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MERCADOS\UPPTCL MYT Filing\MYT Filing 2020\UPPTCL FY 2021-22\Reply to Data gaps\Revised ARR V2\"/>
    </mc:Choice>
  </mc:AlternateContent>
  <bookViews>
    <workbookView xWindow="-105" yWindow="-105" windowWidth="19425" windowHeight="10425" tabRatio="967" firstSheet="1" activeTab="1"/>
  </bookViews>
  <sheets>
    <sheet name="Indexw" sheetId="1" state="hidden" r:id="rId1"/>
    <sheet name="Index" sheetId="89" r:id="rId2"/>
    <sheet name="S1" sheetId="87" state="hidden" r:id="rId3"/>
    <sheet name="S2" sheetId="88" state="hidden" r:id="rId4"/>
    <sheet name="S3" sheetId="86" state="hidden" r:id="rId5"/>
    <sheet name="F1" sheetId="2" r:id="rId6"/>
    <sheet name="F1A" sheetId="85" r:id="rId7"/>
    <sheet name="F2" sheetId="4" r:id="rId8"/>
    <sheet name="F4" sheetId="6" r:id="rId9"/>
    <sheet name="F3" sheetId="5" state="hidden" r:id="rId10"/>
    <sheet name="F4A" sheetId="58" r:id="rId11"/>
    <sheet name="F 4B" sheetId="70" state="hidden" r:id="rId12"/>
    <sheet name="F5" sheetId="7" state="hidden" r:id="rId13"/>
    <sheet name="F6" sheetId="8" r:id="rId14"/>
    <sheet name="F7" sheetId="9" r:id="rId15"/>
    <sheet name="F8" sheetId="10" state="hidden" r:id="rId16"/>
    <sheet name="F9" sheetId="11" state="hidden" r:id="rId17"/>
    <sheet name="F10" sheetId="12" r:id="rId18"/>
    <sheet name="F11" sheetId="13" state="hidden" r:id="rId19"/>
    <sheet name="F12" sheetId="14" state="hidden" r:id="rId20"/>
    <sheet name="F13" sheetId="15" state="hidden" r:id="rId21"/>
    <sheet name="F14" sheetId="16" r:id="rId22"/>
    <sheet name="F15" sheetId="17" state="hidden" r:id="rId23"/>
    <sheet name="F16" sheetId="19" state="hidden" r:id="rId24"/>
    <sheet name="F17" sheetId="21" state="hidden" r:id="rId25"/>
    <sheet name="F18" sheetId="23" state="hidden" r:id="rId26"/>
    <sheet name="F19" sheetId="24" state="hidden" r:id="rId27"/>
    <sheet name="F20" sheetId="25" state="hidden" r:id="rId28"/>
    <sheet name="F21" sheetId="26" state="hidden" r:id="rId29"/>
    <sheet name="F22" sheetId="27" state="hidden" r:id="rId30"/>
    <sheet name="F22 (B)" sheetId="98" state="hidden" r:id="rId31"/>
    <sheet name="F22 (A)" sheetId="97" state="hidden" r:id="rId32"/>
    <sheet name="F23" sheetId="28" state="hidden" r:id="rId33"/>
    <sheet name="F24" sheetId="29" state="hidden" r:id="rId34"/>
    <sheet name="F25" sheetId="40" r:id="rId35"/>
    <sheet name="F25 (o)" sheetId="30" state="hidden" r:id="rId36"/>
    <sheet name="F26" sheetId="31" r:id="rId37"/>
    <sheet name="F27" sheetId="65" state="hidden" r:id="rId38"/>
    <sheet name="F27A" sheetId="64" state="hidden" r:id="rId39"/>
    <sheet name="F27B" sheetId="63" state="hidden" r:id="rId40"/>
    <sheet name="F27C" sheetId="32" r:id="rId41"/>
    <sheet name="F28" sheetId="33" r:id="rId42"/>
    <sheet name="F 29" sheetId="71" state="hidden" r:id="rId43"/>
    <sheet name="F30" sheetId="34" r:id="rId44"/>
    <sheet name="F31" sheetId="61" state="hidden" r:id="rId45"/>
    <sheet name="F31A" sheetId="35" state="hidden" r:id="rId46"/>
    <sheet name="F31B" sheetId="60" state="hidden" r:id="rId47"/>
    <sheet name="F31C" sheetId="62" r:id="rId48"/>
    <sheet name="F32" sheetId="37" r:id="rId49"/>
    <sheet name="F33" sheetId="38" r:id="rId50"/>
    <sheet name="F34" sheetId="99" r:id="rId51"/>
    <sheet name="F35" sheetId="41" r:id="rId52"/>
    <sheet name="F36" sheetId="42" r:id="rId53"/>
    <sheet name="F37" sheetId="43" state="hidden" r:id="rId54"/>
    <sheet name="F38" sheetId="68" r:id="rId55"/>
    <sheet name="F39" sheetId="44" r:id="rId56"/>
    <sheet name="F40" sheetId="45" r:id="rId57"/>
    <sheet name="F40A" sheetId="59" state="hidden" r:id="rId58"/>
    <sheet name="F41" sheetId="46" state="hidden" r:id="rId59"/>
    <sheet name="F42" sheetId="47" r:id="rId60"/>
    <sheet name="F43" sheetId="48" r:id="rId61"/>
    <sheet name="F44" sheetId="49" r:id="rId62"/>
    <sheet name="F45" sheetId="50" r:id="rId63"/>
    <sheet name="F46" sheetId="51" r:id="rId64"/>
    <sheet name="F47" sheetId="52" r:id="rId65"/>
    <sheet name="a. CWIP" sheetId="100" r:id="rId66"/>
    <sheet name="b. O&amp;M_MYT" sheetId="102" r:id="rId67"/>
    <sheet name="c. NETWORK ADDITION" sheetId="106" state="hidden" r:id="rId68"/>
    <sheet name="d. CAPEX" sheetId="107" state="hidden" r:id="rId69"/>
    <sheet name="F48 &amp; F49" sheetId="95" state="hidden" r:id="rId70"/>
    <sheet name="F48 (R)" sheetId="96" state="hidden" r:id="rId71"/>
    <sheet name="F48" sheetId="69" state="hidden" r:id="rId72"/>
    <sheet name="F49" sheetId="72" state="hidden" r:id="rId73"/>
    <sheet name="P1" sheetId="74" state="hidden" r:id="rId74"/>
    <sheet name="P2" sheetId="75" state="hidden" r:id="rId75"/>
    <sheet name="P3" sheetId="76" state="hidden" r:id="rId76"/>
    <sheet name="P4" sheetId="77" state="hidden" r:id="rId77"/>
    <sheet name="P5" sheetId="78" state="hidden" r:id="rId78"/>
    <sheet name="P6" sheetId="81" state="hidden" r:id="rId79"/>
    <sheet name="P7" sheetId="80" state="hidden" r:id="rId80"/>
    <sheet name="P8" sheetId="79" state="hidden" r:id="rId81"/>
    <sheet name="P9" sheetId="84" state="hidden" r:id="rId82"/>
    <sheet name="P 10" sheetId="83" state="hidden" r:id="rId83"/>
    <sheet name="P11" sheetId="73" state="hidden" r:id="rId84"/>
    <sheet name="P12" sheetId="82" state="hidden" r:id="rId85"/>
    <sheet name="Sheet1" sheetId="90" state="hidden" r:id="rId86"/>
    <sheet name="Sheet2" sheetId="91" state="hidden" r:id="rId87"/>
    <sheet name="Sheet3" sheetId="92" state="hidden" r:id="rId88"/>
    <sheet name="Sheet4" sheetId="93" state="hidden" r:id="rId89"/>
    <sheet name="Sheet5" sheetId="94" state="hidden" r:id="rId90"/>
  </sheets>
  <externalReferences>
    <externalReference r:id="rId91"/>
    <externalReference r:id="rId92"/>
    <externalReference r:id="rId93"/>
    <externalReference r:id="rId94"/>
  </externalReferences>
  <definedNames>
    <definedName name="_____________________________________SCH6" localSheetId="66">'[1]04REL'!#REF!</definedName>
    <definedName name="_____________________________________SCH6">'[1]04REL'!#REF!</definedName>
    <definedName name="____________________________________SCH6" localSheetId="66">'[1]04REL'!#REF!</definedName>
    <definedName name="____________________________________SCH6">'[1]04REL'!#REF!</definedName>
    <definedName name="___________________________________SCH6" localSheetId="66">'[1]04REL'!#REF!</definedName>
    <definedName name="___________________________________SCH6">'[1]04REL'!#REF!</definedName>
    <definedName name="__________________________________SCH6" localSheetId="66">'[1]04REL'!#REF!</definedName>
    <definedName name="__________________________________SCH6">'[1]04REL'!#REF!</definedName>
    <definedName name="_________________________________SCH6" localSheetId="66">'[1]04REL'!#REF!</definedName>
    <definedName name="_________________________________SCH6">'[1]04REL'!#REF!</definedName>
    <definedName name="________________________________SCH6" localSheetId="66">'[1]04REL'!#REF!</definedName>
    <definedName name="________________________________SCH6">'[1]04REL'!#REF!</definedName>
    <definedName name="_______________________________SCH6" localSheetId="66">'[1]04REL'!#REF!</definedName>
    <definedName name="_______________________________SCH6">'[1]04REL'!#REF!</definedName>
    <definedName name="______________________________SCH6" localSheetId="66">'[1]04REL'!#REF!</definedName>
    <definedName name="______________________________SCH6">'[1]04REL'!#REF!</definedName>
    <definedName name="_____________________________SCH6" localSheetId="66">'[1]04REL'!#REF!</definedName>
    <definedName name="_____________________________SCH6">'[1]04REL'!#REF!</definedName>
    <definedName name="____________________________SCH6" localSheetId="66">'[1]04REL'!#REF!</definedName>
    <definedName name="____________________________SCH6">'[1]04REL'!#REF!</definedName>
    <definedName name="___________________________SCH6" localSheetId="66">'[1]04REL'!#REF!</definedName>
    <definedName name="___________________________SCH6">'[1]04REL'!#REF!</definedName>
    <definedName name="__________________________SCH6" localSheetId="66">'[1]04REL'!#REF!</definedName>
    <definedName name="__________________________SCH6">'[1]04REL'!#REF!</definedName>
    <definedName name="_________________________SCH6" localSheetId="66">'[1]04REL'!#REF!</definedName>
    <definedName name="_________________________SCH6">'[1]04REL'!#REF!</definedName>
    <definedName name="________________________SCH6" localSheetId="66">'[1]04REL'!#REF!</definedName>
    <definedName name="________________________SCH6">'[1]04REL'!#REF!</definedName>
    <definedName name="_______________________SCH6" localSheetId="66">'[1]04REL'!#REF!</definedName>
    <definedName name="_______________________SCH6">'[1]04REL'!#REF!</definedName>
    <definedName name="______________________SCH6" localSheetId="66">'[1]04REL'!#REF!</definedName>
    <definedName name="______________________SCH6">'[1]04REL'!#REF!</definedName>
    <definedName name="_____________________SCH6" localSheetId="66">'[1]04REL'!#REF!</definedName>
    <definedName name="_____________________SCH6">'[1]04REL'!#REF!</definedName>
    <definedName name="___________________SCH6" localSheetId="66">'[1]04REL'!#REF!</definedName>
    <definedName name="___________________SCH6">'[1]04REL'!#REF!</definedName>
    <definedName name="__________________SCH6" localSheetId="66">'[1]04REL'!#REF!</definedName>
    <definedName name="__________________SCH6">'[1]04REL'!#REF!</definedName>
    <definedName name="_________________SCH6" localSheetId="66">'[1]04REL'!#REF!</definedName>
    <definedName name="_________________SCH6">'[1]04REL'!#REF!</definedName>
    <definedName name="________________SCH6" localSheetId="66">'[1]04REL'!#REF!</definedName>
    <definedName name="________________SCH6">'[1]04REL'!#REF!</definedName>
    <definedName name="_______________SCH6" localSheetId="66">'[1]04REL'!#REF!</definedName>
    <definedName name="_______________SCH6">'[1]04REL'!#REF!</definedName>
    <definedName name="______________SCH6" localSheetId="66">'[1]04REL'!#REF!</definedName>
    <definedName name="______________SCH6">'[1]04REL'!#REF!</definedName>
    <definedName name="_____________SCH6" localSheetId="66">'[1]04REL'!#REF!</definedName>
    <definedName name="_____________SCH6">'[1]04REL'!#REF!</definedName>
    <definedName name="____________SCH6" localSheetId="66">'[1]04REL'!#REF!</definedName>
    <definedName name="____________SCH6">'[1]04REL'!#REF!</definedName>
    <definedName name="___________SCH6" localSheetId="66">'[1]04REL'!#REF!</definedName>
    <definedName name="___________SCH6">'[1]04REL'!#REF!</definedName>
    <definedName name="__________SCH6" localSheetId="66">'[1]04REL'!#REF!</definedName>
    <definedName name="__________SCH6">'[1]04REL'!#REF!</definedName>
    <definedName name="_________SCH6" localSheetId="66">'[1]04REL'!#REF!</definedName>
    <definedName name="_________SCH6">'[1]04REL'!#REF!</definedName>
    <definedName name="________SCH6" localSheetId="66">'[1]04REL'!#REF!</definedName>
    <definedName name="________SCH6">'[1]04REL'!#REF!</definedName>
    <definedName name="_______SCH6" localSheetId="66">'[1]04REL'!#REF!</definedName>
    <definedName name="_______SCH6">'[1]04REL'!#REF!</definedName>
    <definedName name="______SCH6" localSheetId="66">'[1]04REL'!#REF!</definedName>
    <definedName name="______SCH6">'[1]04REL'!#REF!</definedName>
    <definedName name="_____SCH6" localSheetId="66">'[1]04REL'!#REF!</definedName>
    <definedName name="_____SCH6">'[1]04REL'!#REF!</definedName>
    <definedName name="____SCH6" localSheetId="66">'[1]04REL'!#REF!</definedName>
    <definedName name="____SCH6">'[1]04REL'!#REF!</definedName>
    <definedName name="___SCH6" localSheetId="66">'[1]04REL'!#REF!</definedName>
    <definedName name="___SCH6">'[1]04REL'!#REF!</definedName>
    <definedName name="__SCH6" localSheetId="66">'[1]04REL'!#REF!</definedName>
    <definedName name="__SCH6">'[1]04REL'!#REF!</definedName>
    <definedName name="_xlnm._FilterDatabase" localSheetId="6" hidden="1">F1A!$A$1:$V$13</definedName>
    <definedName name="_SCH6" localSheetId="66">'[1]04REL'!#REF!</definedName>
    <definedName name="_SCH6">'[1]04REL'!#REF!</definedName>
    <definedName name="A" localSheetId="66">#REF!</definedName>
    <definedName name="A">#REF!</definedName>
    <definedName name="ADL.63">[2]Addl.40!$A$38:$I$284</definedName>
    <definedName name="D">#N/A</definedName>
    <definedName name="dpc">'[3]dpc cost'!$D$1</definedName>
    <definedName name="E_315MVA_Addl_Page1" localSheetId="66">#REF!</definedName>
    <definedName name="E_315MVA_Addl_Page1">#REF!</definedName>
    <definedName name="E_315MVA_Addl_Page2" localSheetId="66">#REF!</definedName>
    <definedName name="E_315MVA_Addl_Page2">#REF!</definedName>
    <definedName name="Fuel_Exp_CY" localSheetId="66">#REF!</definedName>
    <definedName name="Fuel_Exp_CY">#REF!</definedName>
    <definedName name="Fuel_Exp_EY" localSheetId="66">#REF!</definedName>
    <definedName name="Fuel_Exp_EY">#REF!</definedName>
    <definedName name="Fuel_Exp_PY" localSheetId="66">#REF!</definedName>
    <definedName name="Fuel_Exp_PY">#REF!</definedName>
    <definedName name="Intt_Charge_cY" localSheetId="66">#REF!,#REF!</definedName>
    <definedName name="Intt_Charge_cY">#REF!,#REF!</definedName>
    <definedName name="Intt_Charge_cy_1">'[4]A 3.7'!$H$35,'[4]A 3.7'!$H$44</definedName>
    <definedName name="Intt_Charge_eY" localSheetId="66">#REF!,#REF!</definedName>
    <definedName name="Intt_Charge_eY">#REF!,#REF!</definedName>
    <definedName name="Intt_Charge_ey_1">'[4]A 3.7'!$I$35,'[4]A 3.7'!$I$44</definedName>
    <definedName name="Intt_Charge_PY" localSheetId="66">#REF!,#REF!</definedName>
    <definedName name="Intt_Charge_PY">#REF!,#REF!</definedName>
    <definedName name="Intt_Charge_py_1">'[4]A 3.7'!$G$35,'[4]A 3.7'!$G$44</definedName>
    <definedName name="K2000_">#N/A</definedName>
    <definedName name="Pop_Ratio" localSheetId="66">#REF!</definedName>
    <definedName name="Pop_Ratio">#REF!</definedName>
    <definedName name="_xlnm.Print_Area" localSheetId="66">'b. O&amp;M_MYT'!$A$1:$I$58</definedName>
    <definedName name="_xlnm.Print_Area" localSheetId="5">'F1'!$A$1:$D$67</definedName>
    <definedName name="_xlnm.Print_Area" localSheetId="17">'F10'!$A$1:$F$13</definedName>
    <definedName name="_xlnm.Print_Area" localSheetId="25">'F18'!$A$1:$Z$40</definedName>
    <definedName name="_xlnm.Print_Area" localSheetId="6">F1A!$A$1:$V$65</definedName>
    <definedName name="_xlnm.Print_Area" localSheetId="7">'F2'!$A$1:$F$26</definedName>
    <definedName name="_xlnm.Print_Area" localSheetId="30">'F22 (B)'!$A$1:$L$1057</definedName>
    <definedName name="_xlnm.Print_Area" localSheetId="34">'F25'!$A$1:$G$30</definedName>
    <definedName name="_xlnm.Print_Area" localSheetId="36">'F26'!$A$1:$F$15</definedName>
    <definedName name="_xlnm.Print_Area" localSheetId="40">F27C!$A$1:$G$31</definedName>
    <definedName name="_xlnm.Print_Area" localSheetId="41">'F28'!$A$1:$D$41</definedName>
    <definedName name="_xlnm.Print_Area" localSheetId="43">'F30'!$A$1:$I$11</definedName>
    <definedName name="_xlnm.Print_Area" localSheetId="47">F31C!$A$1:$J$39</definedName>
    <definedName name="_xlnm.Print_Area" localSheetId="48">'F32'!$A$1:$R$44</definedName>
    <definedName name="_xlnm.Print_Area" localSheetId="49">'F33'!$A$1:$H$20</definedName>
    <definedName name="_xlnm.Print_Area" localSheetId="50">'F34'!$A$1:$G$17</definedName>
    <definedName name="_xlnm.Print_Area" localSheetId="51">'F35'!$A$1:$H$17</definedName>
    <definedName name="_xlnm.Print_Area" localSheetId="52">'F36'!$A$1:$I$18</definedName>
    <definedName name="_xlnm.Print_Area" localSheetId="53">'F37'!$A$1:$D$12</definedName>
    <definedName name="_xlnm.Print_Area" localSheetId="54">'F38'!$A$1:$D$19</definedName>
    <definedName name="_xlnm.Print_Area" localSheetId="55">'F39'!$A$1:$I$16</definedName>
    <definedName name="_xlnm.Print_Area" localSheetId="8">'F4'!$A$1:$J$92</definedName>
    <definedName name="_xlnm.Print_Area" localSheetId="56">'F40'!$A$1:$I$25</definedName>
    <definedName name="_xlnm.Print_Area" localSheetId="58">'F41'!$A$1:$J$25</definedName>
    <definedName name="_xlnm.Print_Area" localSheetId="59">'F42'!$A$1:$I$17</definedName>
    <definedName name="_xlnm.Print_Area" localSheetId="60">'F43'!$A$1:$I$25</definedName>
    <definedName name="_xlnm.Print_Area" localSheetId="61">'F44'!$A$1:$I$16</definedName>
    <definedName name="_xlnm.Print_Area" localSheetId="62">'F45'!$A$1:$I$27</definedName>
    <definedName name="_xlnm.Print_Area" localSheetId="63">'F46'!$A$1:$I$15</definedName>
    <definedName name="_xlnm.Print_Area" localSheetId="10">F4A!$A$1:$I$34</definedName>
    <definedName name="_xlnm.Print_Area" localSheetId="13">'F6'!$A$1:$J$21</definedName>
    <definedName name="_xlnm.Print_Area" localSheetId="14">'F7'!$A$1:$G$21</definedName>
    <definedName name="_xlnm.Print_Area" localSheetId="3">'S2'!$A$1:$B$46</definedName>
    <definedName name="_xlnm.Print_Area" localSheetId="4">'S3'!$A$1:$D$62</definedName>
    <definedName name="_xlnm.Print_Titles" localSheetId="5">'F1'!$1:$4</definedName>
    <definedName name="_xlnm.Print_Titles" localSheetId="6">F1A!$1:$6</definedName>
    <definedName name="_xlnm.Print_Titles" localSheetId="31">'F22 (A)'!$A$1:$IV$4</definedName>
    <definedName name="_xlnm.Print_Titles" localSheetId="30">'F22 (B)'!$1:$4</definedName>
    <definedName name="_xlnm.Print_Titles" localSheetId="34">'F25'!$1:$2</definedName>
    <definedName name="_xlnm.Print_Titles" localSheetId="50">'F34'!$1:$2</definedName>
    <definedName name="_xlnm.Print_Titles" localSheetId="8">'F4'!$1:$2</definedName>
    <definedName name="_xlnm.Print_Titles" localSheetId="1">Index!$1:$1</definedName>
    <definedName name="_xlnm.Print_Titles" localSheetId="2">'S1'!$1:$5</definedName>
    <definedName name="_xlnm.Print_Titles" localSheetId="3">'S2'!$1:$5</definedName>
  </definedNames>
  <calcPr calcId="162913" iterate="1"/>
</workbook>
</file>

<file path=xl/calcChain.xml><?xml version="1.0" encoding="utf-8"?>
<calcChain xmlns="http://schemas.openxmlformats.org/spreadsheetml/2006/main">
  <c r="I22" i="45" l="1"/>
  <c r="I21" i="45"/>
  <c r="I13" i="45" l="1"/>
  <c r="I12" i="45"/>
  <c r="I11" i="45"/>
  <c r="I10" i="45"/>
  <c r="I9" i="45"/>
  <c r="I8" i="45"/>
  <c r="I7" i="45"/>
  <c r="I6" i="45"/>
  <c r="J13" i="45"/>
  <c r="J12" i="45"/>
  <c r="J11" i="45"/>
  <c r="J10" i="45"/>
  <c r="J9" i="45"/>
  <c r="J8" i="45"/>
  <c r="J7" i="45"/>
  <c r="J6" i="45"/>
  <c r="E10" i="12" l="1"/>
  <c r="F35" i="85" l="1"/>
  <c r="F33" i="85"/>
  <c r="D17" i="33" l="1"/>
  <c r="A5" i="89" l="1"/>
  <c r="F11" i="31" l="1"/>
  <c r="J20" i="6" l="1"/>
  <c r="D33" i="2" l="1"/>
  <c r="D32" i="2"/>
  <c r="D31" i="2"/>
  <c r="I10" i="51" l="1"/>
  <c r="I12" i="51" s="1"/>
  <c r="G5" i="99"/>
  <c r="F5" i="99"/>
  <c r="E5" i="99"/>
  <c r="D5" i="99"/>
  <c r="C5" i="99"/>
  <c r="I21" i="58"/>
  <c r="I23" i="45" l="1"/>
  <c r="D42" i="2" s="1"/>
  <c r="I26" i="58"/>
  <c r="I28" i="58" s="1"/>
  <c r="I30" i="58" s="1"/>
  <c r="I22" i="58"/>
  <c r="I16" i="58" l="1"/>
  <c r="J19" i="6" l="1"/>
  <c r="E13" i="85"/>
  <c r="F13" i="85" s="1"/>
  <c r="J55" i="6" s="1"/>
  <c r="F9" i="85"/>
  <c r="D4" i="85"/>
  <c r="E26" i="85" l="1"/>
  <c r="D40" i="87"/>
  <c r="D39" i="87"/>
  <c r="D38" i="87"/>
  <c r="D37" i="87"/>
  <c r="D36" i="87"/>
  <c r="D35" i="87"/>
  <c r="D34" i="87"/>
  <c r="D33" i="87"/>
  <c r="D32" i="87"/>
  <c r="D31" i="87"/>
  <c r="D30" i="87"/>
  <c r="D29" i="87"/>
  <c r="D28" i="87"/>
  <c r="D27" i="87"/>
  <c r="D26" i="87"/>
  <c r="D25" i="87"/>
  <c r="D24" i="87"/>
  <c r="D23" i="87"/>
  <c r="D22" i="87"/>
  <c r="D21" i="87"/>
  <c r="D20" i="87"/>
  <c r="D19" i="87"/>
  <c r="D18" i="87"/>
  <c r="D17" i="87"/>
  <c r="D16" i="87"/>
  <c r="D15" i="87"/>
  <c r="D14" i="87"/>
  <c r="D13" i="87"/>
  <c r="D12" i="87"/>
  <c r="D11" i="87"/>
  <c r="D9" i="87"/>
  <c r="D8" i="87"/>
  <c r="D7" i="87"/>
  <c r="D6" i="87"/>
  <c r="B44" i="88"/>
  <c r="B43" i="88"/>
  <c r="B42" i="88"/>
  <c r="B41" i="88"/>
  <c r="B40" i="88"/>
  <c r="B39" i="88"/>
  <c r="B38" i="88"/>
  <c r="B37" i="88"/>
  <c r="B36" i="88"/>
  <c r="B35" i="88"/>
  <c r="B34" i="88"/>
  <c r="B33" i="88"/>
  <c r="B32" i="88"/>
  <c r="B31" i="88"/>
  <c r="B30" i="88"/>
  <c r="B29" i="88"/>
  <c r="B28" i="88"/>
  <c r="B27" i="88"/>
  <c r="B26" i="88"/>
  <c r="B25" i="88"/>
  <c r="B24" i="88"/>
  <c r="B23" i="88"/>
  <c r="B22" i="88"/>
  <c r="B21" i="88"/>
  <c r="B20" i="88"/>
  <c r="B19" i="88"/>
  <c r="B18" i="88"/>
  <c r="B17" i="88"/>
  <c r="B16" i="88"/>
  <c r="B15" i="88"/>
  <c r="B14" i="88"/>
  <c r="B13" i="88"/>
  <c r="B12" i="88"/>
  <c r="B11" i="88"/>
  <c r="B10" i="88"/>
  <c r="B9" i="88"/>
  <c r="B8" i="88"/>
  <c r="G7" i="99" l="1"/>
  <c r="E7" i="99"/>
  <c r="D7" i="99"/>
  <c r="C7" i="99"/>
  <c r="G6" i="99"/>
  <c r="F6" i="99"/>
  <c r="E6" i="99"/>
  <c r="D6" i="99"/>
  <c r="C6" i="99"/>
  <c r="G26" i="40"/>
  <c r="F8" i="85"/>
  <c r="C26" i="40" l="1"/>
  <c r="D26" i="40"/>
  <c r="E26" i="40"/>
  <c r="F26" i="40"/>
  <c r="F7" i="99"/>
  <c r="F7" i="85"/>
  <c r="E8" i="85"/>
  <c r="G28" i="40" l="1"/>
  <c r="H20" i="82"/>
  <c r="G20" i="82"/>
  <c r="E20" i="82"/>
  <c r="D20" i="82"/>
  <c r="C20" i="82"/>
  <c r="H17" i="82"/>
  <c r="G17" i="82"/>
  <c r="E17" i="82"/>
  <c r="D17" i="82"/>
  <c r="C17" i="82"/>
  <c r="H14" i="82"/>
  <c r="G14" i="82"/>
  <c r="D12" i="82"/>
  <c r="C12" i="82"/>
  <c r="H10" i="82"/>
  <c r="G10" i="82"/>
  <c r="E10" i="82"/>
  <c r="D10" i="82"/>
  <c r="C10" i="82"/>
  <c r="H9" i="82"/>
  <c r="E9" i="82"/>
  <c r="D9" i="82"/>
  <c r="C9" i="82"/>
  <c r="H8" i="82"/>
  <c r="E8" i="82"/>
  <c r="D8" i="82"/>
  <c r="C8" i="82"/>
  <c r="D7" i="82"/>
  <c r="C7" i="82"/>
  <c r="A1" i="82"/>
  <c r="T38" i="73"/>
  <c r="S38" i="73"/>
  <c r="R38" i="73"/>
  <c r="Q38" i="73"/>
  <c r="P38" i="73"/>
  <c r="O38" i="73"/>
  <c r="N38" i="73"/>
  <c r="M38" i="73"/>
  <c r="L38" i="73"/>
  <c r="K38" i="73"/>
  <c r="J38" i="73"/>
  <c r="I38" i="73"/>
  <c r="H38" i="73"/>
  <c r="G38" i="73"/>
  <c r="F38" i="73"/>
  <c r="E38" i="73"/>
  <c r="D38" i="73"/>
  <c r="C38" i="73"/>
  <c r="T30" i="73"/>
  <c r="S30" i="73"/>
  <c r="R30" i="73"/>
  <c r="Q30" i="73"/>
  <c r="P30" i="73"/>
  <c r="O30" i="73"/>
  <c r="N30" i="73"/>
  <c r="M30" i="73"/>
  <c r="L30" i="73"/>
  <c r="K30" i="73"/>
  <c r="J30" i="73"/>
  <c r="I30" i="73"/>
  <c r="H30" i="73"/>
  <c r="G30" i="73"/>
  <c r="F30" i="73"/>
  <c r="E30" i="73"/>
  <c r="D30" i="73"/>
  <c r="C30" i="73"/>
  <c r="T22" i="73"/>
  <c r="S22" i="73"/>
  <c r="R22" i="73"/>
  <c r="Q22" i="73"/>
  <c r="P22" i="73"/>
  <c r="O22" i="73"/>
  <c r="N22" i="73"/>
  <c r="M22" i="73"/>
  <c r="L22" i="73"/>
  <c r="K22" i="73"/>
  <c r="J22" i="73"/>
  <c r="I22" i="73"/>
  <c r="H22" i="73"/>
  <c r="G22" i="73"/>
  <c r="F22" i="73"/>
  <c r="E22" i="73"/>
  <c r="D22" i="73"/>
  <c r="C22" i="73"/>
  <c r="T14" i="73"/>
  <c r="S14" i="73"/>
  <c r="R14" i="73"/>
  <c r="Q14" i="73"/>
  <c r="P14" i="73"/>
  <c r="O14" i="73"/>
  <c r="N14" i="73"/>
  <c r="M14" i="73"/>
  <c r="L14" i="73"/>
  <c r="K14" i="73"/>
  <c r="J14" i="73"/>
  <c r="I14" i="73"/>
  <c r="H14" i="73"/>
  <c r="G14" i="73"/>
  <c r="F14" i="73"/>
  <c r="E14" i="73"/>
  <c r="D14" i="73"/>
  <c r="C14" i="73"/>
  <c r="A1" i="73"/>
  <c r="T38" i="83"/>
  <c r="S38" i="83"/>
  <c r="R38" i="83"/>
  <c r="Q38" i="83"/>
  <c r="P38" i="83"/>
  <c r="O38" i="83"/>
  <c r="N38" i="83"/>
  <c r="M38" i="83"/>
  <c r="L38" i="83"/>
  <c r="K38" i="83"/>
  <c r="J38" i="83"/>
  <c r="I38" i="83"/>
  <c r="H38" i="83"/>
  <c r="G38" i="83"/>
  <c r="F38" i="83"/>
  <c r="E38" i="83"/>
  <c r="D38" i="83"/>
  <c r="C38" i="83"/>
  <c r="T30" i="83"/>
  <c r="S30" i="83"/>
  <c r="R30" i="83"/>
  <c r="Q30" i="83"/>
  <c r="P30" i="83"/>
  <c r="O30" i="83"/>
  <c r="N30" i="83"/>
  <c r="M30" i="83"/>
  <c r="L30" i="83"/>
  <c r="K30" i="83"/>
  <c r="J30" i="83"/>
  <c r="I30" i="83"/>
  <c r="H30" i="83"/>
  <c r="G30" i="83"/>
  <c r="F30" i="83"/>
  <c r="E30" i="83"/>
  <c r="D30" i="83"/>
  <c r="C30" i="83"/>
  <c r="T22" i="83"/>
  <c r="S22" i="83"/>
  <c r="R22" i="83"/>
  <c r="Q22" i="83"/>
  <c r="P22" i="83"/>
  <c r="O22" i="83"/>
  <c r="N22" i="83"/>
  <c r="M22" i="83"/>
  <c r="L22" i="83"/>
  <c r="K22" i="83"/>
  <c r="J22" i="83"/>
  <c r="I22" i="83"/>
  <c r="H22" i="83"/>
  <c r="G22" i="83"/>
  <c r="F22" i="83"/>
  <c r="E22" i="83"/>
  <c r="D22" i="83"/>
  <c r="C22" i="83"/>
  <c r="T14" i="83"/>
  <c r="S14" i="83"/>
  <c r="R14" i="83"/>
  <c r="Q14" i="83"/>
  <c r="P14" i="83"/>
  <c r="O14" i="83"/>
  <c r="N14" i="83"/>
  <c r="M14" i="83"/>
  <c r="L14" i="83"/>
  <c r="K14" i="83"/>
  <c r="J14" i="83"/>
  <c r="I14" i="83"/>
  <c r="H14" i="83"/>
  <c r="G14" i="83"/>
  <c r="F14" i="83"/>
  <c r="E14" i="83"/>
  <c r="D14" i="83"/>
  <c r="C14" i="83"/>
  <c r="A1" i="83"/>
  <c r="A1" i="84"/>
  <c r="A1" i="79"/>
  <c r="A1" i="80"/>
  <c r="E14" i="81"/>
  <c r="C14" i="81"/>
  <c r="A14" i="81"/>
  <c r="E13" i="81"/>
  <c r="C13" i="81"/>
  <c r="E12" i="81"/>
  <c r="C12" i="81"/>
  <c r="A12" i="81"/>
  <c r="E11" i="81"/>
  <c r="C11" i="81"/>
  <c r="E10" i="81"/>
  <c r="C10" i="81"/>
  <c r="A10" i="81"/>
  <c r="E9" i="81"/>
  <c r="C9" i="81"/>
  <c r="E8" i="81"/>
  <c r="C8" i="81"/>
  <c r="A8" i="81"/>
  <c r="E7" i="81"/>
  <c r="C7" i="81"/>
  <c r="A1" i="81"/>
  <c r="A1" i="78"/>
  <c r="W5" i="77"/>
  <c r="S5" i="77"/>
  <c r="O5" i="77"/>
  <c r="K5" i="77"/>
  <c r="G5" i="77"/>
  <c r="C5" i="77"/>
  <c r="A1" i="77"/>
  <c r="S10" i="76"/>
  <c r="R10" i="76"/>
  <c r="Q10" i="76"/>
  <c r="O10" i="76"/>
  <c r="N10" i="76"/>
  <c r="M10" i="76"/>
  <c r="L10" i="76"/>
  <c r="K10" i="76"/>
  <c r="I10" i="76"/>
  <c r="H10" i="76"/>
  <c r="F10" i="76"/>
  <c r="E10" i="76"/>
  <c r="C10" i="76"/>
  <c r="B10" i="76"/>
  <c r="S9" i="76"/>
  <c r="P9" i="76"/>
  <c r="P10" i="76" s="1"/>
  <c r="M9" i="76"/>
  <c r="J9" i="76"/>
  <c r="G9" i="76"/>
  <c r="D9" i="76"/>
  <c r="D10" i="76" s="1"/>
  <c r="S8" i="76"/>
  <c r="P8" i="76"/>
  <c r="M8" i="76"/>
  <c r="J8" i="76"/>
  <c r="J10" i="76" s="1"/>
  <c r="G8" i="76"/>
  <c r="G10" i="76" s="1"/>
  <c r="D8" i="76"/>
  <c r="A1" i="76"/>
  <c r="J30" i="75"/>
  <c r="I30" i="75"/>
  <c r="H30" i="75"/>
  <c r="G30" i="75"/>
  <c r="F30" i="75"/>
  <c r="E30" i="75"/>
  <c r="D30" i="75"/>
  <c r="C30" i="75"/>
  <c r="A1" i="75"/>
  <c r="A1" i="74"/>
  <c r="U18" i="72"/>
  <c r="S18" i="72"/>
  <c r="T18" i="72" s="1"/>
  <c r="R18" i="72"/>
  <c r="P18" i="72"/>
  <c r="O18" i="72"/>
  <c r="M18" i="72"/>
  <c r="L18" i="72"/>
  <c r="J18" i="72"/>
  <c r="I18" i="72"/>
  <c r="G18" i="72"/>
  <c r="F18" i="72"/>
  <c r="D18" i="72"/>
  <c r="S17" i="72"/>
  <c r="J17" i="72"/>
  <c r="G17" i="72"/>
  <c r="D17" i="72"/>
  <c r="U16" i="72"/>
  <c r="F16" i="72"/>
  <c r="S15" i="72"/>
  <c r="J15" i="72"/>
  <c r="G15" i="72"/>
  <c r="D15" i="72"/>
  <c r="S14" i="72"/>
  <c r="J14" i="72"/>
  <c r="G14" i="72"/>
  <c r="D14" i="72"/>
  <c r="S13" i="72"/>
  <c r="J13" i="72"/>
  <c r="G13" i="72"/>
  <c r="D13" i="72"/>
  <c r="S11" i="72"/>
  <c r="J11" i="72"/>
  <c r="G11" i="72"/>
  <c r="F11" i="72"/>
  <c r="D11" i="72"/>
  <c r="U10" i="72"/>
  <c r="S10" i="72"/>
  <c r="J10" i="72"/>
  <c r="I10" i="72"/>
  <c r="G10" i="72"/>
  <c r="D10" i="72"/>
  <c r="S9" i="72"/>
  <c r="S22" i="72" s="1"/>
  <c r="J9" i="72"/>
  <c r="G9" i="72"/>
  <c r="D9" i="72"/>
  <c r="A1" i="72"/>
  <c r="U25" i="69"/>
  <c r="U22" i="69"/>
  <c r="R22" i="69"/>
  <c r="R25" i="69" s="1"/>
  <c r="O22" i="69"/>
  <c r="O25" i="69" s="1"/>
  <c r="F22" i="69"/>
  <c r="F25" i="69" s="1"/>
  <c r="U17" i="69"/>
  <c r="R17" i="69"/>
  <c r="O17" i="69"/>
  <c r="L17" i="69"/>
  <c r="L22" i="69" s="1"/>
  <c r="L25" i="69" s="1"/>
  <c r="I17" i="69"/>
  <c r="I22" i="69" s="1"/>
  <c r="I25" i="69" s="1"/>
  <c r="F17" i="69"/>
  <c r="U10" i="69"/>
  <c r="R10" i="69"/>
  <c r="O10" i="69"/>
  <c r="L10" i="69"/>
  <c r="I10" i="69"/>
  <c r="F10" i="69"/>
  <c r="A1" i="69"/>
  <c r="G38" i="96"/>
  <c r="F38" i="96"/>
  <c r="R16" i="72" s="1"/>
  <c r="E38" i="96"/>
  <c r="O16" i="72" s="1"/>
  <c r="D38" i="96"/>
  <c r="L16" i="72" s="1"/>
  <c r="C38" i="96"/>
  <c r="I16" i="72" s="1"/>
  <c r="B38" i="96"/>
  <c r="G30" i="96"/>
  <c r="G39" i="96" s="1"/>
  <c r="G41" i="96" s="1"/>
  <c r="B30" i="96"/>
  <c r="B39" i="96" s="1"/>
  <c r="B41" i="96" s="1"/>
  <c r="G27" i="96"/>
  <c r="U9" i="72" s="1"/>
  <c r="F27" i="96"/>
  <c r="R9" i="72" s="1"/>
  <c r="E27" i="96"/>
  <c r="O9" i="72" s="1"/>
  <c r="D27" i="96"/>
  <c r="L9" i="72" s="1"/>
  <c r="C27" i="96"/>
  <c r="I9" i="72" s="1"/>
  <c r="B27" i="96"/>
  <c r="F9" i="72" s="1"/>
  <c r="G20" i="96"/>
  <c r="U11" i="72" s="1"/>
  <c r="F20" i="96"/>
  <c r="R11" i="72" s="1"/>
  <c r="E20" i="96"/>
  <c r="O11" i="72" s="1"/>
  <c r="D20" i="96"/>
  <c r="L11" i="72" s="1"/>
  <c r="C20" i="96"/>
  <c r="I11" i="72" s="1"/>
  <c r="B20" i="96"/>
  <c r="G13" i="96"/>
  <c r="F13" i="96"/>
  <c r="E13" i="96"/>
  <c r="E30" i="96" s="1"/>
  <c r="E39" i="96" s="1"/>
  <c r="E41" i="96" s="1"/>
  <c r="D13" i="96"/>
  <c r="D30" i="96" s="1"/>
  <c r="D39" i="96" s="1"/>
  <c r="D41" i="96" s="1"/>
  <c r="C13" i="96"/>
  <c r="B13" i="96"/>
  <c r="F10" i="72" s="1"/>
  <c r="A1" i="96"/>
  <c r="D38" i="95"/>
  <c r="G30" i="95"/>
  <c r="G40" i="95" s="1"/>
  <c r="B30" i="95"/>
  <c r="B40" i="95" s="1"/>
  <c r="G27" i="95"/>
  <c r="F27" i="95"/>
  <c r="E27" i="95"/>
  <c r="D27" i="95"/>
  <c r="C27" i="95"/>
  <c r="B27" i="95"/>
  <c r="G20" i="95"/>
  <c r="F20" i="95"/>
  <c r="E20" i="95"/>
  <c r="D20" i="95"/>
  <c r="C20" i="95"/>
  <c r="B20" i="95"/>
  <c r="G13" i="95"/>
  <c r="F13" i="95"/>
  <c r="E13" i="95"/>
  <c r="E30" i="95" s="1"/>
  <c r="E40" i="95" s="1"/>
  <c r="D13" i="95"/>
  <c r="D30" i="95" s="1"/>
  <c r="D40" i="95" s="1"/>
  <c r="C13" i="95"/>
  <c r="C30" i="95" s="1"/>
  <c r="C40" i="95" s="1"/>
  <c r="B13" i="95"/>
  <c r="A1" i="95"/>
  <c r="B14" i="107"/>
  <c r="C13" i="107"/>
  <c r="E16" i="107"/>
  <c r="D16" i="107"/>
  <c r="C16" i="107"/>
  <c r="E8" i="107"/>
  <c r="D8" i="107"/>
  <c r="C8" i="107"/>
  <c r="B8" i="107"/>
  <c r="E21" i="106"/>
  <c r="D21" i="106"/>
  <c r="C21" i="106"/>
  <c r="B21" i="106"/>
  <c r="E14" i="106"/>
  <c r="D14" i="106"/>
  <c r="C14" i="106"/>
  <c r="B14" i="106"/>
  <c r="E7" i="106"/>
  <c r="D7" i="106"/>
  <c r="C7" i="106"/>
  <c r="H58" i="102"/>
  <c r="B58" i="102"/>
  <c r="E56" i="102"/>
  <c r="C56" i="102"/>
  <c r="F54" i="102"/>
  <c r="D54" i="102"/>
  <c r="D50" i="102"/>
  <c r="H43" i="102"/>
  <c r="B43" i="102"/>
  <c r="I41" i="102"/>
  <c r="C41" i="102"/>
  <c r="E41" i="102"/>
  <c r="G39" i="102"/>
  <c r="G41" i="102" s="1"/>
  <c r="E39" i="102"/>
  <c r="I38" i="102"/>
  <c r="E38" i="102"/>
  <c r="C38" i="102"/>
  <c r="G36" i="102"/>
  <c r="G38" i="102" s="1"/>
  <c r="E36" i="102"/>
  <c r="I35" i="102"/>
  <c r="D43" i="102"/>
  <c r="C35" i="102"/>
  <c r="G33" i="102"/>
  <c r="E33" i="102"/>
  <c r="E28" i="102"/>
  <c r="H27" i="102"/>
  <c r="I27" i="102" s="1"/>
  <c r="E27" i="102"/>
  <c r="D27" i="102"/>
  <c r="B27" i="102"/>
  <c r="C27" i="102" s="1"/>
  <c r="F27" i="102"/>
  <c r="G27" i="102" s="1"/>
  <c r="G28" i="102" s="1"/>
  <c r="G56" i="102" s="1"/>
  <c r="H21" i="102"/>
  <c r="D21" i="102"/>
  <c r="B21" i="102"/>
  <c r="F21" i="102"/>
  <c r="I19" i="102"/>
  <c r="E19" i="102"/>
  <c r="C19" i="102"/>
  <c r="G37" i="102"/>
  <c r="E37" i="102"/>
  <c r="G17" i="102"/>
  <c r="G19" i="102" s="1"/>
  <c r="E17" i="102"/>
  <c r="G34" i="102"/>
  <c r="E34" i="102"/>
  <c r="E35" i="102" s="1"/>
  <c r="D14" i="102"/>
  <c r="H14" i="102"/>
  <c r="I14" i="102" s="1"/>
  <c r="I16" i="102" s="1"/>
  <c r="F14" i="102"/>
  <c r="B14" i="102"/>
  <c r="C14" i="102" s="1"/>
  <c r="B8" i="102"/>
  <c r="A1" i="52"/>
  <c r="F12" i="51"/>
  <c r="H10" i="51"/>
  <c r="H12" i="51" s="1"/>
  <c r="G10" i="51"/>
  <c r="G12" i="51" s="1"/>
  <c r="F10" i="51"/>
  <c r="I24" i="50"/>
  <c r="H24" i="50"/>
  <c r="G24" i="50"/>
  <c r="F24" i="50"/>
  <c r="E24" i="50"/>
  <c r="C24" i="50"/>
  <c r="E23" i="50"/>
  <c r="D23" i="50"/>
  <c r="D19" i="50"/>
  <c r="C19" i="50"/>
  <c r="C18" i="50"/>
  <c r="D17" i="50"/>
  <c r="C17" i="50"/>
  <c r="D16" i="50"/>
  <c r="C16" i="50"/>
  <c r="C23" i="50" s="1"/>
  <c r="D15" i="50"/>
  <c r="C15" i="50"/>
  <c r="E13" i="50"/>
  <c r="C13" i="50"/>
  <c r="D12" i="50"/>
  <c r="D13" i="50" s="1"/>
  <c r="D24" i="50" s="1"/>
  <c r="C12" i="50"/>
  <c r="F4" i="50"/>
  <c r="A1" i="49"/>
  <c r="I19" i="48"/>
  <c r="H19" i="48"/>
  <c r="G19" i="48"/>
  <c r="F19" i="48"/>
  <c r="E19" i="48"/>
  <c r="D19" i="48"/>
  <c r="C19" i="48"/>
  <c r="I10" i="47"/>
  <c r="I8" i="47"/>
  <c r="G9" i="59"/>
  <c r="F9" i="59"/>
  <c r="E9" i="59"/>
  <c r="D9" i="59"/>
  <c r="C9" i="59"/>
  <c r="B9" i="59"/>
  <c r="G8" i="59"/>
  <c r="F8" i="59"/>
  <c r="E8" i="59"/>
  <c r="D8" i="59"/>
  <c r="C8" i="59"/>
  <c r="B8" i="59"/>
  <c r="V40" i="85"/>
  <c r="V42" i="85" s="1"/>
  <c r="E14" i="82"/>
  <c r="D14" i="82"/>
  <c r="C14" i="82"/>
  <c r="D16" i="68"/>
  <c r="C16" i="68"/>
  <c r="A7" i="42"/>
  <c r="A8" i="42" s="1"/>
  <c r="A9" i="42" s="1"/>
  <c r="A10" i="42" s="1"/>
  <c r="G13" i="99"/>
  <c r="F13" i="99"/>
  <c r="E13" i="99"/>
  <c r="D13" i="99"/>
  <c r="C13" i="99"/>
  <c r="H15" i="38"/>
  <c r="A42" i="37"/>
  <c r="F38" i="37"/>
  <c r="F37" i="37"/>
  <c r="F36" i="37"/>
  <c r="E41" i="37"/>
  <c r="D41" i="37"/>
  <c r="F33" i="37"/>
  <c r="F32" i="37"/>
  <c r="G27" i="37"/>
  <c r="G40" i="37" s="1"/>
  <c r="G26" i="37"/>
  <c r="G39" i="37" s="1"/>
  <c r="F26" i="37"/>
  <c r="G25" i="37"/>
  <c r="G38" i="37" s="1"/>
  <c r="H38" i="37" s="1"/>
  <c r="F25" i="37"/>
  <c r="G24" i="37"/>
  <c r="G37" i="37" s="1"/>
  <c r="F24" i="37"/>
  <c r="D28" i="37"/>
  <c r="G23" i="37"/>
  <c r="G36" i="37" s="1"/>
  <c r="G22" i="37"/>
  <c r="F22" i="37"/>
  <c r="G21" i="37"/>
  <c r="G34" i="37" s="1"/>
  <c r="H34" i="37" s="1"/>
  <c r="F21" i="37"/>
  <c r="G20" i="37"/>
  <c r="G33" i="37" s="1"/>
  <c r="F20" i="37"/>
  <c r="G19" i="37"/>
  <c r="G32" i="37" s="1"/>
  <c r="E28" i="37"/>
  <c r="L15" i="37"/>
  <c r="H12" i="38" s="1"/>
  <c r="K15" i="37"/>
  <c r="H8" i="38" s="1"/>
  <c r="J34" i="62"/>
  <c r="E9" i="60"/>
  <c r="D9" i="60"/>
  <c r="C9" i="60"/>
  <c r="G9" i="60"/>
  <c r="E7" i="61" s="1"/>
  <c r="F9" i="60"/>
  <c r="D7" i="61" s="1"/>
  <c r="H53" i="35"/>
  <c r="H6" i="61" s="1"/>
  <c r="G53" i="35"/>
  <c r="G6" i="61" s="1"/>
  <c r="E53" i="35"/>
  <c r="H51" i="35"/>
  <c r="G51" i="35"/>
  <c r="F51" i="35"/>
  <c r="E51" i="35"/>
  <c r="D51" i="35"/>
  <c r="C51" i="35"/>
  <c r="C50" i="35"/>
  <c r="C49" i="35"/>
  <c r="C48" i="35"/>
  <c r="C47" i="35"/>
  <c r="H29" i="35"/>
  <c r="G29" i="35"/>
  <c r="F29" i="35"/>
  <c r="E29" i="35"/>
  <c r="D29" i="35"/>
  <c r="D53" i="35" s="1"/>
  <c r="D6" i="61" s="1"/>
  <c r="D8" i="61" s="1"/>
  <c r="D11" i="61" s="1"/>
  <c r="C28" i="35"/>
  <c r="C27" i="35"/>
  <c r="C26" i="35"/>
  <c r="C25" i="35"/>
  <c r="C24" i="35"/>
  <c r="C23" i="35"/>
  <c r="E6" i="61"/>
  <c r="N27" i="71"/>
  <c r="M27" i="71"/>
  <c r="L27" i="71"/>
  <c r="K27" i="71"/>
  <c r="J27" i="71"/>
  <c r="I27" i="71"/>
  <c r="H27" i="71"/>
  <c r="G27" i="71"/>
  <c r="F27" i="71"/>
  <c r="E27" i="71"/>
  <c r="D27" i="71"/>
  <c r="C27" i="71"/>
  <c r="D30" i="33"/>
  <c r="F17" i="82"/>
  <c r="A8" i="32"/>
  <c r="A9" i="32" s="1"/>
  <c r="A10" i="32" s="1"/>
  <c r="A11" i="32" s="1"/>
  <c r="A12" i="32" s="1"/>
  <c r="A13" i="32" s="1"/>
  <c r="A14" i="32" s="1"/>
  <c r="A15" i="32" s="1"/>
  <c r="A16" i="32" s="1"/>
  <c r="A17" i="32" s="1"/>
  <c r="A18" i="32" s="1"/>
  <c r="A19" i="32" s="1"/>
  <c r="A20" i="32" s="1"/>
  <c r="A21" i="32" s="1"/>
  <c r="A22" i="32" s="1"/>
  <c r="A23" i="32" s="1"/>
  <c r="A24" i="32" s="1"/>
  <c r="A25" i="32" s="1"/>
  <c r="A26" i="32" s="1"/>
  <c r="A7" i="32"/>
  <c r="I7" i="63"/>
  <c r="H7" i="63"/>
  <c r="F7" i="65" s="1"/>
  <c r="F53" i="64"/>
  <c r="E53" i="64"/>
  <c r="H51" i="64"/>
  <c r="H53" i="64" s="1"/>
  <c r="G51" i="64"/>
  <c r="F51" i="64"/>
  <c r="E51" i="64"/>
  <c r="D51" i="64"/>
  <c r="C50" i="64"/>
  <c r="C49" i="64"/>
  <c r="C48" i="64"/>
  <c r="C47" i="64"/>
  <c r="C46" i="64"/>
  <c r="H29" i="64"/>
  <c r="G29" i="64"/>
  <c r="F29" i="64"/>
  <c r="E29" i="64"/>
  <c r="D29" i="64"/>
  <c r="D53" i="64" s="1"/>
  <c r="C28" i="64"/>
  <c r="C29" i="64" s="1"/>
  <c r="C27" i="64"/>
  <c r="C26" i="64"/>
  <c r="C25" i="64"/>
  <c r="C24" i="64"/>
  <c r="C23" i="64"/>
  <c r="H10" i="65"/>
  <c r="G10" i="65"/>
  <c r="F10" i="65"/>
  <c r="E10" i="65"/>
  <c r="D10" i="65"/>
  <c r="C10" i="65"/>
  <c r="E7" i="65"/>
  <c r="D7" i="65"/>
  <c r="C7" i="65"/>
  <c r="F10" i="31"/>
  <c r="I25" i="30"/>
  <c r="N24" i="30"/>
  <c r="M24" i="30"/>
  <c r="M25" i="30" s="1"/>
  <c r="K24" i="30"/>
  <c r="J24" i="30"/>
  <c r="J25" i="30" s="1"/>
  <c r="I24" i="30"/>
  <c r="H24" i="30"/>
  <c r="H25" i="30" s="1"/>
  <c r="G24" i="30"/>
  <c r="F24" i="30"/>
  <c r="E24" i="30"/>
  <c r="D24" i="30"/>
  <c r="D25" i="30" s="1"/>
  <c r="C24" i="30"/>
  <c r="N17" i="30"/>
  <c r="N25" i="30" s="1"/>
  <c r="M17" i="30"/>
  <c r="K17" i="30"/>
  <c r="K25" i="30" s="1"/>
  <c r="J17" i="30"/>
  <c r="I17" i="30"/>
  <c r="H17" i="30"/>
  <c r="G17" i="30"/>
  <c r="G25" i="30" s="1"/>
  <c r="F17" i="30"/>
  <c r="F25" i="30" s="1"/>
  <c r="E17" i="30"/>
  <c r="E25" i="30" s="1"/>
  <c r="D17" i="30"/>
  <c r="C17" i="30"/>
  <c r="C25" i="30" s="1"/>
  <c r="G13" i="40"/>
  <c r="F13" i="40"/>
  <c r="E13" i="40"/>
  <c r="D13" i="40"/>
  <c r="C13" i="40"/>
  <c r="B7" i="29"/>
  <c r="G29" i="28"/>
  <c r="G28" i="28"/>
  <c r="G27" i="28"/>
  <c r="N5" i="98"/>
  <c r="K48" i="25"/>
  <c r="J48" i="25"/>
  <c r="I48" i="25"/>
  <c r="H48" i="25"/>
  <c r="G48" i="25"/>
  <c r="F48" i="25"/>
  <c r="E48" i="25"/>
  <c r="D48" i="25"/>
  <c r="C48" i="25"/>
  <c r="G43" i="25"/>
  <c r="E43" i="25"/>
  <c r="I42" i="25"/>
  <c r="H42" i="25"/>
  <c r="I41" i="25"/>
  <c r="G41" i="25"/>
  <c r="K39" i="25"/>
  <c r="K43" i="25" s="1"/>
  <c r="J39" i="25"/>
  <c r="I39" i="25"/>
  <c r="H39" i="25"/>
  <c r="H43" i="25" s="1"/>
  <c r="G39" i="25"/>
  <c r="F39" i="25"/>
  <c r="E39" i="25"/>
  <c r="D39" i="25"/>
  <c r="C39" i="25"/>
  <c r="K38" i="25"/>
  <c r="J38" i="25"/>
  <c r="I38" i="25"/>
  <c r="H38" i="25"/>
  <c r="G38" i="25"/>
  <c r="F38" i="25"/>
  <c r="E38" i="25"/>
  <c r="D38" i="25"/>
  <c r="D42" i="25" s="1"/>
  <c r="C38" i="25"/>
  <c r="K37" i="25"/>
  <c r="J37" i="25"/>
  <c r="J41" i="25" s="1"/>
  <c r="I37" i="25"/>
  <c r="H37" i="25"/>
  <c r="G37" i="25"/>
  <c r="F37" i="25"/>
  <c r="E37" i="25"/>
  <c r="E41" i="25" s="1"/>
  <c r="D37" i="25"/>
  <c r="C37" i="25"/>
  <c r="K22" i="25"/>
  <c r="J22" i="25"/>
  <c r="J43" i="25" s="1"/>
  <c r="I22" i="25"/>
  <c r="H22" i="25"/>
  <c r="G22" i="25"/>
  <c r="F22" i="25"/>
  <c r="F43" i="25" s="1"/>
  <c r="E22" i="25"/>
  <c r="D22" i="25"/>
  <c r="D43" i="25" s="1"/>
  <c r="C22" i="25"/>
  <c r="C43" i="25" s="1"/>
  <c r="K21" i="25"/>
  <c r="K42" i="25" s="1"/>
  <c r="J21" i="25"/>
  <c r="I21" i="25"/>
  <c r="H21" i="25"/>
  <c r="G21" i="25"/>
  <c r="G42" i="25" s="1"/>
  <c r="F21" i="25"/>
  <c r="F42" i="25" s="1"/>
  <c r="E21" i="25"/>
  <c r="E42" i="25" s="1"/>
  <c r="D21" i="25"/>
  <c r="C21" i="25"/>
  <c r="C42" i="25" s="1"/>
  <c r="K20" i="25"/>
  <c r="J20" i="25"/>
  <c r="I20" i="25"/>
  <c r="H20" i="25"/>
  <c r="H41" i="25" s="1"/>
  <c r="G20" i="25"/>
  <c r="F20" i="25"/>
  <c r="F41" i="25" s="1"/>
  <c r="E20" i="25"/>
  <c r="D20" i="25"/>
  <c r="D41" i="25" s="1"/>
  <c r="C20" i="25"/>
  <c r="A1" i="14"/>
  <c r="A1" i="15" s="1"/>
  <c r="A1" i="13"/>
  <c r="F12" i="12"/>
  <c r="E12" i="12"/>
  <c r="A1" i="12"/>
  <c r="A1" i="11"/>
  <c r="A1" i="10"/>
  <c r="A1" i="9"/>
  <c r="A7" i="8"/>
  <c r="A6" i="8"/>
  <c r="A1" i="8"/>
  <c r="A1" i="7"/>
  <c r="A1" i="70"/>
  <c r="A1" i="58"/>
  <c r="I23" i="5"/>
  <c r="H23" i="5"/>
  <c r="G23" i="5"/>
  <c r="F23" i="5"/>
  <c r="E23" i="5"/>
  <c r="D23" i="5"/>
  <c r="A1" i="5"/>
  <c r="I55" i="6"/>
  <c r="A1" i="6"/>
  <c r="T44" i="85"/>
  <c r="T55" i="85" s="1"/>
  <c r="J44" i="85"/>
  <c r="I44" i="85"/>
  <c r="I48" i="85" s="1"/>
  <c r="U42" i="85"/>
  <c r="T42" i="85"/>
  <c r="S42" i="85"/>
  <c r="R42" i="85"/>
  <c r="Q42" i="85"/>
  <c r="P42" i="85"/>
  <c r="O42" i="85"/>
  <c r="N42" i="85"/>
  <c r="M42" i="85"/>
  <c r="L42" i="85"/>
  <c r="K42" i="85"/>
  <c r="J42" i="85"/>
  <c r="I42" i="85"/>
  <c r="H42" i="85"/>
  <c r="G42" i="85"/>
  <c r="F42" i="85"/>
  <c r="E42" i="85"/>
  <c r="D42" i="85"/>
  <c r="T36" i="85"/>
  <c r="S36" i="85"/>
  <c r="S44" i="85" s="1"/>
  <c r="R36" i="85"/>
  <c r="R44" i="85" s="1"/>
  <c r="P36" i="85"/>
  <c r="P44" i="85" s="1"/>
  <c r="P55" i="85" s="1"/>
  <c r="L36" i="85"/>
  <c r="L44" i="85" s="1"/>
  <c r="J36" i="85"/>
  <c r="V35" i="85"/>
  <c r="V34" i="85"/>
  <c r="V33" i="85"/>
  <c r="U26" i="85"/>
  <c r="U36" i="85" s="1"/>
  <c r="U44" i="85" s="1"/>
  <c r="T26" i="85"/>
  <c r="S26" i="85"/>
  <c r="R26" i="85"/>
  <c r="Q26" i="85"/>
  <c r="Q36" i="85" s="1"/>
  <c r="Q44" i="85" s="1"/>
  <c r="P26" i="85"/>
  <c r="O26" i="85"/>
  <c r="O36" i="85" s="1"/>
  <c r="O44" i="85" s="1"/>
  <c r="N26" i="85"/>
  <c r="N36" i="85" s="1"/>
  <c r="N44" i="85" s="1"/>
  <c r="N48" i="85" s="1"/>
  <c r="M26" i="85"/>
  <c r="M36" i="85" s="1"/>
  <c r="M44" i="85" s="1"/>
  <c r="L26" i="85"/>
  <c r="K26" i="85"/>
  <c r="K36" i="85" s="1"/>
  <c r="K44" i="85" s="1"/>
  <c r="J26" i="85"/>
  <c r="I26" i="85"/>
  <c r="I36" i="85" s="1"/>
  <c r="H26" i="85"/>
  <c r="H36" i="85" s="1"/>
  <c r="H44" i="85" s="1"/>
  <c r="G26" i="85"/>
  <c r="G36" i="85" s="1"/>
  <c r="G44" i="85" s="1"/>
  <c r="E36" i="85"/>
  <c r="D26" i="85"/>
  <c r="F19" i="85"/>
  <c r="V13" i="85"/>
  <c r="V7" i="85"/>
  <c r="E7" i="85"/>
  <c r="D7" i="85"/>
  <c r="A1" i="85"/>
  <c r="D56" i="2"/>
  <c r="D44" i="2"/>
  <c r="P20" i="2"/>
  <c r="P19" i="2"/>
  <c r="P18" i="2"/>
  <c r="D6" i="2"/>
  <c r="A1" i="2"/>
  <c r="A1" i="4" s="1"/>
  <c r="D62" i="86"/>
  <c r="M1" i="86"/>
  <c r="A1" i="87"/>
  <c r="A1" i="86" s="1"/>
  <c r="B46" i="88"/>
  <c r="J36" i="62" l="1"/>
  <c r="F25" i="85" s="1"/>
  <c r="F8" i="31"/>
  <c r="E10" i="72"/>
  <c r="G22" i="72"/>
  <c r="K11" i="72"/>
  <c r="E9" i="72"/>
  <c r="N18" i="72"/>
  <c r="T10" i="72"/>
  <c r="T11" i="72"/>
  <c r="E11" i="72"/>
  <c r="H10" i="72"/>
  <c r="H9" i="72"/>
  <c r="K9" i="72"/>
  <c r="E18" i="72"/>
  <c r="E22" i="72" s="1"/>
  <c r="Q18" i="72"/>
  <c r="T9" i="72"/>
  <c r="T22" i="72" s="1"/>
  <c r="K18" i="72"/>
  <c r="H11" i="72"/>
  <c r="S10" i="85"/>
  <c r="S17" i="85" s="1"/>
  <c r="S19" i="85" s="1"/>
  <c r="S57" i="85" s="1"/>
  <c r="S55" i="85"/>
  <c r="S48" i="85"/>
  <c r="R10" i="85"/>
  <c r="R17" i="85" s="1"/>
  <c r="R19" i="85" s="1"/>
  <c r="R57" i="85" s="1"/>
  <c r="R55" i="85"/>
  <c r="R48" i="85"/>
  <c r="G48" i="85"/>
  <c r="G55" i="85"/>
  <c r="G10" i="85"/>
  <c r="G17" i="85" s="1"/>
  <c r="G19" i="85" s="1"/>
  <c r="O48" i="85"/>
  <c r="O55" i="85"/>
  <c r="O10" i="85"/>
  <c r="O17" i="85" s="1"/>
  <c r="O19" i="85" s="1"/>
  <c r="O57" i="85" s="1"/>
  <c r="U10" i="85"/>
  <c r="U17" i="85" s="1"/>
  <c r="U19" i="85" s="1"/>
  <c r="U57" i="85" s="1"/>
  <c r="U55" i="85"/>
  <c r="U48" i="85"/>
  <c r="H55" i="85"/>
  <c r="H48" i="85"/>
  <c r="H10" i="85"/>
  <c r="H17" i="85" s="1"/>
  <c r="H19" i="85" s="1"/>
  <c r="M10" i="85"/>
  <c r="M17" i="85" s="1"/>
  <c r="M19" i="85" s="1"/>
  <c r="M57" i="85" s="1"/>
  <c r="M48" i="85"/>
  <c r="M61" i="85" s="1"/>
  <c r="M55" i="85"/>
  <c r="Q48" i="85"/>
  <c r="Q55" i="85"/>
  <c r="Q10" i="85"/>
  <c r="Q17" i="85" s="1"/>
  <c r="Q19" i="85" s="1"/>
  <c r="E43" i="102"/>
  <c r="K10" i="85"/>
  <c r="K17" i="85" s="1"/>
  <c r="K19" i="85" s="1"/>
  <c r="K55" i="85"/>
  <c r="K48" i="85"/>
  <c r="K61" i="85" s="1"/>
  <c r="L55" i="85"/>
  <c r="L48" i="85"/>
  <c r="L10" i="85"/>
  <c r="L17" i="85" s="1"/>
  <c r="L19" i="85" s="1"/>
  <c r="L57" i="85" s="1"/>
  <c r="G7" i="65"/>
  <c r="J7" i="63"/>
  <c r="H7" i="65" s="1"/>
  <c r="T10" i="85"/>
  <c r="T17" i="85" s="1"/>
  <c r="T19" i="85" s="1"/>
  <c r="T57" i="85" s="1"/>
  <c r="J10" i="85"/>
  <c r="J17" i="85" s="1"/>
  <c r="J19" i="85" s="1"/>
  <c r="J55" i="85"/>
  <c r="T48" i="85"/>
  <c r="T61" i="85" s="1"/>
  <c r="J48" i="85"/>
  <c r="P48" i="85"/>
  <c r="F27" i="37"/>
  <c r="F40" i="37"/>
  <c r="P10" i="85"/>
  <c r="P17" i="85" s="1"/>
  <c r="P19" i="85" s="1"/>
  <c r="P57" i="85" s="1"/>
  <c r="N55" i="85"/>
  <c r="C51" i="64"/>
  <c r="C53" i="64" s="1"/>
  <c r="F35" i="37"/>
  <c r="F30" i="96"/>
  <c r="F39" i="96" s="1"/>
  <c r="F41" i="96" s="1"/>
  <c r="I22" i="72"/>
  <c r="C43" i="102"/>
  <c r="C52" i="102" s="1"/>
  <c r="C54" i="102" s="1"/>
  <c r="F30" i="95"/>
  <c r="F40" i="95" s="1"/>
  <c r="U22" i="72"/>
  <c r="B16" i="107"/>
  <c r="L10" i="72"/>
  <c r="K10" i="72" s="1"/>
  <c r="J22" i="72"/>
  <c r="B7" i="106"/>
  <c r="I10" i="85"/>
  <c r="I17" i="85" s="1"/>
  <c r="I19" i="85" s="1"/>
  <c r="I55" i="85"/>
  <c r="C41" i="25"/>
  <c r="K41" i="25"/>
  <c r="J42" i="25"/>
  <c r="I43" i="25"/>
  <c r="C29" i="35"/>
  <c r="C53" i="35" s="1"/>
  <c r="C6" i="61" s="1"/>
  <c r="F53" i="35"/>
  <c r="F6" i="61" s="1"/>
  <c r="H9" i="60"/>
  <c r="C7" i="61"/>
  <c r="F39" i="37"/>
  <c r="F43" i="102"/>
  <c r="I61" i="85"/>
  <c r="E8" i="61"/>
  <c r="E11" i="61" s="1"/>
  <c r="H40" i="37"/>
  <c r="C41" i="37"/>
  <c r="F23" i="37"/>
  <c r="H37" i="37"/>
  <c r="F34" i="37"/>
  <c r="F41" i="37" s="1"/>
  <c r="N10" i="85"/>
  <c r="N17" i="85" s="1"/>
  <c r="N19" i="85" s="1"/>
  <c r="G53" i="64"/>
  <c r="C8" i="102"/>
  <c r="B9" i="102" s="1"/>
  <c r="G35" i="102"/>
  <c r="G43" i="102" s="1"/>
  <c r="F22" i="72"/>
  <c r="H32" i="37"/>
  <c r="H22" i="37"/>
  <c r="H18" i="72"/>
  <c r="C30" i="96"/>
  <c r="C39" i="96" s="1"/>
  <c r="C41" i="96" s="1"/>
  <c r="O10" i="72"/>
  <c r="O22" i="72" s="1"/>
  <c r="R10" i="72"/>
  <c r="R22" i="72" s="1"/>
  <c r="D22" i="72"/>
  <c r="F20" i="82"/>
  <c r="C28" i="37"/>
  <c r="H36" i="37"/>
  <c r="I7" i="47"/>
  <c r="I14" i="47" s="1"/>
  <c r="H39" i="37"/>
  <c r="H33" i="37"/>
  <c r="H26" i="37"/>
  <c r="D36" i="85"/>
  <c r="D44" i="85" s="1"/>
  <c r="D48" i="85" s="1"/>
  <c r="I43" i="102"/>
  <c r="I52" i="102" s="1"/>
  <c r="I54" i="102" s="1"/>
  <c r="H24" i="37"/>
  <c r="G35" i="37"/>
  <c r="H35" i="37" s="1"/>
  <c r="H20" i="37"/>
  <c r="A1" i="16"/>
  <c r="A1" i="17" s="1"/>
  <c r="A1" i="19" s="1"/>
  <c r="A1" i="21"/>
  <c r="H19" i="37"/>
  <c r="G15" i="99"/>
  <c r="D58" i="102"/>
  <c r="M9" i="72"/>
  <c r="N9" i="72" s="1"/>
  <c r="E44" i="85"/>
  <c r="H21" i="37"/>
  <c r="H23" i="37"/>
  <c r="H25" i="37"/>
  <c r="H27" i="37"/>
  <c r="F19" i="37"/>
  <c r="G15" i="40"/>
  <c r="D24" i="2"/>
  <c r="P11" i="72" s="1"/>
  <c r="Q11" i="72" s="1"/>
  <c r="M15" i="72"/>
  <c r="C16" i="102"/>
  <c r="E14" i="102"/>
  <c r="U61" i="85" l="1"/>
  <c r="G61" i="85"/>
  <c r="J61" i="85"/>
  <c r="Q61" i="85"/>
  <c r="E10" i="85"/>
  <c r="H22" i="72"/>
  <c r="K22" i="72"/>
  <c r="H41" i="37"/>
  <c r="G41" i="37" s="1"/>
  <c r="E20" i="102"/>
  <c r="G20" i="102"/>
  <c r="L61" i="85"/>
  <c r="J57" i="85"/>
  <c r="R61" i="85"/>
  <c r="G52" i="102"/>
  <c r="G54" i="102" s="1"/>
  <c r="F7" i="61"/>
  <c r="I9" i="60"/>
  <c r="I57" i="85"/>
  <c r="N61" i="85"/>
  <c r="N57" i="85"/>
  <c r="F8" i="61"/>
  <c r="F11" i="61" s="1"/>
  <c r="K57" i="85"/>
  <c r="C8" i="61"/>
  <c r="C11" i="61" s="1"/>
  <c r="P61" i="85"/>
  <c r="E52" i="102"/>
  <c r="E54" i="102" s="1"/>
  <c r="H57" i="85"/>
  <c r="O61" i="85"/>
  <c r="S61" i="85"/>
  <c r="F28" i="37"/>
  <c r="L22" i="72"/>
  <c r="Q57" i="85"/>
  <c r="H61" i="85"/>
  <c r="G57" i="85"/>
  <c r="D10" i="85"/>
  <c r="D19" i="85" s="1"/>
  <c r="D61" i="85" s="1"/>
  <c r="E48" i="85"/>
  <c r="E61" i="85" s="1"/>
  <c r="A1" i="24"/>
  <c r="A1" i="25" s="1"/>
  <c r="A1" i="26" s="1"/>
  <c r="A1" i="23"/>
  <c r="H28" i="37"/>
  <c r="M13" i="72"/>
  <c r="E16" i="102"/>
  <c r="E21" i="102" s="1"/>
  <c r="G14" i="102"/>
  <c r="G16" i="102" s="1"/>
  <c r="G21" i="102" s="1"/>
  <c r="M11" i="72"/>
  <c r="N11" i="72" s="1"/>
  <c r="J32" i="37" l="1"/>
  <c r="J9" i="60"/>
  <c r="H7" i="61" s="1"/>
  <c r="H8" i="61" s="1"/>
  <c r="H11" i="61" s="1"/>
  <c r="G7" i="61"/>
  <c r="G8" i="61" s="1"/>
  <c r="G11" i="61" s="1"/>
  <c r="A1" i="97"/>
  <c r="A1" i="98"/>
  <c r="A1" i="27"/>
  <c r="A1" i="28" s="1"/>
  <c r="A1" i="29" s="1"/>
  <c r="A1" i="30" s="1"/>
  <c r="A1" i="31" s="1"/>
  <c r="A1" i="32" s="1"/>
  <c r="G28" i="37"/>
  <c r="J19" i="37"/>
  <c r="A1" i="71" l="1"/>
  <c r="A1" i="33"/>
  <c r="A1" i="34" s="1"/>
  <c r="D15" i="41" l="1"/>
  <c r="A1" i="61"/>
  <c r="A1" i="63"/>
  <c r="A1" i="60"/>
  <c r="A1" i="64"/>
  <c r="A1" i="62"/>
  <c r="A1" i="35"/>
  <c r="A1" i="37" s="1"/>
  <c r="A1" i="38" s="1"/>
  <c r="A1" i="65"/>
  <c r="A1" i="99" l="1"/>
  <c r="A1" i="40"/>
  <c r="A1" i="41" s="1"/>
  <c r="A1" i="42" s="1"/>
  <c r="A1" i="44" l="1"/>
  <c r="A1" i="68" s="1"/>
  <c r="A1" i="43"/>
  <c r="A1" i="45" s="1"/>
  <c r="A1" i="46" l="1"/>
  <c r="A1" i="47" s="1"/>
  <c r="A1" i="48" s="1"/>
  <c r="A1" i="50" s="1"/>
  <c r="A1" i="51" s="1"/>
  <c r="A1" i="59"/>
  <c r="I28" i="102" l="1"/>
  <c r="I56" i="102" s="1"/>
  <c r="I8" i="34"/>
  <c r="F23" i="85" s="1"/>
  <c r="P15" i="37"/>
  <c r="M15" i="37"/>
  <c r="H9" i="38" s="1"/>
  <c r="H11" i="38" s="1"/>
  <c r="N15" i="37"/>
  <c r="H13" i="38"/>
  <c r="I8" i="42"/>
  <c r="I9" i="42" s="1"/>
  <c r="I11" i="42" s="1"/>
  <c r="I15" i="42" s="1"/>
  <c r="D38" i="2" l="1"/>
  <c r="F31" i="85"/>
  <c r="P15" i="72"/>
  <c r="V31" i="85"/>
  <c r="R6" i="37"/>
  <c r="H14" i="38"/>
  <c r="H16" i="38" s="1"/>
  <c r="F27" i="85" s="1"/>
  <c r="F6" i="31"/>
  <c r="I8" i="44"/>
  <c r="D22" i="2"/>
  <c r="V27" i="85" l="1"/>
  <c r="H10" i="41"/>
  <c r="D26" i="2"/>
  <c r="P13" i="72" s="1"/>
  <c r="P9" i="72"/>
  <c r="I9" i="44"/>
  <c r="H7" i="41" l="1"/>
  <c r="Q9" i="72"/>
  <c r="M14" i="72" l="1"/>
  <c r="F14" i="82"/>
  <c r="M17" i="72"/>
  <c r="F10" i="82"/>
  <c r="M10" i="72" l="1"/>
  <c r="M22" i="72" l="1"/>
  <c r="N10" i="72"/>
  <c r="N22" i="72" s="1"/>
  <c r="C66" i="2" l="1"/>
  <c r="F8" i="82"/>
  <c r="M64" i="2" l="1"/>
  <c r="F9" i="82"/>
  <c r="H9" i="41" l="1"/>
  <c r="C9" i="100"/>
  <c r="C11" i="100" s="1"/>
  <c r="C21" i="102" l="1"/>
  <c r="C48" i="102" s="1"/>
  <c r="C50" i="102" s="1"/>
  <c r="C58" i="102" s="1"/>
  <c r="I21" i="102"/>
  <c r="I48" i="102" s="1"/>
  <c r="I50" i="102" s="1"/>
  <c r="I58" i="102" s="1"/>
  <c r="G50" i="102"/>
  <c r="G58" i="102" s="1"/>
  <c r="E50" i="102"/>
  <c r="E58" i="102" s="1"/>
  <c r="F50" i="102"/>
  <c r="F58" i="102" s="1"/>
  <c r="V26" i="85"/>
  <c r="H8" i="41"/>
  <c r="I11" i="44"/>
  <c r="I13" i="44" s="1"/>
  <c r="H12" i="41" l="1"/>
  <c r="H14" i="41" s="1"/>
  <c r="H11" i="41"/>
  <c r="G27" i="32"/>
  <c r="F24" i="85" s="1"/>
  <c r="F26" i="85" s="1"/>
  <c r="D27" i="2"/>
  <c r="P14" i="72" s="1"/>
  <c r="F29" i="85"/>
  <c r="V29" i="85"/>
  <c r="V36" i="85" s="1"/>
  <c r="V44" i="85" s="1"/>
  <c r="D28" i="2"/>
  <c r="P17" i="72" s="1"/>
  <c r="D23" i="2"/>
  <c r="G29" i="32"/>
  <c r="F7" i="31"/>
  <c r="F12" i="31" s="1"/>
  <c r="V48" i="85" l="1"/>
  <c r="V10" i="85"/>
  <c r="V19" i="85" s="1"/>
  <c r="F46" i="85"/>
  <c r="Z40" i="85" s="1"/>
  <c r="F36" i="85"/>
  <c r="F44" i="85" s="1"/>
  <c r="D25" i="2"/>
  <c r="D30" i="2" s="1"/>
  <c r="D34" i="2" s="1"/>
  <c r="D37" i="2" s="1"/>
  <c r="D39" i="2" s="1"/>
  <c r="D46" i="2" s="1"/>
  <c r="P10" i="72"/>
  <c r="D52" i="2" l="1"/>
  <c r="D9" i="2"/>
  <c r="G8" i="82" s="1"/>
  <c r="D66" i="2"/>
  <c r="F10" i="85"/>
  <c r="F48" i="85"/>
  <c r="F61" i="85" s="1"/>
  <c r="Q10" i="72"/>
  <c r="Q22" i="72" s="1"/>
  <c r="P22" i="72"/>
  <c r="V61" i="85"/>
  <c r="G9" i="82" l="1"/>
  <c r="D54" i="2"/>
  <c r="D58" i="2" s="1"/>
</calcChain>
</file>

<file path=xl/comments1.xml><?xml version="1.0" encoding="utf-8"?>
<comments xmlns="http://schemas.openxmlformats.org/spreadsheetml/2006/main">
  <authors>
    <author>Mudit</author>
  </authors>
  <commentList>
    <comment ref="J58" authorId="0" shapeId="0">
      <text>
        <r>
          <rPr>
            <b/>
            <sz val="9"/>
            <color indexed="81"/>
            <rFont val="Tahoma"/>
            <family val="2"/>
          </rPr>
          <t>Mudit:</t>
        </r>
        <r>
          <rPr>
            <sz val="9"/>
            <color indexed="81"/>
            <rFont val="Tahoma"/>
            <family val="2"/>
          </rPr>
          <t xml:space="preserve">
Return on capital employed</t>
        </r>
      </text>
    </comment>
  </commentList>
</comments>
</file>

<file path=xl/comments2.xml><?xml version="1.0" encoding="utf-8"?>
<comments xmlns="http://schemas.openxmlformats.org/spreadsheetml/2006/main">
  <authors>
    <author>ANAND</author>
    <author>Acer</author>
    <author>NEERAJ CHAURASIA</author>
  </authors>
  <commentList>
    <comment ref="D19" authorId="0" shapeId="0">
      <text>
        <r>
          <rPr>
            <sz val="9"/>
            <color indexed="81"/>
            <rFont val="Tahoma"/>
            <family val="2"/>
          </rPr>
          <t>Remove 76 900 amount</t>
        </r>
      </text>
    </comment>
    <comment ref="D26" authorId="1" shapeId="0">
      <text>
        <r>
          <rPr>
            <b/>
            <sz val="9"/>
            <color indexed="81"/>
            <rFont val="Tahoma"/>
            <family val="2"/>
          </rPr>
          <t>Acer:</t>
        </r>
        <r>
          <rPr>
            <sz val="9"/>
            <color indexed="81"/>
            <rFont val="Tahoma"/>
            <family val="2"/>
          </rPr>
          <t xml:space="preserve">
In case of loss formula changed &gt;-0.5 and +1</t>
        </r>
      </text>
    </comment>
    <comment ref="D30" authorId="1" shapeId="0">
      <text>
        <r>
          <rPr>
            <b/>
            <sz val="9"/>
            <color indexed="81"/>
            <rFont val="Tahoma"/>
            <family val="2"/>
          </rPr>
          <t>Acer:</t>
        </r>
        <r>
          <rPr>
            <sz val="9"/>
            <color indexed="81"/>
            <rFont val="Tahoma"/>
            <family val="2"/>
          </rPr>
          <t xml:space="preserve">
In case of loss formula changed</t>
        </r>
      </text>
    </comment>
    <comment ref="D34" authorId="1" shapeId="0">
      <text>
        <r>
          <rPr>
            <b/>
            <sz val="9"/>
            <color indexed="81"/>
            <rFont val="Tahoma"/>
            <family val="2"/>
          </rPr>
          <t>Acer:</t>
        </r>
        <r>
          <rPr>
            <sz val="9"/>
            <color indexed="81"/>
            <rFont val="Tahoma"/>
            <family val="2"/>
          </rPr>
          <t xml:space="preserve">
In case of loss formula changed</t>
        </r>
      </text>
    </comment>
    <comment ref="D36" authorId="2" shapeId="0">
      <text>
        <r>
          <rPr>
            <b/>
            <sz val="9"/>
            <color indexed="81"/>
            <rFont val="Tahoma"/>
            <family val="2"/>
          </rPr>
          <t>Multiplied by -1 to convert negetive Exp. To Income or vice versa</t>
        </r>
      </text>
    </comment>
  </commentList>
</comments>
</file>

<file path=xl/comments3.xml><?xml version="1.0" encoding="utf-8"?>
<comments xmlns="http://schemas.openxmlformats.org/spreadsheetml/2006/main">
  <authors>
    <author>BHEL</author>
  </authors>
  <commentList>
    <comment ref="B53" authorId="0" shapeId="0">
      <text>
        <r>
          <rPr>
            <b/>
            <sz val="9"/>
            <color indexed="81"/>
            <rFont val="Tahoma"/>
            <family val="2"/>
          </rPr>
          <t>BHEL:</t>
        </r>
        <r>
          <rPr>
            <sz val="9"/>
            <color indexed="81"/>
            <rFont val="Tahoma"/>
            <family val="2"/>
          </rPr>
          <t xml:space="preserve">
separate arr statement for SLDC is reqd as per Regulation 20.3</t>
        </r>
      </text>
    </comment>
  </commentList>
</comments>
</file>

<file path=xl/sharedStrings.xml><?xml version="1.0" encoding="utf-8"?>
<sst xmlns="http://schemas.openxmlformats.org/spreadsheetml/2006/main" count="7794" uniqueCount="1822">
  <si>
    <t>Name of Company:</t>
  </si>
  <si>
    <t>Name of the Project:</t>
  </si>
  <si>
    <t>Name of the Transmission Element:</t>
  </si>
  <si>
    <t xml:space="preserve">INDEX OF FORMATS </t>
  </si>
  <si>
    <t>PARTICULARS</t>
  </si>
  <si>
    <t>Form</t>
  </si>
  <si>
    <t>Annual Revenue Requirement Summary</t>
  </si>
  <si>
    <t>Projection of Sales, Connected Load and Demand</t>
  </si>
  <si>
    <t>Details of Transmission Lines and Substations</t>
  </si>
  <si>
    <t>Statement of Assets not in Use</t>
  </si>
  <si>
    <t>Normative Parameters Considered for Tariff Computations</t>
  </si>
  <si>
    <t>Abstract of admitted Capital Cost for the existing Project</t>
  </si>
  <si>
    <t>Details of Foreign Loans</t>
  </si>
  <si>
    <t>Details of Foreign Equity</t>
  </si>
  <si>
    <t>Capital Cost Estimates and Schedule of Commissioning for New projects</t>
  </si>
  <si>
    <t>Break-up of Project Cost for Transmission System</t>
  </si>
  <si>
    <t>Break-up of Construction/ Supply/ Service packages</t>
  </si>
  <si>
    <t>Draw Down Schedule for Calculation of IDC &amp; Financing Charges</t>
  </si>
  <si>
    <t>Financial Package Upto CoD</t>
  </si>
  <si>
    <t>Details of Project Specific Loans</t>
  </si>
  <si>
    <t>Details of Allocation of corporate loans to various transmission projects</t>
  </si>
  <si>
    <t>Statement of Additional Capitalisation after COD</t>
  </si>
  <si>
    <t>Financing of Additional Capitalisation</t>
  </si>
  <si>
    <t>Statement of Capital Cost</t>
  </si>
  <si>
    <t>Statement of Capital Works in Progress</t>
  </si>
  <si>
    <t>R&amp;M Expenses</t>
  </si>
  <si>
    <t>Employee Expenses</t>
  </si>
  <si>
    <t>Employee Strength</t>
  </si>
  <si>
    <t>Administration &amp; General Expenses</t>
  </si>
  <si>
    <t>Fixed Assets and Depreciation</t>
  </si>
  <si>
    <t>Consumer contributions and grants towards cost of capital assets</t>
  </si>
  <si>
    <t xml:space="preserve">Interest and Finance Charges </t>
  </si>
  <si>
    <t>Statement of Equity</t>
  </si>
  <si>
    <t>Working Capital Requirements</t>
  </si>
  <si>
    <t>Details of Non-tariff Income</t>
  </si>
  <si>
    <t>Details of Income from Other Business</t>
  </si>
  <si>
    <t>Details of Expenses Capitalised</t>
  </si>
  <si>
    <t>Income Tax Provisions</t>
  </si>
  <si>
    <t>Instructions for the Applicant</t>
  </si>
  <si>
    <t>1)</t>
  </si>
  <si>
    <t>Electronic copy in the form of CD/ Floppy Disc shall also be furnished</t>
  </si>
  <si>
    <t>2)</t>
  </si>
  <si>
    <t>These formats are indicative in nature and the utility may align the line items to its chart of accounts</t>
  </si>
  <si>
    <t>Regulation Ref.</t>
  </si>
  <si>
    <t>S.No</t>
  </si>
  <si>
    <t>Format</t>
  </si>
  <si>
    <t>No.</t>
  </si>
  <si>
    <t xml:space="preserve">Annual Revenue Requirement </t>
  </si>
  <si>
    <t>Particulars</t>
  </si>
  <si>
    <t>CY</t>
  </si>
  <si>
    <t>I.</t>
  </si>
  <si>
    <t>Energy Available (MU)</t>
  </si>
  <si>
    <t>II.</t>
  </si>
  <si>
    <t>Energy Transmitted/Wheeled (MU)</t>
  </si>
  <si>
    <t>III.</t>
  </si>
  <si>
    <t>Loss %</t>
  </si>
  <si>
    <t>IV.</t>
  </si>
  <si>
    <t>Transmission Cost per unit (Rs/U)</t>
  </si>
  <si>
    <t>V</t>
  </si>
  <si>
    <t>Total Transmission System Capacity (in MW)</t>
  </si>
  <si>
    <t>VI.</t>
  </si>
  <si>
    <t>Transmission Cost per MW</t>
  </si>
  <si>
    <t>VII.</t>
  </si>
  <si>
    <t>Max Demand handled by the transmission system  (in MW)</t>
  </si>
  <si>
    <t>Receipts</t>
  </si>
  <si>
    <t>a</t>
  </si>
  <si>
    <t>b</t>
  </si>
  <si>
    <t>Revenue from  SLDC Fee and Charges ( When STU is operating the SLDC)</t>
  </si>
  <si>
    <t>c</t>
  </si>
  <si>
    <t xml:space="preserve">Subsidy from Govt. (If any) </t>
  </si>
  <si>
    <t>Total</t>
  </si>
  <si>
    <t>Expenditure</t>
  </si>
  <si>
    <t>R&amp;M Expense</t>
  </si>
  <si>
    <t>A&amp;G Expense</t>
  </si>
  <si>
    <t>d</t>
  </si>
  <si>
    <t>Depreciation</t>
  </si>
  <si>
    <t>e</t>
  </si>
  <si>
    <t>SLDC Expenses  (When STU is operating the SLDC)</t>
  </si>
  <si>
    <t>f</t>
  </si>
  <si>
    <t>g</t>
  </si>
  <si>
    <t>Extraordinary Items</t>
  </si>
  <si>
    <t>Operations  &amp; Maintenance Cost</t>
  </si>
  <si>
    <t>Alloted Transmission Capacity  of  Long Term Transmission Customers ( CL)</t>
  </si>
  <si>
    <t xml:space="preserve">Charges to be paid by Long Term Transmission Customers/month </t>
  </si>
  <si>
    <t>Actual Cash Expenditure</t>
  </si>
  <si>
    <t>Reconciliation of Capital Cost with Gross Block</t>
  </si>
  <si>
    <t>Reconciliation of Capital WIP with Financial Accounts</t>
  </si>
  <si>
    <t>Reconcilation of Capital Liabilties with Finacial Accounts</t>
  </si>
  <si>
    <t>Retirement Pattern</t>
  </si>
  <si>
    <t>Calculation of Weighted Average Rate of Interest on Actual Loans</t>
  </si>
  <si>
    <t>Calculation of Interest on Normative Loan</t>
  </si>
  <si>
    <t>Calculation of Depreciation Rate</t>
  </si>
  <si>
    <t>Statement of Depreciation</t>
  </si>
  <si>
    <t>Return on Equity</t>
  </si>
  <si>
    <t xml:space="preserve">Domestic loans,bonds and financial leasing </t>
  </si>
  <si>
    <t>Net Prior Period Expenses/Income</t>
  </si>
  <si>
    <t>Investments</t>
  </si>
  <si>
    <t>Current Assets and Liabilities</t>
  </si>
  <si>
    <t>Other Debits</t>
  </si>
  <si>
    <t>New</t>
  </si>
  <si>
    <t>UPERC</t>
  </si>
  <si>
    <t>DERC</t>
  </si>
  <si>
    <t>CERC/DERC</t>
  </si>
  <si>
    <t>CERC</t>
  </si>
  <si>
    <t>JERC</t>
  </si>
  <si>
    <t>F1</t>
  </si>
  <si>
    <t>S4</t>
  </si>
  <si>
    <t>F2</t>
  </si>
  <si>
    <t>F1a</t>
  </si>
  <si>
    <t>F3</t>
  </si>
  <si>
    <t>F5</t>
  </si>
  <si>
    <t>F4</t>
  </si>
  <si>
    <t>F16</t>
  </si>
  <si>
    <t>F2a</t>
  </si>
  <si>
    <t>F14</t>
  </si>
  <si>
    <t>F13</t>
  </si>
  <si>
    <t>F21a</t>
  </si>
  <si>
    <t>F5A</t>
  </si>
  <si>
    <t>F7</t>
  </si>
  <si>
    <t>F5B</t>
  </si>
  <si>
    <t>F5C</t>
  </si>
  <si>
    <t>F8</t>
  </si>
  <si>
    <t>F9</t>
  </si>
  <si>
    <t>F9A</t>
  </si>
  <si>
    <t>F9B</t>
  </si>
  <si>
    <t>F15</t>
  </si>
  <si>
    <t>F17</t>
  </si>
  <si>
    <t>F14A</t>
  </si>
  <si>
    <t>F4A</t>
  </si>
  <si>
    <t>F6</t>
  </si>
  <si>
    <t>F10</t>
  </si>
  <si>
    <t>F11</t>
  </si>
  <si>
    <t>F8B</t>
  </si>
  <si>
    <t>F12</t>
  </si>
  <si>
    <t>F8a</t>
  </si>
  <si>
    <t>F5a</t>
  </si>
  <si>
    <t>F19</t>
  </si>
  <si>
    <t>F19a</t>
  </si>
  <si>
    <t>F5b</t>
  </si>
  <si>
    <t>F18</t>
  </si>
  <si>
    <t>F20</t>
  </si>
  <si>
    <t>F21</t>
  </si>
  <si>
    <t>F22</t>
  </si>
  <si>
    <t>F13A</t>
  </si>
  <si>
    <t>F23</t>
  </si>
  <si>
    <t>F24</t>
  </si>
  <si>
    <t>F25</t>
  </si>
  <si>
    <t>F26</t>
  </si>
  <si>
    <t>F27</t>
  </si>
  <si>
    <t>F28</t>
  </si>
  <si>
    <t>F29</t>
  </si>
  <si>
    <t>S5</t>
  </si>
  <si>
    <t>S7</t>
  </si>
  <si>
    <t>S6</t>
  </si>
  <si>
    <t>(16.5.2)</t>
  </si>
  <si>
    <t>(4.8),( 5.1),(6)</t>
  </si>
  <si>
    <t>21(b), (16.5.1)</t>
  </si>
  <si>
    <t>(17.1.3)</t>
  </si>
  <si>
    <t>17.1.1</t>
  </si>
  <si>
    <t>(26), (22)</t>
  </si>
  <si>
    <t>(17.1), 34</t>
  </si>
  <si>
    <t>17, 18, 22</t>
  </si>
  <si>
    <t>26, 19</t>
  </si>
  <si>
    <t>Control Period</t>
  </si>
  <si>
    <t>FY (n-2)</t>
  </si>
  <si>
    <t>FY (n-1)</t>
  </si>
  <si>
    <t>FY (n)</t>
  </si>
  <si>
    <t>PY 1</t>
  </si>
  <si>
    <t>PY 2</t>
  </si>
  <si>
    <t>FY (n+1)</t>
  </si>
  <si>
    <t>FY (n+2)</t>
  </si>
  <si>
    <t>FY (n+3)</t>
  </si>
  <si>
    <t>A</t>
  </si>
  <si>
    <t>Distribution Licensees</t>
  </si>
  <si>
    <t>Madhayanchal Vidyut Vitran Nigam Limited, Lucknow</t>
  </si>
  <si>
    <t>Paschimanchal Vidyut Vitran Nigam Limited, Meerut</t>
  </si>
  <si>
    <t>Purvanchal Vidyut Vitran Nigam Limited, Varansi</t>
  </si>
  <si>
    <t>Dakshinanchal Vidyut Vitran Nigam Limited, Agra</t>
  </si>
  <si>
    <t xml:space="preserve">Noida Power Company Limited </t>
  </si>
  <si>
    <t>KESCO</t>
  </si>
  <si>
    <t xml:space="preserve">Others </t>
  </si>
  <si>
    <t xml:space="preserve">i. </t>
  </si>
  <si>
    <t xml:space="preserve">ii. </t>
  </si>
  <si>
    <t>B</t>
  </si>
  <si>
    <t xml:space="preserve">Bulk Consumers/Long Term Open Access Customers  (If any) </t>
  </si>
  <si>
    <t xml:space="preserve">Bulk Consumers/Long Term Open Access Consumers  (If any) </t>
  </si>
  <si>
    <t>Form No: F1</t>
  </si>
  <si>
    <t>Others</t>
  </si>
  <si>
    <t xml:space="preserve">TOTAL </t>
  </si>
  <si>
    <t>D) Projection of Minimum Demand (in MW)</t>
  </si>
  <si>
    <t>E) Projection of Average Demand (in MW)</t>
  </si>
  <si>
    <t>MVVNL(Lucknow)</t>
  </si>
  <si>
    <t>PVVNL (Meerut)</t>
  </si>
  <si>
    <t>PVVNL (Varanasi)</t>
  </si>
  <si>
    <t>DVVNL (Agra)</t>
  </si>
  <si>
    <t>NPCL</t>
  </si>
  <si>
    <t>Transmission Lines</t>
  </si>
  <si>
    <t>No</t>
  </si>
  <si>
    <t>Name of line</t>
  </si>
  <si>
    <t>Type of line AC/ HVDC</t>
  </si>
  <si>
    <t xml:space="preserve"> S/C or D/C </t>
  </si>
  <si>
    <t>No. of Sub-conductors</t>
  </si>
  <si>
    <t>Voltage level  kV</t>
  </si>
  <si>
    <t>Line length Ckt.-Km.</t>
  </si>
  <si>
    <t xml:space="preserve">Date of Commercial operation </t>
  </si>
  <si>
    <t>-</t>
  </si>
  <si>
    <t>Substations</t>
  </si>
  <si>
    <t>Name of Sub-station</t>
  </si>
  <si>
    <t>Type of Substation Conventional/ GIS</t>
  </si>
  <si>
    <t>Voltage level kV</t>
  </si>
  <si>
    <t>No. of transformers / Reactors/ SVC etc (with capacity)</t>
  </si>
  <si>
    <t>No. of Bays</t>
  </si>
  <si>
    <t>Covered in this petition (Yes/No)</t>
  </si>
  <si>
    <t>Base Rate of Return on Equity</t>
  </si>
  <si>
    <t>%</t>
  </si>
  <si>
    <t>Tax Rate</t>
  </si>
  <si>
    <t>Target Availability</t>
  </si>
  <si>
    <t>Maintenance Spares for Working Capital</t>
  </si>
  <si>
    <t>% of O&amp;M</t>
  </si>
  <si>
    <t>Receivebles for Working Capital</t>
  </si>
  <si>
    <t>in Months</t>
  </si>
  <si>
    <t>Normative O&amp;M per bay</t>
  </si>
  <si>
    <t>Rs Crores</t>
  </si>
  <si>
    <t xml:space="preserve">Statement of Assets Not in Use </t>
  </si>
  <si>
    <t>Financial Year*</t>
  </si>
  <si>
    <t>Sl. No.</t>
  </si>
  <si>
    <t>Date of Acquisition/Installation</t>
  </si>
  <si>
    <t>Historical Cost/Cost of Acquisition</t>
  </si>
  <si>
    <t xml:space="preserve">Date of withdrawal operations </t>
  </si>
  <si>
    <t>Accumulated Depreciation on date of withdrawal</t>
  </si>
  <si>
    <t>Written down value on date of withdrawal</t>
  </si>
  <si>
    <t>Additions during the Year</t>
  </si>
  <si>
    <t>Balance at the end of the Year</t>
  </si>
  <si>
    <t>Grant Towards Cost Of Capital Assets</t>
  </si>
  <si>
    <t xml:space="preserve"> Total</t>
  </si>
  <si>
    <t>PY1</t>
  </si>
  <si>
    <t xml:space="preserve">Beneficiaries Contribution Towards Cost Of Capital Assets </t>
  </si>
  <si>
    <t>Subsidies Towards Cost Of Capital Asset</t>
  </si>
  <si>
    <t>Any Other Subsidy / Grant ( Pls specify the source)</t>
  </si>
  <si>
    <t>Board of Director/ Agency approving the Capital cost estimates:</t>
  </si>
  <si>
    <t>Date of approval of the Capital cost estimates:</t>
  </si>
  <si>
    <t>Price level of approved estimates</t>
  </si>
  <si>
    <t>Foreign Exchange rate considered for the Capital cost estimates</t>
  </si>
  <si>
    <t>Capital Cost excluding IDC, FC, FERC &amp; Hedging Cost</t>
  </si>
  <si>
    <t>Foreign Component, if any (In Million US $ or the relevant Currency)</t>
  </si>
  <si>
    <t>IDC, FC, FERC &amp; Hedging Cost</t>
  </si>
  <si>
    <t>Rate of taxes &amp; duties considered</t>
  </si>
  <si>
    <t>Capital cost Including IDC, FC, FERC &amp; Hedging Cost</t>
  </si>
  <si>
    <t>Schedule of Commissioning</t>
  </si>
  <si>
    <t xml:space="preserve">COD of Unit-I/ Block-I </t>
  </si>
  <si>
    <t>COD of Unit-II/ Block-II</t>
  </si>
  <si>
    <t>-------------------------</t>
  </si>
  <si>
    <t>---------------------------</t>
  </si>
  <si>
    <t>COD of last Unit/ Block</t>
  </si>
  <si>
    <t xml:space="preserve">Note:   </t>
  </si>
  <si>
    <t>1. Copy of approval letter should be enclosed.</t>
  </si>
  <si>
    <t>As per original estimates</t>
  </si>
  <si>
    <t xml:space="preserve">Liabilities/ provisions </t>
  </si>
  <si>
    <t>Variation
(B-C-D)</t>
  </si>
  <si>
    <t>Reasons for Variation</t>
  </si>
  <si>
    <t>C</t>
  </si>
  <si>
    <t>D</t>
  </si>
  <si>
    <t>E</t>
  </si>
  <si>
    <t>F</t>
  </si>
  <si>
    <t>Transmission Line</t>
  </si>
  <si>
    <t>Preliminary works</t>
  </si>
  <si>
    <t>Design &amp; Engineering</t>
  </si>
  <si>
    <t>Priliminary investigation,Right of way, forest clearance, PTCC , general civil works etc.</t>
  </si>
  <si>
    <t>Total Preliminary works</t>
  </si>
  <si>
    <t>Transmission Lines material</t>
  </si>
  <si>
    <t>Towers Steel</t>
  </si>
  <si>
    <t>Conductor</t>
  </si>
  <si>
    <t>Earth Wire</t>
  </si>
  <si>
    <t>Insulators</t>
  </si>
  <si>
    <t>Hardware Fittings</t>
  </si>
  <si>
    <t>Conductor &amp; Earthwire accessories</t>
  </si>
  <si>
    <t>Spares</t>
  </si>
  <si>
    <t>Erection, Stringing &amp; Civil works including foundation</t>
  </si>
  <si>
    <t>Total Transmission Line Materials</t>
  </si>
  <si>
    <t>Taxes and Duties</t>
  </si>
  <si>
    <t>Custom Duty</t>
  </si>
  <si>
    <t>Other Taxes &amp; Duties</t>
  </si>
  <si>
    <t>Total Taxes &amp; Duties</t>
  </si>
  <si>
    <t>Total -Transmission lines</t>
  </si>
  <si>
    <t>B.</t>
  </si>
  <si>
    <t>Preliminary works &amp; land</t>
  </si>
  <si>
    <t>Land</t>
  </si>
  <si>
    <t>Site preparation</t>
  </si>
  <si>
    <t>Total Preliminary works &amp; land</t>
  </si>
  <si>
    <t>Civil Works</t>
  </si>
  <si>
    <t>Control Room  &amp; Office Building including HVAC</t>
  </si>
  <si>
    <t>Township &amp; Colony</t>
  </si>
  <si>
    <t>Roads and Drainage</t>
  </si>
  <si>
    <t>Foundation for structures</t>
  </si>
  <si>
    <t>Misc. civil works</t>
  </si>
  <si>
    <t>Total Civil Works</t>
  </si>
  <si>
    <t>Substation Equipments</t>
  </si>
  <si>
    <t>Switchgear (CT,PT, Circuit Breaker, Isolator etc)</t>
  </si>
  <si>
    <t>Transformers</t>
  </si>
  <si>
    <t>Compensating Equipment( Reactor, SVCs etc)</t>
  </si>
  <si>
    <t>Control , Relay &amp; Protection Panel</t>
  </si>
  <si>
    <t>PLCC</t>
  </si>
  <si>
    <t>HVDC package</t>
  </si>
  <si>
    <t>Bus Bars/ conductors/Insulators</t>
  </si>
  <si>
    <t xml:space="preserve">Outdoor lighting </t>
  </si>
  <si>
    <t>Emergency D.G. Set</t>
  </si>
  <si>
    <t>Grounding System</t>
  </si>
  <si>
    <t>Structure for switchyard</t>
  </si>
  <si>
    <t>Total Substation Equipments</t>
  </si>
  <si>
    <t>Total (Sub-station)</t>
  </si>
  <si>
    <t>Construction and pre-commissioning expenses</t>
  </si>
  <si>
    <t>Site supervision &amp; site admn.etc.</t>
  </si>
  <si>
    <t>Tools and Plants</t>
  </si>
  <si>
    <t>construction Insurance</t>
  </si>
  <si>
    <t>Total Construction and pre commissioning expenses</t>
  </si>
  <si>
    <t>Overheads</t>
  </si>
  <si>
    <t>Establishment</t>
  </si>
  <si>
    <t>Audit &amp; Accounts</t>
  </si>
  <si>
    <t>Contingency</t>
  </si>
  <si>
    <t>Total Overheads</t>
  </si>
  <si>
    <t>IDC, FC, FERV &amp; Hedging Cost</t>
  </si>
  <si>
    <t>Interest During Construction (IDC)</t>
  </si>
  <si>
    <t>Financing Charges (FC)</t>
  </si>
  <si>
    <t>Foreign Exchange Rate Variation (FERV)</t>
  </si>
  <si>
    <t>Hedging Cost</t>
  </si>
  <si>
    <t>Total of IDC, FC, FERV &amp; Hedging Cost</t>
  </si>
  <si>
    <t>Capital Cost incl IDC, FC, FERV &amp; Hedging Cost</t>
  </si>
  <si>
    <t>Note:</t>
  </si>
  <si>
    <t>1. In case of time &amp; Cost over run, a detailed note giving reasons of such time and cost over run should be submitted clearly bring out the agency responsible and whether such time &amp; cost over run was beyond the control of the transmission licensee.</t>
  </si>
  <si>
    <t>----</t>
  </si>
  <si>
    <t xml:space="preserve">Name/ No. of Construction / Supply / Service Package </t>
  </si>
  <si>
    <t xml:space="preserve">Whether awarded through ICB/DCB/ Depatmentally/ Deposit Work </t>
  </si>
  <si>
    <t>No. of bids received</t>
  </si>
  <si>
    <t>Date of Award</t>
  </si>
  <si>
    <t>Date of Start of work</t>
  </si>
  <si>
    <t>Date of Completion of Work</t>
  </si>
  <si>
    <t>Firm or With Escalation in prices</t>
  </si>
  <si>
    <t>Taxes &amp; Duties and IEDC</t>
  </si>
  <si>
    <t>Sub -total (9+10+11)</t>
  </si>
  <si>
    <t>Year</t>
  </si>
  <si>
    <t>Work/ Equipment proposed to be added after COD up to Cut off Date/ Beyond Cut off Date</t>
  </si>
  <si>
    <t>Amount capitalised and Proposed to be capitalised</t>
  </si>
  <si>
    <t>Justification</t>
  </si>
  <si>
    <t>Regulations under which covered</t>
  </si>
  <si>
    <t xml:space="preserve"> Note:</t>
  </si>
  <si>
    <t>1 Fill the form in chronological order year wise along with detailed justification clearly bring out the necessity and the benefits accruing to the benficiaries.</t>
  </si>
  <si>
    <t xml:space="preserve">   </t>
  </si>
  <si>
    <t>Opening Gross Block Amount as per books</t>
  </si>
  <si>
    <t>Amount of capital liabilities in A(a) above</t>
  </si>
  <si>
    <t>Amount of IDC, FC, FERV &amp; Hedging cost included in A(a) above</t>
  </si>
  <si>
    <t>Amount of IEDC (excluding IDC, FC, FERV &amp; Hedging cost) included in A(a)</t>
  </si>
  <si>
    <t>Amount of capital liabilities in B(a) above</t>
  </si>
  <si>
    <t>Amount of IDC, FC, FERV &amp; Hedging cost included in B(a) above</t>
  </si>
  <si>
    <t>Amount of IEDC (excluding IDC, FC, FERV &amp; Hedging cost) included in B(a)</t>
  </si>
  <si>
    <t>Amount of capital liabilities in C(a) above</t>
  </si>
  <si>
    <t>Amount of IDC, FC, FERV &amp; Hedging cost included in C(a) above</t>
  </si>
  <si>
    <t>Amount of IEDC (excluding IDC, FC, FERV &amp; Hedging cost) included in C(a)</t>
  </si>
  <si>
    <t>Opening CWIP Amount as per books</t>
  </si>
  <si>
    <t>Amount of capital liabilities in above</t>
  </si>
  <si>
    <t>Amount of IDC, FC, FERV &amp; Hedging cost included in a above</t>
  </si>
  <si>
    <t>Addition/Adjustment in CWIP Amount during the period</t>
  </si>
  <si>
    <t>Capitalization/Transfer to Fixed asset of CWIP Amount during the period</t>
  </si>
  <si>
    <t>Closing CWIP Amount as per books</t>
  </si>
  <si>
    <t>Date</t>
  </si>
  <si>
    <t>Amount (Foreign Currency)</t>
  </si>
  <si>
    <t>Exchange Rate</t>
  </si>
  <si>
    <t>Scheduled Principal Repayment</t>
  </si>
  <si>
    <t>Scheduled Interest payment</t>
  </si>
  <si>
    <t>Closing at the end of financial year</t>
  </si>
  <si>
    <t>At the date of Hedging</t>
  </si>
  <si>
    <t>Period of hedging</t>
  </si>
  <si>
    <t>Cost of hedging</t>
  </si>
  <si>
    <t>Date of Infusion</t>
  </si>
  <si>
    <t>Draw Down</t>
  </si>
  <si>
    <t>Quarter 1</t>
  </si>
  <si>
    <t>Quarter 2</t>
  </si>
  <si>
    <t>Quarter  n (COD)</t>
  </si>
  <si>
    <t>Quarter n (COD)</t>
  </si>
  <si>
    <t>Quantum in Foreign currency</t>
  </si>
  <si>
    <t>Exchange Rate on draw down date</t>
  </si>
  <si>
    <t>Amount in Indian Rupee</t>
  </si>
  <si>
    <t>Loans</t>
  </si>
  <si>
    <t>Foreign Loans</t>
  </si>
  <si>
    <t>1.1.1</t>
  </si>
  <si>
    <t>Foreign Loan 1</t>
  </si>
  <si>
    <t xml:space="preserve">Draw down Amount </t>
  </si>
  <si>
    <t>IDC</t>
  </si>
  <si>
    <t>Financing charges</t>
  </si>
  <si>
    <t>1.1.2</t>
  </si>
  <si>
    <t>Foreign Loan 2</t>
  </si>
  <si>
    <t>1.1.3</t>
  </si>
  <si>
    <t>- -</t>
  </si>
  <si>
    <t>Total Foreign Loans</t>
  </si>
  <si>
    <t>Indian Loans</t>
  </si>
  <si>
    <t>1.2.1</t>
  </si>
  <si>
    <t>Indian Loan 1</t>
  </si>
  <si>
    <t>1.2.2</t>
  </si>
  <si>
    <t>Indian Loan 2</t>
  </si>
  <si>
    <t>1.2.3</t>
  </si>
  <si>
    <t>Total Indian Loans</t>
  </si>
  <si>
    <t>Total of Loans drawn</t>
  </si>
  <si>
    <t>Equity</t>
  </si>
  <si>
    <t>Foreign equity drawn</t>
  </si>
  <si>
    <t>Indian equity drawn</t>
  </si>
  <si>
    <t>Total equity deployed</t>
  </si>
  <si>
    <t>Drawal of higher equity in the beginning is permissible.</t>
  </si>
  <si>
    <t>Currency</t>
  </si>
  <si>
    <t>Amount</t>
  </si>
  <si>
    <t>Loan-I</t>
  </si>
  <si>
    <t>Loan-II</t>
  </si>
  <si>
    <t>Loan-III</t>
  </si>
  <si>
    <t>and so on</t>
  </si>
  <si>
    <t>Total Loan</t>
  </si>
  <si>
    <t>Foreign</t>
  </si>
  <si>
    <t>Domestic</t>
  </si>
  <si>
    <t>Total Equity</t>
  </si>
  <si>
    <t xml:space="preserve">Debt : Equity Ratio </t>
  </si>
  <si>
    <t>Package 1</t>
  </si>
  <si>
    <t>Package 2</t>
  </si>
  <si>
    <t>Package 3</t>
  </si>
  <si>
    <t>Package 4</t>
  </si>
  <si>
    <t>Package 5</t>
  </si>
  <si>
    <t>Package 6</t>
  </si>
  <si>
    <t>Amount of Loan sanctioned</t>
  </si>
  <si>
    <t>Fixed Interest Rate, if applicable</t>
  </si>
  <si>
    <t>Yes/No</t>
  </si>
  <si>
    <t>If above is yes,specify caps/floor</t>
  </si>
  <si>
    <t>Moratorium effective from</t>
  </si>
  <si>
    <t>Repayment effective from</t>
  </si>
  <si>
    <t xml:space="preserve">Are foreign currency loan hedged? </t>
  </si>
  <si>
    <t>Distribution of loan packages to various transmission projects</t>
  </si>
  <si>
    <t>Name of the Projects</t>
  </si>
  <si>
    <t>Transmission Project 1</t>
  </si>
  <si>
    <t>Transmission Project 2</t>
  </si>
  <si>
    <t>Transmission Project 3 and so on</t>
  </si>
  <si>
    <t>Details such as date on which refinancing done, amount of refinanced loan, terms and conditions of refinanced loan, financing and other charges incurred for refinancing etc.</t>
  </si>
  <si>
    <t>Actual</t>
  </si>
  <si>
    <t>Admitted</t>
  </si>
  <si>
    <t xml:space="preserve">Amount capitalised in Work/ Equipment </t>
  </si>
  <si>
    <t>Financing Details</t>
  </si>
  <si>
    <t>Loan-1</t>
  </si>
  <si>
    <t>Loan-2</t>
  </si>
  <si>
    <t>Loan-3 and so on</t>
  </si>
  <si>
    <t>Internal Resources</t>
  </si>
  <si>
    <t>Domestic loans, bonds and financial leasing</t>
  </si>
  <si>
    <t>Opening Balance at the beginning of the year</t>
  </si>
  <si>
    <t>Amount received during the year</t>
  </si>
  <si>
    <t>Principal repayment</t>
  </si>
  <si>
    <t>Interest</t>
  </si>
  <si>
    <t>Closing Balance</t>
  </si>
  <si>
    <t>Principal not overdue</t>
  </si>
  <si>
    <t>Principal overdue</t>
  </si>
  <si>
    <t>Interest overdue</t>
  </si>
  <si>
    <t>Due</t>
  </si>
  <si>
    <t>Paid</t>
  </si>
  <si>
    <t>Principal</t>
  </si>
  <si>
    <t>Interest Overdue</t>
  </si>
  <si>
    <t>LONG-TERM</t>
  </si>
  <si>
    <t>LIC</t>
  </si>
  <si>
    <t>REC</t>
  </si>
  <si>
    <t>PFC</t>
  </si>
  <si>
    <t>Bonds</t>
  </si>
  <si>
    <t>Bank</t>
  </si>
  <si>
    <t>APDRP</t>
  </si>
  <si>
    <t>Any Other</t>
  </si>
  <si>
    <t>SHORT-TERM</t>
  </si>
  <si>
    <t>Sl.No.</t>
  </si>
  <si>
    <t xml:space="preserve">Repair &amp; Maintenance Expenses </t>
  </si>
  <si>
    <t xml:space="preserve">Employee Expenses </t>
  </si>
  <si>
    <t xml:space="preserve">Administrative and General Expenses </t>
  </si>
  <si>
    <t xml:space="preserve">Less : </t>
  </si>
  <si>
    <t xml:space="preserve">Expenses Capitalized </t>
  </si>
  <si>
    <t xml:space="preserve">Net  O&amp;M Expenses </t>
  </si>
  <si>
    <t>Salaries</t>
  </si>
  <si>
    <t>Other Allowances &amp; Relief</t>
  </si>
  <si>
    <t>Earned Leave Encashment</t>
  </si>
  <si>
    <t>Total Employee Costs</t>
  </si>
  <si>
    <t>Less: Employee expenses capitalised</t>
  </si>
  <si>
    <t>Net Employee expenses (D)-(E)</t>
  </si>
  <si>
    <t>Board of Directors</t>
  </si>
  <si>
    <t>Support staff to Board of Directors</t>
  </si>
  <si>
    <t>2(a)</t>
  </si>
  <si>
    <t>Technical</t>
  </si>
  <si>
    <t>2(b)</t>
  </si>
  <si>
    <t>Administrative</t>
  </si>
  <si>
    <t>2(c)</t>
  </si>
  <si>
    <t>Accounts &amp; Finance</t>
  </si>
  <si>
    <t>2(d)</t>
  </si>
  <si>
    <t>Others (please specify)</t>
  </si>
  <si>
    <t>All Other Staff</t>
  </si>
  <si>
    <t>3(a)</t>
  </si>
  <si>
    <t>3(a)(i)</t>
  </si>
  <si>
    <t>Officers</t>
  </si>
  <si>
    <t>3(a)(ii)</t>
  </si>
  <si>
    <t>Staff</t>
  </si>
  <si>
    <t>3(b)</t>
  </si>
  <si>
    <t>Non-technical</t>
  </si>
  <si>
    <t>3(b)(i)</t>
  </si>
  <si>
    <t>3(b)(i)(a)</t>
  </si>
  <si>
    <t>3(b)(i)(b)</t>
  </si>
  <si>
    <t>3(b)(ii)</t>
  </si>
  <si>
    <t>3(b)(ii)(a)</t>
  </si>
  <si>
    <t>3(b)(ii)(b)</t>
  </si>
  <si>
    <t>3(b)(iii)</t>
  </si>
  <si>
    <t>3(b)(iii)(a)</t>
  </si>
  <si>
    <t>3(b)(iii)(b)</t>
  </si>
  <si>
    <t>PY2</t>
  </si>
  <si>
    <t>S.NO</t>
  </si>
  <si>
    <t>Loan Details</t>
  </si>
  <si>
    <t>Loan 1</t>
  </si>
  <si>
    <t>Loan 2</t>
  </si>
  <si>
    <t>Equity (Opening Balance)</t>
  </si>
  <si>
    <t>Net additions during the year</t>
  </si>
  <si>
    <t>Equity (Closing Balance)</t>
  </si>
  <si>
    <t xml:space="preserve">Average Equity </t>
  </si>
  <si>
    <t>Rate of Return on Equity</t>
  </si>
  <si>
    <t>S.No.</t>
  </si>
  <si>
    <t>Shareholders’ Funds</t>
  </si>
  <si>
    <t>Share Capital</t>
  </si>
  <si>
    <t>Reserves and Surplus*</t>
  </si>
  <si>
    <t>*</t>
  </si>
  <si>
    <t>To the extent utilised for Capital Expenditure</t>
  </si>
  <si>
    <t>O&amp;M expenses for 1 month</t>
  </si>
  <si>
    <t>Total Working Capital</t>
  </si>
  <si>
    <t xml:space="preserve">Interest on Working Capital </t>
  </si>
  <si>
    <t>Interest on loans and Advances to Staff</t>
  </si>
  <si>
    <t>Interest on Loans and Advances to Licensees</t>
  </si>
  <si>
    <t>Income/Fee/Collection against staff welfare activities</t>
  </si>
  <si>
    <t>Miscellaneous receipts</t>
  </si>
  <si>
    <t>Form No: F10</t>
  </si>
  <si>
    <t>Interest &amp; Finance charges Capitalised</t>
  </si>
  <si>
    <t>Other expenses capitalised:</t>
  </si>
  <si>
    <t>a. Employee expenses</t>
  </si>
  <si>
    <t>b. R&amp;M Expenses</t>
  </si>
  <si>
    <t>c. A&amp;G Expenses</t>
  </si>
  <si>
    <t>d. Depreciation</t>
  </si>
  <si>
    <t>e. Others, if any</t>
  </si>
  <si>
    <t>Grand Total</t>
  </si>
  <si>
    <t>‘Income Tax Provisions’ details which could not be provided by the Transmission Company at the time of this filing shall be furnished as and when they become due/ available.</t>
  </si>
  <si>
    <t>Extraordinary Credits</t>
  </si>
  <si>
    <t>subsidies aganst losses due to natural disasters</t>
  </si>
  <si>
    <t>TOTAL CREDITS</t>
  </si>
  <si>
    <t xml:space="preserve">Extraordinary Debits </t>
  </si>
  <si>
    <t>TOTAL DEBITS</t>
  </si>
  <si>
    <t>Net Prior Period Expenses / Income</t>
  </si>
  <si>
    <t>Income relating to previous years:</t>
  </si>
  <si>
    <t>Interest income for prior periods</t>
  </si>
  <si>
    <t>Income Tax prior period</t>
  </si>
  <si>
    <t>Excess Provision for Depreciation</t>
  </si>
  <si>
    <t>Excess Provision for Interest and Fin. Charges</t>
  </si>
  <si>
    <t>Other Excess Provision</t>
  </si>
  <si>
    <t>Others Income</t>
  </si>
  <si>
    <t>Sub-Total A</t>
  </si>
  <si>
    <t>Expenditure relating to previous years</t>
  </si>
  <si>
    <t>Operating Expenses</t>
  </si>
  <si>
    <t>Employee Cost</t>
  </si>
  <si>
    <t>Interest and Finance Charges</t>
  </si>
  <si>
    <t>Admn. Expenses</t>
  </si>
  <si>
    <t>Withdrawal of Revenue Demand</t>
  </si>
  <si>
    <t xml:space="preserve">Material Related </t>
  </si>
  <si>
    <t>Other</t>
  </si>
  <si>
    <t>Sub-Total B</t>
  </si>
  <si>
    <t>Net prior period Credit/(Charges) : A-B</t>
  </si>
  <si>
    <t>Debits, Write-offs and any other items</t>
  </si>
  <si>
    <t>Material Cost Variance</t>
  </si>
  <si>
    <t>Miscellaneous Losses And Writte Off</t>
  </si>
  <si>
    <t>Bad Debt Written Off</t>
  </si>
  <si>
    <t>Net Prior Period Credit/Charges</t>
  </si>
  <si>
    <t xml:space="preserve">Sub-Total </t>
  </si>
  <si>
    <t>Less : Chargeable to Capital Account</t>
  </si>
  <si>
    <t>Net Chargeable To Revenue</t>
  </si>
  <si>
    <t>Investments in Non business related activities</t>
  </si>
  <si>
    <t>Description of investment</t>
  </si>
  <si>
    <t>Balance at the beginning of the year</t>
  </si>
  <si>
    <t>Further Investments during the year</t>
  </si>
  <si>
    <t>Investments realised during the year</t>
  </si>
  <si>
    <t>Balance at the end of the year</t>
  </si>
  <si>
    <t>Remarks</t>
  </si>
  <si>
    <t>Form No: F11</t>
  </si>
  <si>
    <t>Form No: F16</t>
  </si>
  <si>
    <t>Currency1</t>
  </si>
  <si>
    <t>Currency2</t>
  </si>
  <si>
    <t>Currency3</t>
  </si>
  <si>
    <t>In case of Hedging</t>
  </si>
  <si>
    <t>Sl.No</t>
  </si>
  <si>
    <t>Gross Normative loan - Opening</t>
  </si>
  <si>
    <t>Cumulative repayment of Normative Loan upto previous year</t>
  </si>
  <si>
    <t>Net Normative loan - Opening</t>
  </si>
  <si>
    <t>Increase/Decrease due to ACE during the Year</t>
  </si>
  <si>
    <t>Repayments of Normative Loan during the year</t>
  </si>
  <si>
    <t>Net Normative loan - Closing</t>
  </si>
  <si>
    <t>Average Normative Loan</t>
  </si>
  <si>
    <t>Weighted average Rate of Interest on actual Loans</t>
  </si>
  <si>
    <t>Interest on Normative loan</t>
  </si>
  <si>
    <t>Form No: F48</t>
  </si>
  <si>
    <t>O&amp;M Expenses</t>
  </si>
  <si>
    <t>i</t>
  </si>
  <si>
    <t>ii</t>
  </si>
  <si>
    <t>Interest on Loan</t>
  </si>
  <si>
    <t>Income from other Business</t>
  </si>
  <si>
    <t>A.</t>
  </si>
  <si>
    <t>Income from Transmission Function</t>
  </si>
  <si>
    <t>iii</t>
  </si>
  <si>
    <t>Income Tax</t>
  </si>
  <si>
    <t>Non tariff income</t>
  </si>
  <si>
    <t>Total O&amp;M expenses ( i+ii+iii)</t>
  </si>
  <si>
    <t>Total Receipts ( A)</t>
  </si>
  <si>
    <t>Total Expenditure ( B)</t>
  </si>
  <si>
    <t>Other Deductions</t>
  </si>
  <si>
    <t>Less:</t>
  </si>
  <si>
    <t>Total Other Deductions ( C)</t>
  </si>
  <si>
    <t>E.1</t>
  </si>
  <si>
    <t>E.2</t>
  </si>
  <si>
    <t>E.3</t>
  </si>
  <si>
    <t>G</t>
  </si>
  <si>
    <t>Net Annual Revenue Requirement of Licensee(D-E)</t>
  </si>
  <si>
    <t>Net ARR for Transmission Function ( B-C)</t>
  </si>
  <si>
    <t>Shortfall/Excess before tariff revision impact (A-F)</t>
  </si>
  <si>
    <t>Tariff Revision Impact</t>
  </si>
  <si>
    <t>H</t>
  </si>
  <si>
    <t>I</t>
  </si>
  <si>
    <t>75% of Charges recovered from  Short Term open access customers</t>
  </si>
  <si>
    <t>ARR for  SLDC Function</t>
  </si>
  <si>
    <t>Net  ARR for SLDC ffunction ( E.1- E.2)</t>
  </si>
  <si>
    <t>Transmission/Wheeling Charges at current tariff rates</t>
  </si>
  <si>
    <t>6.1,6.3,20.1,12.3,12.6,28,16.5.2</t>
  </si>
  <si>
    <t>Charges  Long Term Transmission System Customer/month</t>
  </si>
  <si>
    <t>Rs. Crores</t>
  </si>
  <si>
    <t>Normative A&amp;G expenses per ckt.km</t>
  </si>
  <si>
    <t>Normative A&amp;G per bay</t>
  </si>
  <si>
    <t>Capital Cost as admitted by UPERC</t>
  </si>
  <si>
    <t>Domestic Component (Rs. crores)</t>
  </si>
  <si>
    <t>Capital cost excluding IDC, FC, FERC &amp; Hedging Cost (Rs. crores)</t>
  </si>
  <si>
    <t>Total IDC, FC, FERC &amp; Hedging Cost (Rs. crores)</t>
  </si>
  <si>
    <t>Capital cost Including IDC, FC, FERC &amp; Hedging Cost (Rs. crores)</t>
  </si>
  <si>
    <t>Actual capitalexpenditure till the completion or up to COD whichever is earlier (Rs.Cr.)</t>
  </si>
  <si>
    <t>% of GFA</t>
  </si>
  <si>
    <t xml:space="preserve">Normative R&amp;M expenses </t>
  </si>
  <si>
    <t xml:space="preserve">*Note:- Information to be provided for Previous Year, Current Year &amp; Ensuing Control Period </t>
  </si>
  <si>
    <t xml:space="preserve">Total Cost </t>
  </si>
  <si>
    <t>2. Above statement to be provided separately  for each transmisson line commissioned during the ARR period</t>
  </si>
  <si>
    <t>Additions in Gross Block Amount as per books</t>
  </si>
  <si>
    <t>Closing Gross Block Amount as per books</t>
  </si>
  <si>
    <t xml:space="preserve">Less: </t>
  </si>
  <si>
    <t>Income exempt from taxation</t>
  </si>
  <si>
    <t>Income from Incentives</t>
  </si>
  <si>
    <t>Credits for  carry forward of losses</t>
  </si>
  <si>
    <t>Net Taxable Income</t>
  </si>
  <si>
    <t>Tax Amount</t>
  </si>
  <si>
    <t>Tax Recoverable from  Consumers (Lower of A or B)</t>
  </si>
  <si>
    <t>Income of FY</t>
  </si>
  <si>
    <t>Receipts from other Business</t>
  </si>
  <si>
    <t>Less: Expenses from other business</t>
  </si>
  <si>
    <t>II</t>
  </si>
  <si>
    <t>III</t>
  </si>
  <si>
    <t xml:space="preserve">Revenue of other Business </t>
  </si>
  <si>
    <t xml:space="preserve">Assets of Licensed business utilized in other business </t>
  </si>
  <si>
    <t xml:space="preserve">Allocation of Revenue to Licensed Business decided by the Commission </t>
  </si>
  <si>
    <t>X</t>
  </si>
  <si>
    <t>X*(R*A/C)</t>
  </si>
  <si>
    <t>Due to Licensed Business (to be deducted from ARR)</t>
  </si>
  <si>
    <t xml:space="preserve">Total assets of other business (including the assets utilized of the Licensed Business) </t>
  </si>
  <si>
    <t>NIL</t>
  </si>
  <si>
    <t xml:space="preserve">Regulatory Refernce: </t>
  </si>
  <si>
    <t>ARR linkage:</t>
  </si>
  <si>
    <t>Requirement:</t>
  </si>
  <si>
    <t>Additional Information for assessment of issue of 21( c), (d), (e).</t>
  </si>
  <si>
    <t>Truing Up linkage:</t>
  </si>
  <si>
    <t>Direct linkage to ARR</t>
  </si>
  <si>
    <t>Additional Information to be used at the time of truing up &amp; prudence check of Capital cost estimate.</t>
  </si>
  <si>
    <t>Miscellaneous Receipts from consumers</t>
  </si>
  <si>
    <t>Interest on Security Deposit in excess of the rate specified by the Commission</t>
  </si>
  <si>
    <t>Yes</t>
  </si>
  <si>
    <t>Short Term Open Access Consumers</t>
  </si>
  <si>
    <t>Retained by Licensee (25%)</t>
  </si>
  <si>
    <t>Payable to Beneficiaries (75%)</t>
  </si>
  <si>
    <t>Two months equivalent of expected revenue</t>
  </si>
  <si>
    <t>Less:    Security deposits from consumers, if any</t>
  </si>
  <si>
    <t>State Bank Advance Rate (SBAR)</t>
  </si>
  <si>
    <t>16.5.2</t>
  </si>
  <si>
    <t>75% of Charges recovered from  Short Term open access customers shall be deducted while computing ARR.</t>
  </si>
  <si>
    <t>UPERC  &amp; JERC Regulations</t>
  </si>
  <si>
    <t>Provided in :</t>
  </si>
  <si>
    <t xml:space="preserve">As per Regulation 28, income from investments form part of Non-Tariff Income. Details of Investments is a supplementary information with no direct linkage to ARR.  </t>
  </si>
  <si>
    <t>Additional Information for Regulatory assessment of Health Check of the Transmission Licensee.</t>
  </si>
  <si>
    <t>Additional Information to assess  Health of the Transmission Licensee.</t>
  </si>
  <si>
    <t>UPERC,  2006 Regulations</t>
  </si>
  <si>
    <t>DERC Regulations</t>
  </si>
  <si>
    <t>To assess the Income Tax which shall be recoverable from consumers, forming part of ARR.</t>
  </si>
  <si>
    <t>UPERC  &amp; DERC Regulations</t>
  </si>
  <si>
    <t>YES</t>
  </si>
  <si>
    <t>Not provided in any Regulations</t>
  </si>
  <si>
    <t>CERC Regulations</t>
  </si>
  <si>
    <t>It shall form part of ARR.</t>
  </si>
  <si>
    <t xml:space="preserve">Regulatory Reference: </t>
  </si>
  <si>
    <t>HVDC</t>
  </si>
  <si>
    <t>400 KV</t>
  </si>
  <si>
    <t>Length of ckt/km</t>
  </si>
  <si>
    <t>Administration &amp; General Expenses (ckt/km)</t>
  </si>
  <si>
    <t>Norms per ckt/km</t>
  </si>
  <si>
    <t>Norms per bay</t>
  </si>
  <si>
    <t>Number of bay</t>
  </si>
  <si>
    <t>Administration &amp; General Expenses (bay)</t>
  </si>
  <si>
    <t>Average Gross Fixed Assets</t>
  </si>
  <si>
    <t>Percentage point as per the norm (%)</t>
  </si>
  <si>
    <t>Repair &amp; Maintenance Expenses</t>
  </si>
  <si>
    <t>Depreciation shall  form part of ARR. Depreciation shall also  be treated as repayment of Normative Loan.</t>
  </si>
  <si>
    <t>UPERC 2006, JERC, DERC  Regulations</t>
  </si>
  <si>
    <t>Indirect linkage to ARR</t>
  </si>
  <si>
    <t>A &amp; G expenses are included in O &amp;M expenses which shall form part of ARR.</t>
  </si>
  <si>
    <t>R &amp; M expenses are included in O &amp;M expenses which shall form part of ARR.</t>
  </si>
  <si>
    <t>Total Administration &amp; General Expenes ( C+F)</t>
  </si>
  <si>
    <t>Wholesale Price Inflation</t>
  </si>
  <si>
    <t>PY3</t>
  </si>
  <si>
    <t>PY 5</t>
  </si>
  <si>
    <t>PY 4</t>
  </si>
  <si>
    <t>WPI Inflation</t>
  </si>
  <si>
    <t>Administration and General Expenses</t>
  </si>
  <si>
    <t>Normative A&amp;G expenses at Base Year Prices</t>
  </si>
  <si>
    <t>Normative A&amp;G expenses at Current  Year Prices</t>
  </si>
  <si>
    <t>Total A&amp; G Expenses</t>
  </si>
  <si>
    <t>Revenue Stamp Expenses Account</t>
  </si>
  <si>
    <t>Incentive &amp; Award To Employees/Outsiders</t>
  </si>
  <si>
    <t>Consultancy Charges</t>
  </si>
  <si>
    <t>Technical Fees</t>
  </si>
  <si>
    <t>Other Professional Charges</t>
  </si>
  <si>
    <t>Security / Service Charges Paid To Outside Agencies</t>
  </si>
  <si>
    <t>Fee And Subscriptions Books And Periodicals</t>
  </si>
  <si>
    <t>Printing And Stationery</t>
  </si>
  <si>
    <t>Electricity Charges To Offices</t>
  </si>
  <si>
    <t>Water Charges</t>
  </si>
  <si>
    <t>Legal Charges</t>
  </si>
  <si>
    <t>Total A&amp;G Expenes</t>
  </si>
  <si>
    <t>Less: A&amp;G Expenses Capitalised</t>
  </si>
  <si>
    <t>CPI Inflation</t>
  </si>
  <si>
    <t>Normative Employee expenses at Base Year Prices</t>
  </si>
  <si>
    <t>Normative Employee expenses at Current  Year Prices</t>
  </si>
  <si>
    <t>Total Employee Expenses</t>
  </si>
  <si>
    <t>Employee Expenses (ckt/km)</t>
  </si>
  <si>
    <t>Employee Expenses (bay)</t>
  </si>
  <si>
    <t>Total Employee Expenes ( C+F)</t>
  </si>
  <si>
    <t>Consumer Price Inflation</t>
  </si>
  <si>
    <t>Employee expenses are included in O &amp;M expenses which shall form part of ARR.</t>
  </si>
  <si>
    <t>Additional information to arrive at norms for employee expenses.</t>
  </si>
  <si>
    <t>UPERC 2006, JERC   Regulations</t>
  </si>
  <si>
    <t>CERC, DERC   Regulations</t>
  </si>
  <si>
    <t>CERC, DERC, JERC   Regulations</t>
  </si>
  <si>
    <t>Additional information for the purpose of determining capital cost.</t>
  </si>
  <si>
    <t>Additional information for the purpose of determining equity amount on which return is claimed..</t>
  </si>
  <si>
    <t>Supplementary information.Amt to be reconcliled with AFS. It shall be the starting point to assess sources of loans,o and quantum</t>
  </si>
  <si>
    <t>(Give reference of the UPERC relevant Order with Petition No. &amp; Date )</t>
  </si>
  <si>
    <t>Less : Gross Block of Assets not in use</t>
  </si>
  <si>
    <t>Less : Consumer Contribution and Grants</t>
  </si>
  <si>
    <t>Capital Cost for Purposes of ARR</t>
  </si>
  <si>
    <t xml:space="preserve">Less:Capital liabilities </t>
  </si>
  <si>
    <t xml:space="preserve">Abstract of Capital Cost </t>
  </si>
  <si>
    <t>Increase /Decrease due to ACE</t>
  </si>
  <si>
    <t>Increase /Decrease due to FERV</t>
  </si>
  <si>
    <t>CERC, UPERC, JERC, DERC Regulations</t>
  </si>
  <si>
    <t>CERC, DERC Regulations</t>
  </si>
  <si>
    <t>UPERC,  DERC Regulations</t>
  </si>
  <si>
    <t>Form a basis for computation of Normative expenses to be claimed in ARR viz. Employee expenses, A &amp; G expenses.</t>
  </si>
  <si>
    <t>CERC,  DERC Regulations</t>
  </si>
  <si>
    <t>Not provided in any of the regulations.</t>
  </si>
  <si>
    <t>JERC, DERC Regulations</t>
  </si>
  <si>
    <t>UPERC Regulations</t>
  </si>
  <si>
    <t>CERC, JERC,UPERC, DERC  Regulations</t>
  </si>
  <si>
    <t>For computation of ARR.</t>
  </si>
  <si>
    <t>Purvanchal Vidyut Vitran Nigam Limited, Varanasi</t>
  </si>
  <si>
    <t>Capital cost admitted as on ………………………..</t>
  </si>
  <si>
    <t>Relevant at the time of truing up</t>
  </si>
  <si>
    <t>Equity entitled to incentive</t>
  </si>
  <si>
    <t>Incentive</t>
  </si>
  <si>
    <t>Additional Return</t>
  </si>
  <si>
    <t>Total Return on Equity</t>
  </si>
  <si>
    <t>220 KV</t>
  </si>
  <si>
    <t>132 KV</t>
  </si>
  <si>
    <t>66 KV</t>
  </si>
  <si>
    <t xml:space="preserve"> linkage to ARR</t>
  </si>
  <si>
    <t>Details of Loans</t>
  </si>
  <si>
    <t>Add:Repayment Made till Date</t>
  </si>
  <si>
    <t xml:space="preserve">Gross Actual Loan </t>
  </si>
  <si>
    <t>Add:Equity considered as normative loan</t>
  </si>
  <si>
    <t xml:space="preserve">Gross Normative Loan </t>
  </si>
  <si>
    <t>Less : Depreciation Recovered as per ARR till Date</t>
  </si>
  <si>
    <t xml:space="preserve">Less : Advance against Depreciation recovered  </t>
  </si>
  <si>
    <t>Net Normative Loan</t>
  </si>
  <si>
    <t>Dometic</t>
  </si>
  <si>
    <t>Statement of Reconciliation of Net Actual Loan ( opening ) with Net Normative Loan ( Opening )</t>
  </si>
  <si>
    <t>Financial Year</t>
  </si>
  <si>
    <t>Capital Cost as Approved</t>
  </si>
  <si>
    <t>Capital Cost Incurred</t>
  </si>
  <si>
    <t xml:space="preserve">Capital cost Admitted </t>
  </si>
  <si>
    <t>Total Captal cost</t>
  </si>
  <si>
    <t>Equity Capital</t>
  </si>
  <si>
    <t>Financial Package of Capital cost Admitted</t>
  </si>
  <si>
    <t>Statement of Additional Capitalization</t>
  </si>
  <si>
    <t>Actual capital expenditure ( Opening )</t>
  </si>
  <si>
    <t>Gross Block ( Opening )</t>
  </si>
  <si>
    <t>Capital Liabilities for CWIP</t>
  </si>
  <si>
    <t>Capital Liabilities for expenditure not allowed</t>
  </si>
  <si>
    <t>Liability paid during current year</t>
  </si>
  <si>
    <t>Capital Liability for ACE during the year</t>
  </si>
  <si>
    <t>Capital Liability for Capital Cost Admitted ( opening )</t>
  </si>
  <si>
    <t>Total Capital Liability</t>
  </si>
  <si>
    <t>NEW</t>
  </si>
  <si>
    <t>Capital Liabilities as per Books      ( Opening )</t>
  </si>
  <si>
    <t>Reconcilation of Capital Liabilties with Financial Accounts</t>
  </si>
  <si>
    <t>Rs. Crore</t>
  </si>
  <si>
    <t>Sub Total (A)</t>
  </si>
  <si>
    <t>Total (A+B)</t>
  </si>
  <si>
    <t>Annual Revenue Requirement of SLDC</t>
  </si>
  <si>
    <t>Income from SLDC Function</t>
  </si>
  <si>
    <t xml:space="preserve">SLDC Charges </t>
  </si>
  <si>
    <t>Projection of Expected Revenue at Proposed Tariff Rates</t>
  </si>
  <si>
    <t>Less</t>
  </si>
  <si>
    <t>Tariff at Current Rates</t>
  </si>
  <si>
    <t>Impact of Tariff Revision</t>
  </si>
  <si>
    <t>F30</t>
  </si>
  <si>
    <t>F31</t>
  </si>
  <si>
    <t>F33</t>
  </si>
  <si>
    <t>F35</t>
  </si>
  <si>
    <t>F39</t>
  </si>
  <si>
    <t>F36</t>
  </si>
  <si>
    <t>F43</t>
  </si>
  <si>
    <t>F42</t>
  </si>
  <si>
    <t>F46</t>
  </si>
  <si>
    <t>F44</t>
  </si>
  <si>
    <t>F45</t>
  </si>
  <si>
    <t>F41</t>
  </si>
  <si>
    <t>F40</t>
  </si>
  <si>
    <t>F40A</t>
  </si>
  <si>
    <t>F49</t>
  </si>
  <si>
    <t>F4B</t>
  </si>
  <si>
    <t>Projection of expected revenue at current tariif rates</t>
  </si>
  <si>
    <t>Projection of expected revenue at projected tariif rates</t>
  </si>
  <si>
    <t>Details of  Loans</t>
  </si>
  <si>
    <t>F32</t>
  </si>
  <si>
    <t>F34</t>
  </si>
  <si>
    <t>Short Term Open access consumers</t>
  </si>
  <si>
    <t>F47</t>
  </si>
  <si>
    <t>F48</t>
  </si>
  <si>
    <t>Yes, It is linked through  Form F4A</t>
  </si>
  <si>
    <t>To determine Transmission charges at current tariff rates.</t>
  </si>
  <si>
    <t>Not provided in any of the Regulations.</t>
  </si>
  <si>
    <t>To determine shortfall/ excess  after tariff revision impact.</t>
  </si>
  <si>
    <t>To determine impact of tariff revision.</t>
  </si>
  <si>
    <t>Signature of Petitioner</t>
  </si>
  <si>
    <t>Provides a tie up of capital cost with Gross Block.</t>
  </si>
  <si>
    <t>Yes through Form F33</t>
  </si>
  <si>
    <t>Required for computing Depreciation which Shall form part of ARR.</t>
  </si>
  <si>
    <r>
      <t>Break Down</t>
    </r>
    <r>
      <rPr>
        <b/>
        <vertAlign val="superscript"/>
        <sz val="11"/>
        <rFont val="Calibri"/>
        <family val="2"/>
        <scheme val="minor"/>
      </rPr>
      <t xml:space="preserve"> </t>
    </r>
  </si>
  <si>
    <t>For determining Capital Cost.</t>
  </si>
  <si>
    <r>
      <t>Scope of works</t>
    </r>
    <r>
      <rPr>
        <vertAlign val="superscript"/>
        <sz val="11"/>
        <rFont val="Calibri"/>
        <family val="2"/>
        <scheme val="minor"/>
      </rPr>
      <t xml:space="preserve">1 </t>
    </r>
    <r>
      <rPr>
        <sz val="11"/>
        <rFont val="Calibri"/>
        <family val="2"/>
        <scheme val="minor"/>
      </rPr>
      <t>(in line with head of cost break-ups as applicable)</t>
    </r>
  </si>
  <si>
    <r>
      <t>Value of Award</t>
    </r>
    <r>
      <rPr>
        <vertAlign val="superscript"/>
        <sz val="11"/>
        <rFont val="Calibri"/>
        <family val="2"/>
        <scheme val="minor"/>
      </rPr>
      <t>2</t>
    </r>
    <r>
      <rPr>
        <sz val="11"/>
        <rFont val="Calibri"/>
        <family val="2"/>
        <scheme val="minor"/>
      </rPr>
      <t xml:space="preserve"> in (Rs. Lakhs)</t>
    </r>
  </si>
  <si>
    <r>
      <t>Admitted Cost</t>
    </r>
    <r>
      <rPr>
        <b/>
        <vertAlign val="superscript"/>
        <sz val="11"/>
        <rFont val="Calibri"/>
        <family val="2"/>
        <scheme val="minor"/>
      </rPr>
      <t>1</t>
    </r>
  </si>
  <si>
    <r>
      <t>Date of loan drawal</t>
    </r>
    <r>
      <rPr>
        <vertAlign val="superscript"/>
        <sz val="11"/>
        <rFont val="Calibri"/>
        <family val="2"/>
        <scheme val="minor"/>
      </rPr>
      <t>2</t>
    </r>
  </si>
  <si>
    <r>
      <t>Date of loan drawl</t>
    </r>
    <r>
      <rPr>
        <vertAlign val="superscript"/>
        <sz val="11"/>
        <rFont val="Calibri"/>
        <family val="2"/>
        <scheme val="minor"/>
      </rPr>
      <t>2</t>
    </r>
  </si>
  <si>
    <r>
      <t>In case of Hedging</t>
    </r>
    <r>
      <rPr>
        <vertAlign val="superscript"/>
        <sz val="11"/>
        <rFont val="Calibri"/>
        <family val="2"/>
        <scheme val="minor"/>
      </rPr>
      <t>3</t>
    </r>
  </si>
  <si>
    <t>Yes through Form F36</t>
  </si>
  <si>
    <r>
      <t>Currency1</t>
    </r>
    <r>
      <rPr>
        <b/>
        <vertAlign val="superscript"/>
        <sz val="11"/>
        <rFont val="Calibri"/>
        <family val="2"/>
        <scheme val="minor"/>
      </rPr>
      <t>1</t>
    </r>
  </si>
  <si>
    <r>
      <t>Currency2</t>
    </r>
    <r>
      <rPr>
        <b/>
        <vertAlign val="superscript"/>
        <sz val="11"/>
        <rFont val="Calibri"/>
        <family val="2"/>
        <scheme val="minor"/>
      </rPr>
      <t>1</t>
    </r>
  </si>
  <si>
    <r>
      <t>Currency3</t>
    </r>
    <r>
      <rPr>
        <b/>
        <vertAlign val="superscript"/>
        <sz val="11"/>
        <rFont val="Calibri"/>
        <family val="2"/>
        <scheme val="minor"/>
      </rPr>
      <t>1</t>
    </r>
  </si>
  <si>
    <t>Yes through F34</t>
  </si>
  <si>
    <t>Net Actual Loan as per Books of Accounts as on :</t>
  </si>
  <si>
    <t>NOT PROVIDED</t>
  </si>
  <si>
    <t>YES Through Form F27</t>
  </si>
  <si>
    <t>Required to calculate CPI Inflation.</t>
  </si>
  <si>
    <t>Yes Through Form F31</t>
  </si>
  <si>
    <t>To calculate WPI inflation on the basis of which normative A &amp; G expenses shall be calculated.</t>
  </si>
  <si>
    <t>Form No: F3</t>
  </si>
  <si>
    <t>Form No: F4</t>
  </si>
  <si>
    <t>Form No: F4A</t>
  </si>
  <si>
    <t>Form No: F4B</t>
  </si>
  <si>
    <t>Form 4A</t>
  </si>
  <si>
    <t>6,12.3</t>
  </si>
  <si>
    <t>16.5.1</t>
  </si>
  <si>
    <t>Form No: F5</t>
  </si>
  <si>
    <t>AC System</t>
  </si>
  <si>
    <t xml:space="preserve">HVDC bi-pole links </t>
  </si>
  <si>
    <t xml:space="preserve">HVDC back-to-back Stations </t>
  </si>
  <si>
    <t xml:space="preserve">Less:Capital liabilities on account of ACE </t>
  </si>
  <si>
    <t>Total Capital Cost admitted</t>
  </si>
  <si>
    <t>Add: Capital Liabilities Paid during the year</t>
  </si>
  <si>
    <t>Capital cost Admitted by the commisson( A+B-C)</t>
  </si>
  <si>
    <t>2. Details of Capital cost are to be furnished as per Form 12 or Form 14 as applicable.</t>
  </si>
  <si>
    <t>3. Details of IDC &amp; Financing Charges are to be furnished as per Form 20</t>
  </si>
  <si>
    <t>1. Above statement to be provided separately  for each transmisson line commissioned during the ARR period</t>
  </si>
  <si>
    <t xml:space="preserve">2 In case initial spares are purchased alongwith any equipment, then the cost of such spares should be indicated separately. </t>
  </si>
  <si>
    <t>Form No: F18</t>
  </si>
  <si>
    <t xml:space="preserve">*Note:- Loanwise information to be provided for Previous Year, Current Year &amp;Control period </t>
  </si>
  <si>
    <t>Form No: F29</t>
  </si>
  <si>
    <t>Add: Provision</t>
  </si>
  <si>
    <t xml:space="preserve">Note </t>
  </si>
  <si>
    <t xml:space="preserve">CPI Inflation computed for current year shall be considered for control period at the time of filing of ARR.CPI inflation shall be determined at the time of truing up. </t>
  </si>
  <si>
    <t>Annual Average CPI Index</t>
  </si>
  <si>
    <t xml:space="preserve">Retirement/Additions </t>
  </si>
  <si>
    <t>Additions</t>
  </si>
  <si>
    <t>Reference</t>
  </si>
  <si>
    <t>F31 A</t>
  </si>
  <si>
    <t>F 31B</t>
  </si>
  <si>
    <t>Details of Provision to be provided</t>
  </si>
  <si>
    <t>F27A</t>
  </si>
  <si>
    <t>F27B</t>
  </si>
  <si>
    <t>Annual Average WPI Index</t>
  </si>
  <si>
    <t>Form No. 32</t>
  </si>
  <si>
    <t>1.Details of Provision to be provided separately</t>
  </si>
  <si>
    <t xml:space="preserve">WPI Inflation computed for current year shall be considered for control period at the time of filing of ARR.WPI inflation shall be determined at the time of truing up. </t>
  </si>
  <si>
    <t>Number of Short Term Open Access Customers</t>
  </si>
  <si>
    <t>R=I-E</t>
  </si>
  <si>
    <t>In case Gross Receipts exceed expenditure of other business in (I) above (where Gross receipt is less than expenditure of other business in (I) above no amount shall be deducted from ARR of Licensee).</t>
  </si>
  <si>
    <t>Form No: F45</t>
  </si>
  <si>
    <t>Form No: F47</t>
  </si>
  <si>
    <t xml:space="preserve">*Note:- Information to be provided for Previous Year, Current Year &amp; each year of Control period </t>
  </si>
  <si>
    <t>Retirement</t>
  </si>
  <si>
    <r>
      <t>Source of Loan</t>
    </r>
    <r>
      <rPr>
        <vertAlign val="superscript"/>
        <sz val="11"/>
        <rFont val="Calibri"/>
        <family val="2"/>
        <scheme val="minor"/>
      </rPr>
      <t>1</t>
    </r>
  </si>
  <si>
    <r>
      <t>Currency</t>
    </r>
    <r>
      <rPr>
        <vertAlign val="superscript"/>
        <sz val="11"/>
        <rFont val="Calibri"/>
        <family val="2"/>
        <scheme val="minor"/>
      </rPr>
      <t>2</t>
    </r>
  </si>
  <si>
    <r>
      <t>Amount of Gross Loan drawn upto 31.03.2016/ COD</t>
    </r>
    <r>
      <rPr>
        <vertAlign val="superscript"/>
        <sz val="11"/>
        <rFont val="Calibri"/>
        <family val="2"/>
        <scheme val="minor"/>
      </rPr>
      <t xml:space="preserve"> 3,4,5,13,15</t>
    </r>
  </si>
  <si>
    <r>
      <t>Interest Type</t>
    </r>
    <r>
      <rPr>
        <vertAlign val="superscript"/>
        <sz val="11"/>
        <rFont val="Calibri"/>
        <family val="2"/>
        <scheme val="minor"/>
      </rPr>
      <t>6</t>
    </r>
  </si>
  <si>
    <r>
      <t>Base Rate, if Floating Interest</t>
    </r>
    <r>
      <rPr>
        <vertAlign val="superscript"/>
        <sz val="11"/>
        <rFont val="Calibri"/>
        <family val="2"/>
        <scheme val="minor"/>
      </rPr>
      <t>7</t>
    </r>
  </si>
  <si>
    <r>
      <t>Margin, if Floating Interest</t>
    </r>
    <r>
      <rPr>
        <vertAlign val="superscript"/>
        <sz val="11"/>
        <rFont val="Calibri"/>
        <family val="2"/>
        <scheme val="minor"/>
      </rPr>
      <t>8</t>
    </r>
  </si>
  <si>
    <r>
      <t>Are there any Caps/Floor</t>
    </r>
    <r>
      <rPr>
        <vertAlign val="superscript"/>
        <sz val="11"/>
        <rFont val="Calibri"/>
        <family val="2"/>
        <scheme val="minor"/>
      </rPr>
      <t>9</t>
    </r>
  </si>
  <si>
    <r>
      <t>Moratorium Period</t>
    </r>
    <r>
      <rPr>
        <vertAlign val="superscript"/>
        <sz val="11"/>
        <rFont val="Calibri"/>
        <family val="2"/>
        <scheme val="minor"/>
      </rPr>
      <t>10</t>
    </r>
  </si>
  <si>
    <r>
      <t>Repayment Period</t>
    </r>
    <r>
      <rPr>
        <vertAlign val="superscript"/>
        <sz val="11"/>
        <rFont val="Calibri"/>
        <family val="2"/>
        <scheme val="minor"/>
      </rPr>
      <t>11</t>
    </r>
  </si>
  <si>
    <r>
      <t>Repayment Frequency</t>
    </r>
    <r>
      <rPr>
        <vertAlign val="superscript"/>
        <sz val="11"/>
        <rFont val="Calibri"/>
        <family val="2"/>
        <scheme val="minor"/>
      </rPr>
      <t>12</t>
    </r>
  </si>
  <si>
    <r>
      <t>Repayment Instalment</t>
    </r>
    <r>
      <rPr>
        <vertAlign val="superscript"/>
        <sz val="11"/>
        <rFont val="Calibri"/>
        <family val="2"/>
        <scheme val="minor"/>
      </rPr>
      <t>13,14</t>
    </r>
  </si>
  <si>
    <r>
      <t>Base Exchange Rate</t>
    </r>
    <r>
      <rPr>
        <vertAlign val="superscript"/>
        <sz val="11"/>
        <rFont val="Calibri"/>
        <family val="2"/>
        <scheme val="minor"/>
      </rPr>
      <t>16</t>
    </r>
  </si>
  <si>
    <r>
      <t>If above is yes,specify details</t>
    </r>
    <r>
      <rPr>
        <vertAlign val="superscript"/>
        <sz val="11"/>
        <rFont val="Calibri"/>
        <family val="2"/>
        <scheme val="minor"/>
      </rPr>
      <t>17, 18, 19</t>
    </r>
  </si>
  <si>
    <r>
      <t>1</t>
    </r>
    <r>
      <rPr>
        <sz val="11"/>
        <rFont val="Calibri"/>
        <family val="2"/>
        <scheme val="minor"/>
      </rPr>
      <t xml:space="preserve"> Source of loan means the agency from whom the loan has been taken such as WB, ADB, WMB, PNB, SBI, ICICI, IFC, PFC etc.</t>
    </r>
  </si>
  <si>
    <r>
      <t>2</t>
    </r>
    <r>
      <rPr>
        <sz val="11"/>
        <rFont val="Calibri"/>
        <family val="2"/>
        <scheme val="minor"/>
      </rPr>
      <t xml:space="preserve"> Currency refers to currency of loan such as US$, DM, Yen,Indian Rupee etc.</t>
    </r>
  </si>
  <si>
    <r>
      <t>3</t>
    </r>
    <r>
      <rPr>
        <sz val="11"/>
        <rFont val="Calibri"/>
        <family val="2"/>
        <scheme val="minor"/>
      </rPr>
      <t xml:space="preserve"> Details are to be submitted as on 31.03.2016 for existing assets and as on COD for the remaining assets.</t>
    </r>
  </si>
  <si>
    <r>
      <t>4</t>
    </r>
    <r>
      <rPr>
        <sz val="11"/>
        <rFont val="Calibri"/>
        <family val="2"/>
        <scheme val="minor"/>
      </rPr>
      <t xml:space="preserve"> Where the loan has been refinanced, details in the Form is to be given for the loan refinaced. However, the details of the original loan is to be given seperately in the same form.</t>
    </r>
  </si>
  <si>
    <r>
      <t>5</t>
    </r>
    <r>
      <rPr>
        <sz val="11"/>
        <rFont val="Calibri"/>
        <family val="2"/>
        <scheme val="minor"/>
      </rPr>
      <t xml:space="preserve"> If the Tariff in the petition is claimed seperately for various units, details in the Form is to be given seperately for all the units in the same form.</t>
    </r>
  </si>
  <si>
    <r>
      <t>6</t>
    </r>
    <r>
      <rPr>
        <sz val="11"/>
        <rFont val="Calibri"/>
        <family val="2"/>
        <scheme val="minor"/>
      </rPr>
      <t xml:space="preserve"> Interest type means whether the interest is fixed or floating.</t>
    </r>
  </si>
  <si>
    <r>
      <t>7</t>
    </r>
    <r>
      <rPr>
        <sz val="11"/>
        <rFont val="Calibri"/>
        <family val="2"/>
        <scheme val="minor"/>
      </rPr>
      <t xml:space="preserve"> Base rate means the base as PLR, LIBOR etc. over which the margin is to be added. Applicable base rate on different dates from the date of drawl may also be enclosed.</t>
    </r>
  </si>
  <si>
    <r>
      <t xml:space="preserve">8 </t>
    </r>
    <r>
      <rPr>
        <sz val="11"/>
        <rFont val="Calibri"/>
        <family val="2"/>
        <scheme val="minor"/>
      </rPr>
      <t>Margin means the points over and above the floating rate.</t>
    </r>
  </si>
  <si>
    <r>
      <t>9</t>
    </r>
    <r>
      <rPr>
        <sz val="11"/>
        <rFont val="Calibri"/>
        <family val="2"/>
        <scheme val="minor"/>
      </rPr>
      <t xml:space="preserve"> At times caps/ floor are put at which the floating rates are frozen. If such a condition exists, specify the limits.</t>
    </r>
  </si>
  <si>
    <r>
      <t>10</t>
    </r>
    <r>
      <rPr>
        <sz val="11"/>
        <rFont val="Calibri"/>
        <family val="2"/>
        <scheme val="minor"/>
      </rPr>
      <t xml:space="preserve"> Moratorium period refers to the period during which loan servicing liability is not required.</t>
    </r>
  </si>
  <si>
    <r>
      <t>11</t>
    </r>
    <r>
      <rPr>
        <sz val="11"/>
        <rFont val="Calibri"/>
        <family val="2"/>
        <scheme val="minor"/>
      </rPr>
      <t xml:space="preserve"> Repayment period means the repayment of loan such as 7 years, 10 years, 25 years etc.</t>
    </r>
  </si>
  <si>
    <r>
      <t>12</t>
    </r>
    <r>
      <rPr>
        <sz val="11"/>
        <rFont val="Calibri"/>
        <family val="2"/>
        <scheme val="minor"/>
      </rPr>
      <t xml:space="preserve"> Repayment frequency means the interval at which the debt servicing is to be done such as monthly, quarterly, half yearly, annual, etc.</t>
    </r>
  </si>
  <si>
    <r>
      <t>13</t>
    </r>
    <r>
      <rPr>
        <sz val="11"/>
        <rFont val="Calibri"/>
        <family val="2"/>
        <scheme val="minor"/>
      </rPr>
      <t xml:space="preserve"> Where there is more than one drawal/repayment for a loan, the date &amp; amount of each drawal/repayement may also be given seperately</t>
    </r>
  </si>
  <si>
    <r>
      <t>14</t>
    </r>
    <r>
      <rPr>
        <sz val="11"/>
        <rFont val="Calibri"/>
        <family val="2"/>
        <scheme val="minor"/>
      </rPr>
      <t xml:space="preserve"> If the repayment  instalment amount and repayment date  can not be worked out from the data furnished above, the repayment schedule to be  furnished seperately.</t>
    </r>
  </si>
  <si>
    <r>
      <t>15</t>
    </r>
    <r>
      <rPr>
        <sz val="11"/>
        <rFont val="Calibri"/>
        <family val="2"/>
        <scheme val="minor"/>
      </rPr>
      <t xml:space="preserve"> In case of Foreign loan,date of each  drawal &amp; repayment alongwith exchange rate at that date may be given.</t>
    </r>
  </si>
  <si>
    <r>
      <t>16</t>
    </r>
    <r>
      <rPr>
        <sz val="11"/>
        <rFont val="Calibri"/>
        <family val="2"/>
        <scheme val="minor"/>
      </rPr>
      <t xml:space="preserve"> Base exchange rate means the exchange rate prevailing as on 31.03.2016 for existing assets and as on COD for the remaining assets.</t>
    </r>
  </si>
  <si>
    <r>
      <t>17</t>
    </r>
    <r>
      <rPr>
        <sz val="11"/>
        <rFont val="Calibri"/>
        <family val="2"/>
        <scheme val="minor"/>
      </rPr>
      <t xml:space="preserve"> In case of hedging, specify details like type of hedging, period of hedging, cost of heging, etc.</t>
    </r>
  </si>
  <si>
    <r>
      <t>18</t>
    </r>
    <r>
      <rPr>
        <sz val="11"/>
        <rFont val="Calibri"/>
        <family val="2"/>
        <scheme val="minor"/>
      </rPr>
      <t xml:space="preserve"> At the time of truing up rate of interest with relevant reset date (if any) to be furnished separately.</t>
    </r>
  </si>
  <si>
    <r>
      <t>19</t>
    </r>
    <r>
      <rPr>
        <sz val="11"/>
        <rFont val="Calibri"/>
        <family val="2"/>
        <scheme val="minor"/>
      </rPr>
      <t xml:space="preserve"> At the time of truing up provide details of refinancing of loans considered earlier. </t>
    </r>
  </si>
  <si>
    <r>
      <t>19</t>
    </r>
    <r>
      <rPr>
        <sz val="11"/>
        <rFont val="Calibri"/>
        <family val="2"/>
        <scheme val="minor"/>
      </rPr>
      <t xml:space="preserve"> At the time of truing up provide details of refinancing of loans considered earlier. Details such as date on which refinancing done, amount of refinanced loan, terms and conditions of refinanced loan, financing and other charges incurred for refinancing etc.</t>
    </r>
  </si>
  <si>
    <r>
      <t>1</t>
    </r>
    <r>
      <rPr>
        <sz val="11"/>
        <rFont val="Calibri"/>
        <family val="2"/>
        <scheme val="minor"/>
      </rPr>
      <t xml:space="preserve"> Say US $ 200m + Rs.400 Cr or Rs.1360 Cr incl US $200m at an exchange rate of  1US $=Rs.48/- </t>
    </r>
  </si>
  <si>
    <t>Add;Expenditure allowed but not capitalized</t>
  </si>
  <si>
    <t>Less :Expenditure Capitalized but not allowed</t>
  </si>
  <si>
    <t>Allocation statement of Expenses of SLDC</t>
  </si>
  <si>
    <t>Form No: F49</t>
  </si>
  <si>
    <t>Total Expenditure</t>
  </si>
  <si>
    <t>Allocated %</t>
  </si>
  <si>
    <t>SLDC Share</t>
  </si>
  <si>
    <t>Total Expenses of STU</t>
  </si>
  <si>
    <t>Direct Expenses</t>
  </si>
  <si>
    <t>Allocated Expenses</t>
  </si>
  <si>
    <t>Capital Liability for Capital Cost allowed by the Commission vide Tariff Order ( i-(ii+iii))</t>
  </si>
  <si>
    <t>iv</t>
  </si>
  <si>
    <t>v</t>
  </si>
  <si>
    <t>Capital Liability of Opening Capital Cost admitted (at year end)( iv-v)</t>
  </si>
  <si>
    <t>Failure of Transformers</t>
  </si>
  <si>
    <t>Transformation ratio</t>
  </si>
  <si>
    <t xml:space="preserve">Current Year </t>
  </si>
  <si>
    <t xml:space="preserve"> Total No. of Transformers</t>
  </si>
  <si>
    <t>No. of failures</t>
  </si>
  <si>
    <t>Total Duration of failure (hrs.)</t>
  </si>
  <si>
    <t>No. of Transformers</t>
  </si>
  <si>
    <t xml:space="preserve">400/220/33 KV Transformers </t>
  </si>
  <si>
    <t xml:space="preserve">Capcity </t>
  </si>
  <si>
    <t xml:space="preserve"> 220/132/33KV Transformers </t>
  </si>
  <si>
    <t xml:space="preserve">220/132KV Transformers </t>
  </si>
  <si>
    <t xml:space="preserve">132/33KV Transformers </t>
  </si>
  <si>
    <t>Transmission Losses (For Transmission Licensee)</t>
  </si>
  <si>
    <t xml:space="preserve">Details </t>
  </si>
  <si>
    <t>Energy (MU)</t>
  </si>
  <si>
    <t xml:space="preserve">Losses in 400 KV system </t>
  </si>
  <si>
    <t xml:space="preserve">Total Energy delivered by  Generating Stations and Inter State/Intra State  tie-links  at the interface points of the Intra State Transmission system </t>
  </si>
  <si>
    <t xml:space="preserve">Energy Delivered to next (Lower) Voltage level  of the Transmission System </t>
  </si>
  <si>
    <t xml:space="preserve">Sum  of all the energy delivered  at this  voltage level to the State Distribution System </t>
  </si>
  <si>
    <t>Transmission loss in system (A1-A2-A3)</t>
  </si>
  <si>
    <t>Transmission loss in (Transco) system (%) {A4/A1} x 100</t>
  </si>
  <si>
    <t xml:space="preserve">Losses in  220 KV system </t>
  </si>
  <si>
    <t xml:space="preserve">Energy Delivered to next (Lower) Voltage level </t>
  </si>
  <si>
    <t>Transmission loss in system (B1-B2-B3)</t>
  </si>
  <si>
    <t>Transmission loss in (Transco) system (%) {B4/B1} x 100</t>
  </si>
  <si>
    <t>Loss Calculation at 132 KV</t>
  </si>
  <si>
    <t>Transmission loss in system (C1-C2-C3)</t>
  </si>
  <si>
    <t>Transmission loss in (Transco) system (%) {C4/C1} x 100</t>
  </si>
  <si>
    <t xml:space="preserve"> Total Losses in the Transmission system  </t>
  </si>
  <si>
    <t xml:space="preserve">Total Energy delivered by  Generating Stations and Inter State  tie-links  at the interface points of the Intra State Transmission system </t>
  </si>
  <si>
    <t xml:space="preserve">Sum  of all the energy delivered  by the  Transmission system  in to the State Distribution System </t>
  </si>
  <si>
    <t>Transmission loss in system (D1-D2)</t>
  </si>
  <si>
    <t>Transmission loss in (Transco) system (%) {(D3/D1) x 100}</t>
  </si>
  <si>
    <t xml:space="preserve"> Energy Delivered by Transmission licensee to the distribution Distribution Licensees/ Bulk consumers  at interface points </t>
  </si>
  <si>
    <t>Form No:P2</t>
  </si>
  <si>
    <t>Voltage level</t>
  </si>
  <si>
    <t>Name of Sub-Station</t>
  </si>
  <si>
    <t>Distribution Licensee / Bulk Consumer</t>
  </si>
  <si>
    <t>Total Energy delivered</t>
  </si>
  <si>
    <t>DVVNL</t>
  </si>
  <si>
    <t>MVVNL</t>
  </si>
  <si>
    <t>Pa.VVNL</t>
  </si>
  <si>
    <t>Pu.VVNL</t>
  </si>
  <si>
    <t>MUs</t>
  </si>
  <si>
    <t>MU</t>
  </si>
  <si>
    <t>132 kV</t>
  </si>
  <si>
    <t xml:space="preserve">66 kV (if any) </t>
  </si>
  <si>
    <t>33 kV</t>
  </si>
  <si>
    <t>Total for all voltages</t>
  </si>
  <si>
    <t>Details to be provided for previous two years, base year and for each year of control period.</t>
  </si>
  <si>
    <t>Details of Electrical Accidents</t>
  </si>
  <si>
    <t>Form No:P3</t>
  </si>
  <si>
    <t>Type of Accident</t>
  </si>
  <si>
    <t>No. of Accidents</t>
  </si>
  <si>
    <t>Fatal</t>
  </si>
  <si>
    <t>Non Fatal</t>
  </si>
  <si>
    <t>Human</t>
  </si>
  <si>
    <t xml:space="preserve">Animal </t>
  </si>
  <si>
    <t xml:space="preserve">S.No. </t>
  </si>
  <si>
    <t>Detail</t>
  </si>
  <si>
    <t xml:space="preserve">No. of feeders </t>
  </si>
  <si>
    <t>No. of trippings</t>
  </si>
  <si>
    <t>Total Duration of Trippings (hrs.)</t>
  </si>
  <si>
    <t>Average duration of interruption per feeder</t>
  </si>
  <si>
    <t>FY(n-2)</t>
  </si>
  <si>
    <t>FY(n-1)</t>
  </si>
  <si>
    <t>FY(n)</t>
  </si>
  <si>
    <t>FY(n+1)</t>
  </si>
  <si>
    <t>FY(n+2)</t>
  </si>
  <si>
    <t>FY(n+3)</t>
  </si>
  <si>
    <t>Disturbances</t>
  </si>
  <si>
    <t xml:space="preserve">Number </t>
  </si>
  <si>
    <t>Total Duration (Hrs.)</t>
  </si>
  <si>
    <t>Disturbances  when DISCOM supply has been effected for more than 1 hr.</t>
  </si>
  <si>
    <t>Due to 400 kV transformer failures</t>
  </si>
  <si>
    <t>Due to 400 kV transmission line outage</t>
  </si>
  <si>
    <t>Due to 400 kV sub-station equipment (CT, CVT etc.) failure</t>
  </si>
  <si>
    <t>Due to 220 kV transformer failure</t>
  </si>
  <si>
    <t>Due to 220 kV transmission line failure</t>
  </si>
  <si>
    <t>Due to 220 kV sub-statoin equipment (CT, CVT etc). failure</t>
  </si>
  <si>
    <t>Due to 132 kV transformer failure</t>
  </si>
  <si>
    <t>Due to 132 kV transmission line failure</t>
  </si>
  <si>
    <t>Due to 132 kV sub-statoin equipment (CT, CVT etc). failure</t>
  </si>
  <si>
    <t>Estimated unserved energy due to such interruptions</t>
  </si>
  <si>
    <t>Other Transmission disturbamces when  DISCOM supply has got effected</t>
  </si>
  <si>
    <t>vi</t>
  </si>
  <si>
    <t xml:space="preserve">Major System Disturbances                                                                                                                                                                        </t>
  </si>
  <si>
    <t>Frequency Variation</t>
  </si>
  <si>
    <t>Sl.no.</t>
  </si>
  <si>
    <t xml:space="preserve">Frequency </t>
  </si>
  <si>
    <t>No. of Hours</t>
  </si>
  <si>
    <t>As percentage of total hours in the year (%)</t>
  </si>
  <si>
    <t xml:space="preserve"> Abstract of Outages due to feeder tripping                                                                 </t>
  </si>
  <si>
    <r>
      <t xml:space="preserve">Feeder voltage Level </t>
    </r>
    <r>
      <rPr>
        <b/>
        <sz val="11"/>
        <rFont val="Calibri"/>
        <family val="2"/>
        <scheme val="minor"/>
      </rPr>
      <t>(400 KV)</t>
    </r>
  </si>
  <si>
    <r>
      <t xml:space="preserve">Feeder voltage Level </t>
    </r>
    <r>
      <rPr>
        <b/>
        <sz val="11"/>
        <rFont val="Calibri"/>
        <family val="2"/>
        <scheme val="minor"/>
      </rPr>
      <t>(220 KV)</t>
    </r>
  </si>
  <si>
    <r>
      <t xml:space="preserve">Feeder voltage Level </t>
    </r>
    <r>
      <rPr>
        <b/>
        <sz val="11"/>
        <rFont val="Calibri"/>
        <family val="2"/>
        <scheme val="minor"/>
      </rPr>
      <t>(132 KV)</t>
    </r>
  </si>
  <si>
    <t>Voltage Fluctuation</t>
  </si>
  <si>
    <t xml:space="preserve">Transformation Capacity </t>
  </si>
  <si>
    <t xml:space="preserve">Reactive Compensation  provided </t>
  </si>
  <si>
    <t>More than upper limit in %age</t>
  </si>
  <si>
    <t>Between upper &amp; lower limit</t>
  </si>
  <si>
    <t>Less than lower limit in %age</t>
  </si>
  <si>
    <t xml:space="preserve">Hours </t>
  </si>
  <si>
    <t>%age</t>
  </si>
  <si>
    <t>400 kV level</t>
  </si>
  <si>
    <t>220 kV Level</t>
  </si>
  <si>
    <t>132 kV level</t>
  </si>
  <si>
    <t>Upper Limit is 420KVrms and lower limit is 360KVrms in case of 400 kv level</t>
  </si>
  <si>
    <t>Upper Limit is 245KVrms and lower limit is 200KVrms in case of 220 kv level</t>
  </si>
  <si>
    <t>.</t>
  </si>
  <si>
    <t>Upper Limit is 145 kVrms and lower limit is 120 KV rms in case of 132 kv level</t>
  </si>
  <si>
    <t>Time during which voltage in an year</t>
  </si>
  <si>
    <t>Licensee wise Load shedding carried out during the year</t>
  </si>
  <si>
    <t>On SLDC's instructions</t>
  </si>
  <si>
    <t>To control excess drawal</t>
  </si>
  <si>
    <t xml:space="preserve">To control equipment damage </t>
  </si>
  <si>
    <t>Due to maintenance or outage of own network</t>
  </si>
  <si>
    <t xml:space="preserve">Any other reason </t>
  </si>
  <si>
    <t>Total load shedding  for the Year</t>
  </si>
  <si>
    <t>Form No:P9</t>
  </si>
  <si>
    <t xml:space="preserve">Detailss of Overloaded Feeders </t>
  </si>
  <si>
    <t>Voltage Level</t>
  </si>
  <si>
    <t>No. of feeders</t>
  </si>
  <si>
    <t>Feeder  length (ckt. Km.)</t>
  </si>
  <si>
    <t>No. of feeders overloaded</t>
  </si>
  <si>
    <t>Line length overloaded feeders (ckt. Km.)</t>
  </si>
  <si>
    <t>% number of Overloaded feeders in Area</t>
  </si>
  <si>
    <t>% length of overloaded feeders in Area</t>
  </si>
  <si>
    <t>Previous Year</t>
  </si>
  <si>
    <t xml:space="preserve">400 KV </t>
  </si>
  <si>
    <t xml:space="preserve">220 KV </t>
  </si>
  <si>
    <t xml:space="preserve">132 KV </t>
  </si>
  <si>
    <t>Current Year</t>
  </si>
  <si>
    <t xml:space="preserve">Note:  </t>
  </si>
  <si>
    <t>Equipment considered as overloaded if carrying more than 110% of rated load for average 1 hour per day.</t>
  </si>
  <si>
    <t xml:space="preserve">Details of over loaded Transformers </t>
  </si>
  <si>
    <t xml:space="preserve">Rated Voltage </t>
  </si>
  <si>
    <t xml:space="preserve">Rated Capacity </t>
  </si>
  <si>
    <t xml:space="preserve">Actual Load on Transformer </t>
  </si>
  <si>
    <t xml:space="preserve">% of Transformers over loaded </t>
  </si>
  <si>
    <t>Note:- Details may be submitted Area wise (Circle wise).</t>
  </si>
  <si>
    <t>Control period</t>
  </si>
  <si>
    <t>Form No.: P10</t>
  </si>
  <si>
    <t>Key Ratios</t>
  </si>
  <si>
    <t>S. No</t>
  </si>
  <si>
    <t>Financial &amp; Material Management</t>
  </si>
  <si>
    <t>Annual capital expenditure/net book value</t>
  </si>
  <si>
    <t xml:space="preserve">Total Transmission  cost/Energy Transmitted </t>
  </si>
  <si>
    <t>Employee cost as a percentage of total cost</t>
  </si>
  <si>
    <t>Operating expenses / Revenue from Transmission of power</t>
  </si>
  <si>
    <t xml:space="preserve">Cost of capital invested </t>
  </si>
  <si>
    <t>Debt Service Coverage Ratio</t>
  </si>
  <si>
    <t>Cost of total Stores Inventory/1000 Km of transmission lines</t>
  </si>
  <si>
    <t>Working Capital to Revenue from Transmission of power</t>
  </si>
  <si>
    <t>HR Management</t>
  </si>
  <si>
    <t>Energy Transmitted (MU) per Employee</t>
  </si>
  <si>
    <t>Total line length/employee (Km.)</t>
  </si>
  <si>
    <t>Connected Load per Employee (MVA)</t>
  </si>
  <si>
    <t>Transmission Income per Employee</t>
  </si>
  <si>
    <t>Training participation days per employee</t>
  </si>
  <si>
    <t>Operational Performance</t>
  </si>
  <si>
    <t>Unplanned outage/total outage (Fault breakdown / total outage)</t>
  </si>
  <si>
    <t>Annual replacement rate of Transmission transformers (%): (Transmission Transformers replaced / Transformers in service)</t>
  </si>
  <si>
    <t>Truing Up</t>
  </si>
  <si>
    <t>Form No: F1A</t>
  </si>
  <si>
    <t>Approved</t>
  </si>
  <si>
    <t>Difference</t>
  </si>
  <si>
    <t>Profit &amp; Loss Account</t>
  </si>
  <si>
    <t>Form No: S1</t>
  </si>
  <si>
    <t>Interest &amp; Finance Charges</t>
  </si>
  <si>
    <t>Balance Sheet</t>
  </si>
  <si>
    <t>Form No: S3</t>
  </si>
  <si>
    <t>Summary Formats</t>
  </si>
  <si>
    <t>Sheet</t>
  </si>
  <si>
    <t>S1</t>
  </si>
  <si>
    <t>S2</t>
  </si>
  <si>
    <t>S3</t>
  </si>
  <si>
    <t>Cash flow statement</t>
  </si>
  <si>
    <t>Financial Formats</t>
  </si>
  <si>
    <t xml:space="preserve">Employee Strength </t>
  </si>
  <si>
    <t>Administrative &amp; General Expenses</t>
  </si>
  <si>
    <t>Performance Formats</t>
  </si>
  <si>
    <t>P1</t>
  </si>
  <si>
    <t>P2</t>
  </si>
  <si>
    <t>P3</t>
  </si>
  <si>
    <t>P4</t>
  </si>
  <si>
    <t>P5</t>
  </si>
  <si>
    <t>P6</t>
  </si>
  <si>
    <t>P7</t>
  </si>
  <si>
    <t>P8</t>
  </si>
  <si>
    <t>P9</t>
  </si>
  <si>
    <t>P10</t>
  </si>
  <si>
    <t>P11</t>
  </si>
  <si>
    <t>Annual Revenue Requirement</t>
  </si>
  <si>
    <t>F1A</t>
  </si>
  <si>
    <t>Projection of expected revenue at proposed tariif rates</t>
  </si>
  <si>
    <t>Abstract of  Capital Cost</t>
  </si>
  <si>
    <t xml:space="preserve">Statement of Additional Capitalization </t>
  </si>
  <si>
    <t>Reconciliation of Capital Liabilities with Financial Accounts</t>
  </si>
  <si>
    <t xml:space="preserve">Financial Package of Capital Cost admitted </t>
  </si>
  <si>
    <t>Details of Loan</t>
  </si>
  <si>
    <t>Normative Administration &amp; General Expenses</t>
  </si>
  <si>
    <t>Componentwise Details of Administration &amp; General Expenses</t>
  </si>
  <si>
    <t>Normative Employee Expenses</t>
  </si>
  <si>
    <t>Componentwise Details of Employee Expenses</t>
  </si>
  <si>
    <t>Employee expenses</t>
  </si>
  <si>
    <t>Normative Employee expenses</t>
  </si>
  <si>
    <t xml:space="preserve">Consumer Price Inflation </t>
  </si>
  <si>
    <t>Componentwise Details of Employee expenses</t>
  </si>
  <si>
    <t>F27C</t>
  </si>
  <si>
    <t>Retirement/Additions</t>
  </si>
  <si>
    <t>Normative Administrative &amp; General Expenses</t>
  </si>
  <si>
    <t xml:space="preserve">Wholesale Price Inflation </t>
  </si>
  <si>
    <t>Componentwise Details of Administrative &amp; General Expenses</t>
  </si>
  <si>
    <t>F31A</t>
  </si>
  <si>
    <t>F31B</t>
  </si>
  <si>
    <t>F31C</t>
  </si>
  <si>
    <t>F37</t>
  </si>
  <si>
    <t>F38</t>
  </si>
  <si>
    <t>Allocation Statement of Expenses of SLDC</t>
  </si>
  <si>
    <t>P12</t>
  </si>
  <si>
    <t xml:space="preserve">Details of Overloaded Feeders </t>
  </si>
  <si>
    <t xml:space="preserve">Sum of Total Alloted Transmission Capacity to all the long term Transmission system customers (SCL) </t>
  </si>
  <si>
    <r>
      <rPr>
        <vertAlign val="superscript"/>
        <sz val="11"/>
        <rFont val="Calibri"/>
        <family val="2"/>
        <scheme val="minor"/>
      </rPr>
      <t>1</t>
    </r>
    <r>
      <rPr>
        <sz val="11"/>
        <color theme="1"/>
        <rFont val="Calibri"/>
        <family val="2"/>
        <scheme val="minor"/>
      </rPr>
      <t xml:space="preserve"> Name of the currency to be mentioned e.g. US $, etc.</t>
    </r>
  </si>
  <si>
    <r>
      <rPr>
        <vertAlign val="superscript"/>
        <sz val="11"/>
        <rFont val="Calibri"/>
        <family val="2"/>
        <scheme val="minor"/>
      </rPr>
      <t>2</t>
    </r>
    <r>
      <rPr>
        <sz val="11"/>
        <color theme="1"/>
        <rFont val="Calibri"/>
        <family val="2"/>
        <scheme val="minor"/>
      </rPr>
      <t xml:space="preserve"> In case of more than one drawl during the year, Exchange rate at the date of each drawl to be provided.</t>
    </r>
  </si>
  <si>
    <r>
      <rPr>
        <vertAlign val="superscript"/>
        <sz val="11"/>
        <rFont val="Calibri"/>
        <family val="2"/>
        <scheme val="minor"/>
      </rPr>
      <t>3</t>
    </r>
    <r>
      <rPr>
        <sz val="11"/>
        <color theme="1"/>
        <rFont val="Calibri"/>
        <family val="2"/>
        <scheme val="minor"/>
      </rPr>
      <t xml:space="preserve"> Furnish details of hedging, in case of more than one hedging during the year or part hedging, details of each hedging to be provided.</t>
    </r>
  </si>
  <si>
    <r>
      <rPr>
        <vertAlign val="superscript"/>
        <sz val="11"/>
        <rFont val="Calibri"/>
        <family val="2"/>
        <scheme val="minor"/>
      </rPr>
      <t>2</t>
    </r>
    <r>
      <rPr>
        <sz val="11"/>
        <color theme="1"/>
        <rFont val="Calibri"/>
        <family val="2"/>
        <scheme val="minor"/>
      </rPr>
      <t xml:space="preserve"> In case of equity infusion more than once during the year, Exchange rate at the date of each infusion to be provided</t>
    </r>
  </si>
  <si>
    <r>
      <t xml:space="preserve">Note: </t>
    </r>
    <r>
      <rPr>
        <sz val="11"/>
        <color theme="1"/>
        <rFont val="Calibri"/>
        <family val="2"/>
        <scheme val="minor"/>
      </rPr>
      <t xml:space="preserve">Drawal of debt and equity shall be on paripassu basis to meet the commissioning schedule.  </t>
    </r>
  </si>
  <si>
    <t>vii</t>
  </si>
  <si>
    <t>viii</t>
  </si>
  <si>
    <t>ix</t>
  </si>
  <si>
    <t>Form No: F6</t>
  </si>
  <si>
    <t>Form No:F7</t>
  </si>
  <si>
    <t xml:space="preserve">       Form No: F9</t>
  </si>
  <si>
    <t>Form No:F13</t>
  </si>
  <si>
    <t>Form No: F17</t>
  </si>
  <si>
    <t>Form No:F22</t>
  </si>
  <si>
    <t>Form No: F25</t>
  </si>
  <si>
    <t>Form No: F26</t>
  </si>
  <si>
    <t>Form No:F27</t>
  </si>
  <si>
    <t>Form No: F27A</t>
  </si>
  <si>
    <t>Form No: F27C</t>
  </si>
  <si>
    <t>Form No: F28</t>
  </si>
  <si>
    <t>Form No: F30</t>
  </si>
  <si>
    <t>Form No: F31</t>
  </si>
  <si>
    <t>Form No: F31A</t>
  </si>
  <si>
    <t>Form No: F31B</t>
  </si>
  <si>
    <t>Note :</t>
  </si>
  <si>
    <t>Form No: F31C</t>
  </si>
  <si>
    <t>Form No. F33</t>
  </si>
  <si>
    <t>Form No: F34</t>
  </si>
  <si>
    <t>Form No: F35</t>
  </si>
  <si>
    <t>Form No: F36</t>
  </si>
  <si>
    <t>Form No: F37</t>
  </si>
  <si>
    <t>Form No: F38</t>
  </si>
  <si>
    <t>Form No: F39</t>
  </si>
  <si>
    <t>Form No: F40</t>
  </si>
  <si>
    <t>Form No: F40A</t>
  </si>
  <si>
    <t>Form No: F41</t>
  </si>
  <si>
    <t>Form No: F42</t>
  </si>
  <si>
    <t>Form No: F43</t>
  </si>
  <si>
    <t>Form No:  F44</t>
  </si>
  <si>
    <t>Form No: F46</t>
  </si>
  <si>
    <t>Form No: P11</t>
  </si>
  <si>
    <t>Cash Flow from Investing Activities</t>
  </si>
  <si>
    <t>Cash Flow from Financing Activities</t>
  </si>
  <si>
    <t>Total Loan*</t>
  </si>
  <si>
    <r>
      <t>*</t>
    </r>
    <r>
      <rPr>
        <sz val="11"/>
        <rFont val="Calibri"/>
        <family val="2"/>
        <scheme val="minor"/>
      </rPr>
      <t>Loan details for meeting the additional capitalisation requirement should be given as per Form 22 and Form23 whichever is relevent.</t>
    </r>
  </si>
  <si>
    <t>Capital Cost Estimates and Schedule of Commissioning for New Projects</t>
  </si>
  <si>
    <t>Form No: F12</t>
  </si>
  <si>
    <t>Form No: F15</t>
  </si>
  <si>
    <t>Form No: F20</t>
  </si>
  <si>
    <t>Form No: F21</t>
  </si>
  <si>
    <t>Form No: F27B</t>
  </si>
  <si>
    <t>Maintenance spares @ 40% of R&amp;M expenses for  two month</t>
  </si>
  <si>
    <t>Form No: P1</t>
  </si>
  <si>
    <t>Form No: P12</t>
  </si>
  <si>
    <t>Form No: F8</t>
  </si>
  <si>
    <t>2. Statement as Per Form 13 to be duly reconciled with corresponding Cost Break Up to be provided as per Form 12 , for each transmission line commissioned during the ARR period</t>
  </si>
  <si>
    <t>Form No: F14</t>
  </si>
  <si>
    <t>Form No: F19</t>
  </si>
  <si>
    <t>Form No: F23</t>
  </si>
  <si>
    <t>Form No: F24</t>
  </si>
  <si>
    <t>Form No: P4</t>
  </si>
  <si>
    <t>Form No: P5</t>
  </si>
  <si>
    <t>Form No: P7</t>
  </si>
  <si>
    <t>Form No: P8</t>
  </si>
  <si>
    <t xml:space="preserve">Under force majeure conditions </t>
  </si>
  <si>
    <t>2014-15</t>
  </si>
  <si>
    <t>2015-16</t>
  </si>
  <si>
    <t>2016-17</t>
  </si>
  <si>
    <t>2017-18</t>
  </si>
  <si>
    <t>2018-19</t>
  </si>
  <si>
    <t>2019-20</t>
  </si>
  <si>
    <t>Name of Transmission Licensee: Uttar Pradesh Power Transmission Corporation Limited</t>
  </si>
  <si>
    <t>Dearness Allowance</t>
  </si>
  <si>
    <t xml:space="preserve">Bonus/Exgratia </t>
  </si>
  <si>
    <t xml:space="preserve">Medical Reimbursement </t>
  </si>
  <si>
    <t xml:space="preserve">Leave Travel Allowance </t>
  </si>
  <si>
    <t xml:space="preserve">Compensation to Employees </t>
  </si>
  <si>
    <t xml:space="preserve">Employeee welfare expenses </t>
  </si>
  <si>
    <t xml:space="preserve">Pension and  gratuity </t>
  </si>
  <si>
    <t xml:space="preserve">Other terminal benefits </t>
  </si>
  <si>
    <t xml:space="preserve">Expenses on trust </t>
  </si>
  <si>
    <t xml:space="preserve">Any other employee expenses </t>
  </si>
  <si>
    <t>Arrear of Pay Commission/Time Scale</t>
  </si>
  <si>
    <t>Additional employee Expenses(@2.5% of incremental GFA)</t>
  </si>
  <si>
    <t>A)</t>
  </si>
  <si>
    <t>Administration Expenses</t>
  </si>
  <si>
    <t>Rent rates and taxes (Other than all taxes on income and profit)</t>
  </si>
  <si>
    <t>Insurance of employees, assets, legal liability</t>
  </si>
  <si>
    <t>Telephone,Postage,Telegram, Internet Charges</t>
  </si>
  <si>
    <t>Travelling</t>
  </si>
  <si>
    <t>Conveyance And Travel (vehicle hiring, running)</t>
  </si>
  <si>
    <t>UPERC License fee</t>
  </si>
  <si>
    <t>Regulatory Expenses</t>
  </si>
  <si>
    <t>B)</t>
  </si>
  <si>
    <t>Other Charges</t>
  </si>
  <si>
    <t>Advertisement Expenses (Other Than Purchase Related) Exhibition &amp; Demo.</t>
  </si>
  <si>
    <t>Contributions/Donations To Outside Institute / Association</t>
  </si>
  <si>
    <t>Any Study - As per requirements</t>
  </si>
  <si>
    <t>Any Other expenses</t>
  </si>
  <si>
    <t>C)</t>
  </si>
  <si>
    <t>D)</t>
  </si>
  <si>
    <t>Auditor'S Fee</t>
  </si>
  <si>
    <t>E)</t>
  </si>
  <si>
    <t>Freight - Material Related Expenses</t>
  </si>
  <si>
    <t>F)</t>
  </si>
  <si>
    <t>Departmental Charges</t>
  </si>
  <si>
    <t>Additional A&amp;G expenses(@2.5% of incremental GFA)</t>
  </si>
  <si>
    <t>G)</t>
  </si>
  <si>
    <t>Particular</t>
  </si>
  <si>
    <t>FY 2014-15</t>
  </si>
  <si>
    <t>FY 2015-16</t>
  </si>
  <si>
    <t>FY 2016-17</t>
  </si>
  <si>
    <t>FY 2017-18</t>
  </si>
  <si>
    <t>FY 2018-19</t>
  </si>
  <si>
    <t>FY 2019-20</t>
  </si>
  <si>
    <t>Projected</t>
  </si>
  <si>
    <t>Operating Cost Budget</t>
  </si>
  <si>
    <t>i- SLDC, Lucknow</t>
  </si>
  <si>
    <t>ii-sub-LDC, Sarnath</t>
  </si>
  <si>
    <t>iii-sub-LDC, Panki</t>
  </si>
  <si>
    <t>iv-sub-LDC, Moradabad</t>
  </si>
  <si>
    <t>v-sub-LDC, Modipuram</t>
  </si>
  <si>
    <t>A&amp;G Expenses</t>
  </si>
  <si>
    <t>Total A&amp;G Expenses</t>
  </si>
  <si>
    <t>Total R&amp;M Expenses</t>
  </si>
  <si>
    <t>Interest on Working Capital</t>
  </si>
  <si>
    <t>Nil</t>
  </si>
  <si>
    <t>RLDC Fees and NRPC Carges</t>
  </si>
  <si>
    <t>Sub Total (Operating Cost Budget)</t>
  </si>
  <si>
    <t>Capital Charge Budget</t>
  </si>
  <si>
    <t>Dynamic Website Development</t>
  </si>
  <si>
    <t>SLDC Bldg/Capital works</t>
  </si>
  <si>
    <t>Sub Total (Capital Charge Budget)</t>
  </si>
  <si>
    <t>Less: SLDC Income</t>
  </si>
  <si>
    <t>Total UP-SLDC Budget</t>
  </si>
  <si>
    <t>Annual Revenue Requirement or Budget of SLDC                                                                                                                  Form No: F48</t>
  </si>
  <si>
    <t>Cummulative Depreciation</t>
  </si>
  <si>
    <t>Rate of Depreciation (%)</t>
  </si>
  <si>
    <t>Gross Allowable Deprection</t>
  </si>
  <si>
    <t>Opening GFA</t>
  </si>
  <si>
    <t>Additions to GFA</t>
  </si>
  <si>
    <t>Deductions to GFA</t>
  </si>
  <si>
    <t>Closing 
GFA</t>
  </si>
  <si>
    <t>Finance Charges</t>
  </si>
  <si>
    <t>Receipts (Actual / Expected)</t>
  </si>
  <si>
    <t>ARR for  SLDC Function*</t>
  </si>
  <si>
    <t>*The ARR of SLDC in the embeded in the overall ARR of the UPPTCL</t>
  </si>
  <si>
    <t>2013-14</t>
  </si>
  <si>
    <t>2012-13</t>
  </si>
  <si>
    <t>2011-12</t>
  </si>
  <si>
    <t>Lender</t>
  </si>
  <si>
    <t>Addition</t>
  </si>
  <si>
    <t>Repayment</t>
  </si>
  <si>
    <t>Weighted Avg. Interest Rate for Long Term Debts</t>
  </si>
  <si>
    <t>SLDC, Lucknow (Including Sub-LDCs Sarrnath, panki, Moradabad &amp; Modipuram)</t>
  </si>
  <si>
    <t>Dynamic Website Development, Present SCADA &amp; IT System Enhancement &amp; Development</t>
  </si>
  <si>
    <t>SLDC Buliding  / Capital Works</t>
  </si>
  <si>
    <t xml:space="preserve">Above 50.20 Hz </t>
  </si>
  <si>
    <t xml:space="preserve">Above 50.10 Hz </t>
  </si>
  <si>
    <t>50.10 - 50.05 Hz</t>
  </si>
  <si>
    <t>50.05 - 49.90 Hz</t>
  </si>
  <si>
    <t xml:space="preserve">Below 50.00 Hz </t>
  </si>
  <si>
    <t xml:space="preserve">Below 49.90 Hz </t>
  </si>
  <si>
    <t xml:space="preserve">Below 49.80 Hz </t>
  </si>
  <si>
    <t xml:space="preserve">Below 49.70 Hz </t>
  </si>
  <si>
    <t>Frequency Variation                                                                                                             Form No:P6</t>
  </si>
  <si>
    <t>IN Rs. Crore</t>
  </si>
  <si>
    <t>S. No.</t>
  </si>
  <si>
    <t>Loan No./Scheme No.</t>
  </si>
  <si>
    <t>Sanction No. &amp; Date</t>
  </si>
  <si>
    <t>Date of Agreement</t>
  </si>
  <si>
    <t>UP-TD-TRM-047-2014-8337</t>
  </si>
  <si>
    <t>REC/POL/T&amp;D/Sanction/2014-15/143 dt. 02.05.2014</t>
  </si>
  <si>
    <t>UP-TD-TRM-047-2013-8111</t>
  </si>
  <si>
    <t>REC/POL/T&amp;D/Sanction/2014-15/155 dt. 07.05.2014</t>
  </si>
  <si>
    <t>UP-TD-TRM-047-2013-8112</t>
  </si>
  <si>
    <t>UP-TD-TRM-047-2013-8180</t>
  </si>
  <si>
    <t>REC/POL/T&amp;D/Sanction/2014-15/156 dt. 07.05.2014</t>
  </si>
  <si>
    <t>UP-TD-TRM-047-2013-8181</t>
  </si>
  <si>
    <t>UP-TD-TRM-047-2013-8264</t>
  </si>
  <si>
    <t>UP-TD-TRM 047-2013-8182</t>
  </si>
  <si>
    <t>REC/POL/T&amp;D/Sanction/2014-15/157 dt. 07.05.2014</t>
  </si>
  <si>
    <t>UP-TD-TRM-047-2013-8189</t>
  </si>
  <si>
    <t>REC/POL/T&amp;D/Sanction/2014-15/158 dt. 07.05.2014</t>
  </si>
  <si>
    <t>UP-TD-TRM-047-2013-8190</t>
  </si>
  <si>
    <t>UP-TD-TRM-047-2013-8191</t>
  </si>
  <si>
    <t>UP-TD-TRM-047-2013-8114</t>
  </si>
  <si>
    <t>REC/POL/T&amp;D/Sanction/2014-15/406 dt. 02.07.2014</t>
  </si>
  <si>
    <t>UP-TD-TRM-047-2014-8353</t>
  </si>
  <si>
    <t>REC/POL/T&amp;D/Sanction/2014-15/378 dt. 27.06.2014</t>
  </si>
  <si>
    <t>UP-TD-TRM-047-2014-8354</t>
  </si>
  <si>
    <t>REC/POL/T&amp;D/Sanction/2014-15/902 dt. 24.11.2014</t>
  </si>
  <si>
    <t>28.08.2015</t>
  </si>
  <si>
    <t>UP-TD-TRM-047-2014-8355</t>
  </si>
  <si>
    <t>UP-TD-TRM-047-2014-8356</t>
  </si>
  <si>
    <t>UP-TD-TRM-047-2014-8357</t>
  </si>
  <si>
    <t>REC/POL/T&amp;D/Sanction/2014-15/901 dt. 24.11.2014</t>
  </si>
  <si>
    <t>UP-TD-TRM-047-2014-8358</t>
  </si>
  <si>
    <t>UP-TD-TRM-047-2014-8576</t>
  </si>
  <si>
    <t>REC/POL/T&amp;D/Sanction/2014-15/1053 dt. 05.01.2015</t>
  </si>
  <si>
    <t>03/22/UP/UPPTCL/2013-14/Vol:1/88103058/016005 dt: 23.12.2013</t>
  </si>
  <si>
    <t>25.06.2014</t>
  </si>
  <si>
    <t>03/22/UP/UPPTCL/2013-14/Vol:1/88103059/017120 dt: 29.01,2014</t>
  </si>
  <si>
    <t>03/22/UP/UPPTCL/2014-15/Vol:1/88103060/024524 dt: 11.11.2014</t>
  </si>
  <si>
    <t>19.02.2015</t>
  </si>
  <si>
    <t>03/22/UP/UPPTCL/2014-15/Vol:1/88103061/024525 dt: 11.11.2014</t>
  </si>
  <si>
    <t>03/22/UP/UPPTCL/2014-15/Vol:1/88103062/024526 dt: 11.11.2014</t>
  </si>
  <si>
    <t>03/22/UP/UPPTCL/2014-15/Vo1:1/88103063/024527 dt: 11.11.2014</t>
  </si>
  <si>
    <t>03/22/UP/UPPTCL/2014-15/Vo1:1/88103064/024542 dt: 11.11.2014</t>
  </si>
  <si>
    <t>03/22/UP/UPPTCL/2014-15/Vol:1/88103065/024543 dt: 11.11.2014</t>
  </si>
  <si>
    <t>03/22/UP/UPPTCL/2014-15/Vol:1/88103066/024544 dt: 11.11.2014</t>
  </si>
  <si>
    <t>03/22/UP/UPPTCL/2014-15/Vol:1/88103067/024545 dt: 12.11.2014</t>
  </si>
  <si>
    <t>03/22/UP/UPPTCL/2014-15/Vol:1/88103068/024546 dt: 12.11.2014</t>
  </si>
  <si>
    <t>03/22/UP/UPPTCL/2014-15/Vol:1/88103069/024558 dt: 12.11.2014</t>
  </si>
  <si>
    <t>03/22/UP/UPPTCL/2014-15/Vol:1/88103070/024559 dt: 12.11.2014</t>
  </si>
  <si>
    <t>03/22/UP/UPPTCL/2014-15/Vo1:1/88103071/024560 dt: 12.11.2014</t>
  </si>
  <si>
    <t>03/22/UP/UPPTCL/2014-15/Vol:1/88103072/024561 dt: 12.11.2014</t>
  </si>
  <si>
    <t>UP-TD-TRM-047-2015-8630</t>
  </si>
  <si>
    <t>REC/POL/T&amp;D/Sanction/2015-16/91 dt. 24.04.2015</t>
  </si>
  <si>
    <t>27.11.2015</t>
  </si>
  <si>
    <t>UP-TD-TRM-047-2015-8575</t>
  </si>
  <si>
    <t>UP-TD-TRM-047-2015-8421</t>
  </si>
  <si>
    <t>REC/POL/T&amp;D/Sanction/2015-16/252 dt. 09.06.2015</t>
  </si>
  <si>
    <t>UP-TD-TRM-047-2015-8422</t>
  </si>
  <si>
    <t>UP-TD-TRM-047-2015-9380</t>
  </si>
  <si>
    <t>REC/POL/T&amp;D/Sanction/2015-16/301 dt. 30.07.2015</t>
  </si>
  <si>
    <t>UP-TD-TRM-047-2015-9466</t>
  </si>
  <si>
    <t>REC/POL/T&amp;D/Sanction/2015-16/691 dt. 05.10.2015</t>
  </si>
  <si>
    <t>UP-TD-TRM-047-2015-9636</t>
  </si>
  <si>
    <t>REC/POL/T&amp;D/Sanction/2015-16/711 dt. 07.10.2015</t>
  </si>
  <si>
    <t>UP-TD-TRM 047-2015-9886</t>
  </si>
  <si>
    <t>REC/POL/T&amp;D/Sanction/2015-16/1050 dt. 05.11.2015</t>
  </si>
  <si>
    <t>30.03.2016</t>
  </si>
  <si>
    <t>UP-TD-TRM-047-2015-9888</t>
  </si>
  <si>
    <t>UP-TD-TRM-047-2015-9889</t>
  </si>
  <si>
    <t>UP-TD-TRM-047-2015-9890</t>
  </si>
  <si>
    <t>UP-TD-TRM-047-2015-9903</t>
  </si>
  <si>
    <t>UP-TD-TRM-047-2015-9905</t>
  </si>
  <si>
    <t>UP-TD-TRM-047-2015-9677</t>
  </si>
  <si>
    <t>REC/POL/T&amp;D/Sanction/2015-16/953 dt. 21.10.2015</t>
  </si>
  <si>
    <t>UP-TD-TRM-047-2015-9678</t>
  </si>
  <si>
    <t>REC/POL/T&amp;D/Sanction/2015-16/953 dt. 21 10.2015</t>
  </si>
  <si>
    <t>UP-TD-TRM-047-2015-9679</t>
  </si>
  <si>
    <t>UP-TD-TRM-047-2015-9674</t>
  </si>
  <si>
    <t>REC/POL/T&amp;D/Sanction/2015-16/952 dt. 21.10.2015</t>
  </si>
  <si>
    <t>UP-TD-TRM-047-2015-9675</t>
  </si>
  <si>
    <t>UP-TD-TRM-047-2015-9676</t>
  </si>
  <si>
    <t>REC/POL/T&amp;D/Sanction/2015-16/952 dt. 21.10.20 5</t>
  </si>
  <si>
    <t>UP-TD-TRM-047-2015-9859</t>
  </si>
  <si>
    <t>REC/POL/T&amp;D/Sanction/2015-16/1049 dt. 05.11.20 5</t>
  </si>
  <si>
    <t>UP-TD-TRM-047-2015-9860</t>
  </si>
  <si>
    <t>UP-TD-TRM-047-2015-9861</t>
  </si>
  <si>
    <t>REC/POL/T&amp;D/Sanction/2015-16/1049 dt. 05.11.201</t>
  </si>
  <si>
    <t>UP-TD-TRM-047-2015-9862</t>
  </si>
  <si>
    <t>REC/POL/T&amp;D/Sanction/2015-16/1049 dt. 05.11.2015</t>
  </si>
  <si>
    <t>UP TD-TRM-047-2015-9863</t>
  </si>
  <si>
    <t>UP-TD-TRM-047-2015-9864</t>
  </si>
  <si>
    <t>UP-TD-TRM-047-2015-9737</t>
  </si>
  <si>
    <t>REC/POL/T&amp;D/Sanction/2015-16/1014 dt. 30.10.2015</t>
  </si>
  <si>
    <t>UP-TD-TRM-047-2015-9738</t>
  </si>
  <si>
    <t xml:space="preserve">REC/POL/T&amp;D/Sanction/2015-16/1014 dt. 30.10.2015 </t>
  </si>
  <si>
    <t>UP-TD-TRM-047-2015-9739</t>
  </si>
  <si>
    <t>UP-TD-TRM-047-2015-9741</t>
  </si>
  <si>
    <t>UP-TD-TRM-047-2015-9742</t>
  </si>
  <si>
    <t>UP-TD-TRM-047-2015-9743</t>
  </si>
  <si>
    <t>UP-TD-TRM-047-2015-9680</t>
  </si>
  <si>
    <t>REC/POL/T&amp;D/Sanction/2015-16/954 dt. 23.10.2015</t>
  </si>
  <si>
    <t>UP-TD-TRM-047-2015-9681</t>
  </si>
  <si>
    <t>UP-TD-TRM-047-2015-9682</t>
  </si>
  <si>
    <t>UP-TD-TRM-047-2015-9671</t>
  </si>
  <si>
    <t>REC/POL/T&amp;D/Sanction/2015-16/949 dt. 22.10.2015</t>
  </si>
  <si>
    <t>30.03,2016</t>
  </si>
  <si>
    <t>UP-TD-TRM-047-2015-9672</t>
  </si>
  <si>
    <t>UP-TD-TRM-047-2015-9673</t>
  </si>
  <si>
    <t>03/22/UP/UPPTCL/2014-15/Vol:1/88103073/026135 dt: 09.01.2015</t>
  </si>
  <si>
    <t>17,08.2015</t>
  </si>
  <si>
    <t>03/22/UP/UPPTCL/2014-15/Vol:1/88103074/026136 dt: 09.01.2015</t>
  </si>
  <si>
    <t>17.08.2015</t>
  </si>
  <si>
    <t>03/22/UP/UPPTCL/2014-15/Vol:1/88103075 dt: 09.01.2015</t>
  </si>
  <si>
    <t>03/22/UP/UPPTCL/2014-15/Vol:1/88103076 dt: 09.01.2015</t>
  </si>
  <si>
    <t>FY</t>
  </si>
  <si>
    <t>Loan Name</t>
  </si>
  <si>
    <t>Loan No.</t>
  </si>
  <si>
    <t>Opening</t>
  </si>
  <si>
    <t>Closing</t>
  </si>
  <si>
    <t>Total interest due</t>
  </si>
  <si>
    <t>Additional Interest</t>
  </si>
  <si>
    <t>Provision for Interest</t>
  </si>
  <si>
    <t>REC PCL</t>
  </si>
  <si>
    <t>REC Monthly</t>
  </si>
  <si>
    <t>DIPI on Int. &amp; Prin.</t>
  </si>
  <si>
    <t>REC Quarterly</t>
  </si>
  <si>
    <t>(INR)</t>
  </si>
  <si>
    <t>F22 (A)</t>
  </si>
  <si>
    <t>F22 (B)</t>
  </si>
  <si>
    <t>Share of the state DISCOMs in SSGS &amp; CSGS and in PPAs are to be decided and accordingly allocated transmission capacity will be finalised.</t>
  </si>
  <si>
    <t>a. JAL for KFCL</t>
  </si>
  <si>
    <t>Note: 
1. For the recovery of approved ARR from distribution licensee and LTCs, they are billed for transmission charges at approved ARR and LTOA rate respectively for energy delivered i.e. actual drawal at T-D points (in compliance of UPERC letter no. UPERC/Secy/D(T)/2015-129 dated 16/22.04.2015) with adjustments of amount at STOA rate for part of energy availed through STOA in actual drawal. As distribution licensee and LTCs are availing STOA and paying charges for the same in accordance with respective regulations. The same may be provided after the allocation of capacity.
2. In present scenario details in format may be provided on the basis of estimated energy of Discoms, which is still awaited.</t>
  </si>
  <si>
    <t>1. For the recovery of approved ARR from distribution licensee and LTCs, they are billed for transmission charges at approved ARR and LTOA rate respectively for energy delivered i.e. actual drawal at T-D points (in compliance of UPERC letter no. UPERC/Secy/D(T)/2015-129 dated 16/22.04.2015) with adjustments of amount at STOA rate for part of energy availed through STOA in actual drawal. As distribution licensee and LTCs are availing STOA and paying charges for the same in accordance with respective regulations. The same may be provided after the allocation of capacity.
2. In present scenario details in format may be provided on the basis of estimated energy of Discoms, which is still awaited.</t>
  </si>
  <si>
    <t>Significant Accounting Policies</t>
  </si>
  <si>
    <t>Not Applicable</t>
  </si>
  <si>
    <t>Notes on Accounts</t>
  </si>
  <si>
    <t>Cash Flow from Operating Activities</t>
  </si>
  <si>
    <t>Adjustment for:-</t>
  </si>
  <si>
    <t>Interest Income</t>
  </si>
  <si>
    <t>Increase/(Decrease) in Other Current Liabilities</t>
  </si>
  <si>
    <t>Taxes Paid</t>
  </si>
  <si>
    <t>a(i)</t>
  </si>
  <si>
    <t>a(ii)</t>
  </si>
  <si>
    <t>Interest received</t>
  </si>
  <si>
    <t xml:space="preserve">Existing State Bank Advance Rate (SBAR) </t>
  </si>
  <si>
    <t>40% of R&amp;M of 2 Months</t>
  </si>
  <si>
    <t>The Petitioner had submitted the capital cost of ongoing transmission lines and sub-stations and those to be undertaken in the 1st control period along with the MYT Petition as “Annexure-7”, the same is being resubmitted and marked as Annexure XX. The Petitioner further submits that the Hon’ble Commission approves the total investment and the overall gross block for the Licensee, and not the capital cost of individual transmission lines and sub-stations, hence the formats related to the asset-wise capital cost are not relevant for the licensee. In view of this the Petitioner seeks waival of the formats F7, F8, F11, F12, F13, F14, F15, F17 &amp; F21.</t>
  </si>
  <si>
    <t>Working Strength at the Beginning of the Year</t>
  </si>
  <si>
    <t>Employee Category</t>
  </si>
  <si>
    <t>Chief General Manager and Equivalent</t>
  </si>
  <si>
    <t>General Manager and Equivalent</t>
  </si>
  <si>
    <t>Deputy General Manager  and equivalent</t>
  </si>
  <si>
    <t>Executive Engineer and Equivalent</t>
  </si>
  <si>
    <t>Assistant Engineer and Equivalent</t>
  </si>
  <si>
    <t>Junior Engineer and Equivalent</t>
  </si>
  <si>
    <t>Class-III Employee</t>
  </si>
  <si>
    <t>Class-IV Employee</t>
  </si>
  <si>
    <t>Chief General Manager</t>
  </si>
  <si>
    <t>General Manager</t>
  </si>
  <si>
    <t>Deputy General Manager</t>
  </si>
  <si>
    <t>Executive Engineer</t>
  </si>
  <si>
    <t>Assistant Engineer</t>
  </si>
  <si>
    <t>Maintenance &amp; Shutdown Charges</t>
  </si>
  <si>
    <t>Income from Contractors &amp; Suppliers</t>
  </si>
  <si>
    <t>Rentals from Staff</t>
  </si>
  <si>
    <t>Miscellaneous Receipts</t>
  </si>
  <si>
    <t>Gross Expenditure</t>
  </si>
  <si>
    <t>Derivation</t>
  </si>
  <si>
    <t>Opening WIP as on 1st April</t>
  </si>
  <si>
    <t xml:space="preserve">Employee Expenses Capitalisation </t>
  </si>
  <si>
    <t>A&amp;G Expenses Capitalisation</t>
  </si>
  <si>
    <t>Interest Capitalisation on Interest on long term loans</t>
  </si>
  <si>
    <t>Total Investments</t>
  </si>
  <si>
    <t>F= A+B+C+D+E</t>
  </si>
  <si>
    <t>Transferred to GFA (Total Capitalisation)</t>
  </si>
  <si>
    <t>Closing WIP</t>
  </si>
  <si>
    <t>H=  F-G</t>
  </si>
  <si>
    <t>Capital Expenditure</t>
  </si>
  <si>
    <t>h</t>
  </si>
  <si>
    <t>Other Expenditure</t>
  </si>
  <si>
    <t>16024 MU</t>
  </si>
  <si>
    <t>13322 MU</t>
  </si>
  <si>
    <t>5457 MU</t>
  </si>
  <si>
    <t>Note: The load shedding is provided in total MUs during the year</t>
  </si>
  <si>
    <t>2016-17 (upto Oct'16)</t>
  </si>
  <si>
    <t>Load shedding during the Year</t>
  </si>
  <si>
    <t>J</t>
  </si>
  <si>
    <t>Non-tariff Income</t>
  </si>
  <si>
    <t xml:space="preserve">Escallation Index (%) = </t>
  </si>
  <si>
    <t>True-up Petition</t>
  </si>
  <si>
    <t>Gross Employee Expenses Before Provision (Rs. Crore)</t>
  </si>
  <si>
    <t>Escallation Index (%)</t>
  </si>
  <si>
    <t>Effective 7th Pay Impact (%)</t>
  </si>
  <si>
    <t>Total 7th Pay Impact (Rs. Crore)</t>
  </si>
  <si>
    <t>Total Arrears (pertaining to FY 2015-16 &amp; 2016-17) Payable during FY 2017-18 to FY 2019-20 (Rs. Crore)</t>
  </si>
  <si>
    <t>Approved in MYT Order</t>
  </si>
  <si>
    <t>Norms per ckt kms (Rs. Crore)</t>
  </si>
  <si>
    <t>Line Length (ckt kms)</t>
  </si>
  <si>
    <t>Employee Expenses (ckt kms) (Rs. Crore)</t>
  </si>
  <si>
    <t>Norms per Bay (Rs. Crore)</t>
  </si>
  <si>
    <t>Number of Bays (nos)</t>
  </si>
  <si>
    <t>Employee Expenses (Bays) (Rs. Crore)</t>
  </si>
  <si>
    <t>Add: Arrears (Rs. Crore)</t>
  </si>
  <si>
    <t>Total Employee Expenses(Rs. Crore)</t>
  </si>
  <si>
    <t>Average GFA (Rs. Crore)</t>
  </si>
  <si>
    <t>Kb - Factor (%)</t>
  </si>
  <si>
    <t>R&amp;M Expense (Rs. Crore)</t>
  </si>
  <si>
    <t>A&amp;G Expenses for Transmission Lines (Rs. Crore)</t>
  </si>
  <si>
    <t>A&amp;G Expenses for Bays (Rs. Crore)</t>
  </si>
  <si>
    <t>Norms per Employee (Rs. Crore)</t>
  </si>
  <si>
    <t>Number of Employees (nos)</t>
  </si>
  <si>
    <t>A&amp;G Expenses for Employees (Rs. Crore)</t>
  </si>
  <si>
    <t>Total A&amp;G Expenses (Rs. Crore)</t>
  </si>
  <si>
    <t>Gross Employee Expenses</t>
  </si>
  <si>
    <t>Employee expenses capitalized</t>
  </si>
  <si>
    <t>Net Employee Expenses</t>
  </si>
  <si>
    <t>Gross A&amp;G Expenses</t>
  </si>
  <si>
    <t>A&amp;G expenses capitalized</t>
  </si>
  <si>
    <t>Net A&amp;G Expenses</t>
  </si>
  <si>
    <t>Total O&amp;M Expenses</t>
  </si>
  <si>
    <t>Depreciable Assets</t>
  </si>
  <si>
    <t>Net Addition (Depreciable Assets)</t>
  </si>
  <si>
    <t>Gross Allowable Depreciation</t>
  </si>
  <si>
    <t>Consumer Contribution</t>
  </si>
  <si>
    <t>Net Allowable Depreciation</t>
  </si>
  <si>
    <t>...</t>
  </si>
  <si>
    <t>..</t>
  </si>
  <si>
    <t>Normative Employee Expenses per ckt.km</t>
  </si>
  <si>
    <t>SLDC Charges</t>
  </si>
  <si>
    <t>Shortfall/(Excess) after tariff revision impact (A-F)</t>
  </si>
  <si>
    <t>Buildings</t>
  </si>
  <si>
    <t>Other Civil Works</t>
  </si>
  <si>
    <t>Plant &amp; Machinery</t>
  </si>
  <si>
    <t>Lines, Cables, Network etc.</t>
  </si>
  <si>
    <t>Vehicles</t>
  </si>
  <si>
    <t>Furniture &amp; Fixtures</t>
  </si>
  <si>
    <t>Office Equipment</t>
  </si>
  <si>
    <t>Intangible Assets</t>
  </si>
  <si>
    <t>Other assets</t>
  </si>
  <si>
    <t>Opening GFA as on 1.4.2018 (Depreciable Assets)</t>
  </si>
  <si>
    <t>Opening GFA as on 1.4.2019 (Depreciable Assets)</t>
  </si>
  <si>
    <t>Cummulative Depreciation upto 31.3.2019</t>
  </si>
  <si>
    <t>Closing GFA as on 31.3.2020  (Depreciable Assets)</t>
  </si>
  <si>
    <t>Closing GFA as on 31.3.2019  (Depreciable Assets)</t>
  </si>
  <si>
    <t>Cummulative Depreciation upto 31.3.2018</t>
  </si>
  <si>
    <t>*As per the existing BPTA the allocated capacity of NPCL is 400 MW.</t>
  </si>
  <si>
    <t>Less: Equivaluent amount of depreciation on assets acquired out of the consumer contribution and GoUP Subsidy*</t>
  </si>
  <si>
    <t>(Rs. Crore)</t>
  </si>
  <si>
    <t>Alloted Transmission Capacity (In MW)</t>
  </si>
  <si>
    <t>b. JAL for CCF</t>
  </si>
  <si>
    <r>
      <t>7</t>
    </r>
    <r>
      <rPr>
        <b/>
        <i/>
        <vertAlign val="superscript"/>
        <sz val="10.8"/>
        <color theme="1"/>
        <rFont val="Calibri"/>
        <family val="2"/>
      </rPr>
      <t>th</t>
    </r>
    <r>
      <rPr>
        <b/>
        <i/>
        <sz val="11"/>
        <color theme="1"/>
        <rFont val="Calibri"/>
        <family val="2"/>
        <scheme val="minor"/>
      </rPr>
      <t xml:space="preserve"> Pay Arrear Computation</t>
    </r>
  </si>
  <si>
    <t>Year on Year Network Addition</t>
  </si>
  <si>
    <t>Line Length (Ckm)</t>
  </si>
  <si>
    <t>FY 2020-21</t>
  </si>
  <si>
    <t>FY 2021-22</t>
  </si>
  <si>
    <t>220 kV</t>
  </si>
  <si>
    <t>400 kV</t>
  </si>
  <si>
    <t>765 kV</t>
  </si>
  <si>
    <t>No. of S/S</t>
  </si>
  <si>
    <t>Transformation (MVA)</t>
  </si>
  <si>
    <t>Year on Year Capital Expenditure</t>
  </si>
  <si>
    <t>Amount (Rs. Crore)</t>
  </si>
  <si>
    <t>CAPEX</t>
  </si>
  <si>
    <t>New/Ongoing Projects</t>
  </si>
  <si>
    <t>Green Energy Coridoor II (Solar Power)</t>
  </si>
  <si>
    <t>Augmentation</t>
  </si>
  <si>
    <t>System Strengthenning</t>
  </si>
  <si>
    <t>Addition of Capacitor/Reactor</t>
  </si>
  <si>
    <t>CAPITAL WORKS IN PROGRESS</t>
  </si>
  <si>
    <t>O&amp;M COMPUTATION</t>
  </si>
  <si>
    <t>NETWORK ADDITION</t>
  </si>
  <si>
    <t>CAPITAL EXPENDITURE</t>
  </si>
  <si>
    <t>True-Up Petition</t>
  </si>
  <si>
    <t>Net profit /(loss) before Tax</t>
  </si>
  <si>
    <t>Adjustment For :-</t>
  </si>
  <si>
    <t>(a)</t>
  </si>
  <si>
    <t>(b)</t>
  </si>
  <si>
    <t>Revenue recognized from Conssumer Contribution</t>
  </si>
  <si>
    <t>(c)</t>
  </si>
  <si>
    <t>Proceeds from Consumers Contribution</t>
  </si>
  <si>
    <t>(d)</t>
  </si>
  <si>
    <t>(e)</t>
  </si>
  <si>
    <t>Provision for Earned Leave Encashment(Terminal Benefit)</t>
  </si>
  <si>
    <t>(f)</t>
  </si>
  <si>
    <t>Provision for obsolete/unserviceable/Shortage/loss of stores adjusted</t>
  </si>
  <si>
    <t>(g)</t>
  </si>
  <si>
    <t>(h)</t>
  </si>
  <si>
    <t xml:space="preserve">Provision for Gratuity - CPF Employees </t>
  </si>
  <si>
    <t>(i)</t>
  </si>
  <si>
    <t xml:space="preserve">Other Comprehensive Income </t>
  </si>
  <si>
    <t>(j)</t>
  </si>
  <si>
    <t>Other Capital Reserves</t>
  </si>
  <si>
    <t>Operating Profit Before Working Capital Changes</t>
  </si>
  <si>
    <t>Decrease/(increase) in Inventories(Stores &amp; Spares)</t>
  </si>
  <si>
    <t>Decrease/(increase) in Trade Receivables</t>
  </si>
  <si>
    <t>Decrease/(increase) in Other Current Assets</t>
  </si>
  <si>
    <t xml:space="preserve">Cash Generated from operations </t>
  </si>
  <si>
    <t>Net cash flow From Operating Activities (A)</t>
  </si>
  <si>
    <t>Decrease/(Increase) in Property, plants &amp; Equipment</t>
  </si>
  <si>
    <t>Property , plants &amp; Equipment adjusted/deducted</t>
  </si>
  <si>
    <t>Depreciation Reserve adjusted/deducted on PPE</t>
  </si>
  <si>
    <t>Decrese/(Increase) in Intangible Assets</t>
  </si>
  <si>
    <t>Decrese/(Increase) In Capital Work-in-Progress</t>
  </si>
  <si>
    <t>Net cash Used in Investing Activities (B)</t>
  </si>
  <si>
    <t>Proceeds From Borrowing (Net)</t>
  </si>
  <si>
    <t>Proceeds From Share capital</t>
  </si>
  <si>
    <t>Proceeds From Share Application Money</t>
  </si>
  <si>
    <t>Other Long -term  Liabilites</t>
  </si>
  <si>
    <t>Net cash flow From Financing  Activities (C)</t>
  </si>
  <si>
    <t>Net (Decrease)/ Increase in cash &amp; cash equivalents (A+B+C)</t>
  </si>
  <si>
    <t>cash &amp; cash equivalents as at beginning of the year</t>
  </si>
  <si>
    <t>cash &amp; cash equivalents as at end of the year</t>
  </si>
  <si>
    <t>Cash Flow Statement (As per the annual Accounts)</t>
  </si>
  <si>
    <t>Profit &amp; Loss Account (As per the annual Accounts)</t>
  </si>
  <si>
    <t>Balance Sheet (As per the annual Accounts)</t>
  </si>
  <si>
    <t>ASSETS</t>
  </si>
  <si>
    <t>Total Assets</t>
  </si>
  <si>
    <t>EQUITY AND LIABILITIES</t>
  </si>
  <si>
    <t>Total Equity &amp; Liabilities</t>
  </si>
  <si>
    <t>Cost of Materials Consumed</t>
  </si>
  <si>
    <t>Interest on Loan &amp; Finance charges</t>
  </si>
  <si>
    <t>Non tariff income*</t>
  </si>
  <si>
    <t>Shortfall/Excess in Revenue</t>
  </si>
  <si>
    <t>Sharing of Gain/Loss on account of O&amp;M Expenses</t>
  </si>
  <si>
    <t>ARR after sharing of Gain/Loss</t>
  </si>
  <si>
    <t>Net ARR GAP/(SURPLUS)</t>
  </si>
  <si>
    <t>Sharing of gain/loss</t>
  </si>
  <si>
    <t>PuVVNL (Varanasi)</t>
  </si>
  <si>
    <t>Decrease/(Increase) in Other Non-Current Assets</t>
  </si>
  <si>
    <t>Transmission/Wheeling Charges at current tariff rates (As per revised/anticipated energy &amp; prevailing tariff)</t>
  </si>
  <si>
    <t xml:space="preserve"> FY 2019-20</t>
  </si>
  <si>
    <t xml:space="preserve">Alloted Transmission Capacity  of  Long Term Transmission Customers ( CL)     </t>
  </si>
  <si>
    <t>Weighted Avg. Interest Rate for Long Term Debts for FY 2018-19</t>
  </si>
  <si>
    <t>Opening as on 01.04.2018</t>
  </si>
  <si>
    <t>Closing as on 31.03.2019</t>
  </si>
  <si>
    <t>Closing GFA as on 31.03.2019  (Depreciable Assets)</t>
  </si>
  <si>
    <t>Opening GFA as on 01.04.2019 (Depreciable Assets)</t>
  </si>
  <si>
    <t>Cummulative Depreciation upto 31.03.2019</t>
  </si>
  <si>
    <t>True Up Petition FY 2018-19</t>
  </si>
  <si>
    <t>Less: Employee Cost Capitalised</t>
  </si>
  <si>
    <t>Less: A&amp;G Capitalisation</t>
  </si>
  <si>
    <t>Less: Interest Capitalisation</t>
  </si>
  <si>
    <t>Not applicable.
The required data pertains to respective Discoms.</t>
  </si>
  <si>
    <t xml:space="preserve">The Discom wise data for demand can only be furnished after the establishment of control centres at Discom level for Discom control area in respect of ABT and Demand Side Management (DSM). In this connection, unrestricted peak demand at state periphery is being ascertained by UPSLDC and the same has been provided. </t>
  </si>
  <si>
    <t>Less: Employee Cost Capitalized</t>
  </si>
  <si>
    <t>Less: Interest Capitalization</t>
  </si>
  <si>
    <t>Income from Consumer Contribution Reserve</t>
  </si>
  <si>
    <t>Net  ARR for SLDC function ( E.1- E.2)</t>
  </si>
  <si>
    <t>Shortfall/(Excess) before tariff revision impact (F-A)</t>
  </si>
  <si>
    <t>Others (Northern Railways)</t>
  </si>
  <si>
    <t xml:space="preserve">c. M/s ACC Ltd. </t>
  </si>
  <si>
    <t>d. M/s Amp Solar Clean Power Ltd. (M/s Raebareli Cement Works (Birla))</t>
  </si>
  <si>
    <t>e. M/s Amp Solar Clean Power Ltd. (M/s Hi-tech Cement Works (Birla))</t>
  </si>
  <si>
    <t>f. M/s Amp Solar Clean Power Ltd. (M/s RCCPL Pvt. Ltd.)</t>
  </si>
  <si>
    <t>g. M/s Ambuja Cement Ltd.</t>
  </si>
  <si>
    <t>Form No: F2</t>
  </si>
  <si>
    <t>Signature of the Petitioner</t>
  </si>
  <si>
    <r>
      <rPr>
        <i/>
        <vertAlign val="superscript"/>
        <sz val="11"/>
        <color theme="1"/>
        <rFont val="Calibri"/>
        <family val="2"/>
        <scheme val="minor"/>
      </rPr>
      <t>#</t>
    </r>
    <r>
      <rPr>
        <i/>
        <sz val="11"/>
        <color theme="1"/>
        <rFont val="Calibri"/>
        <family val="2"/>
        <scheme val="minor"/>
      </rPr>
      <t>The opening, closing and addition in GFA is only for depreciable assets</t>
    </r>
  </si>
  <si>
    <t>True-up Petition FY 2019-20</t>
  </si>
  <si>
    <t>Computation of O&amp;M for True-up Petition for FY 2019-20</t>
  </si>
  <si>
    <t>Weighted Avg. Interest Rate for Long Term Debts for FY 2019-20</t>
  </si>
  <si>
    <t>Opening as on 01.04.2019</t>
  </si>
  <si>
    <t>Closing as on 31.03.2020</t>
  </si>
  <si>
    <t>1. Non-current Assets</t>
  </si>
  <si>
    <t>(a) Property, Plant &amp; Equipment</t>
  </si>
  <si>
    <t>(b) Capital Work-in-progress</t>
  </si>
  <si>
    <t xml:space="preserve">(c) Other Intangible Assets </t>
  </si>
  <si>
    <t xml:space="preserve">(d) Other Non-current Assets </t>
  </si>
  <si>
    <t>2. Current Assets</t>
  </si>
  <si>
    <t>(a) Inventories (Stores &amp; Spares)</t>
  </si>
  <si>
    <t>(b) Financial Assets</t>
  </si>
  <si>
    <t>(i) Trade Receivables</t>
  </si>
  <si>
    <t>(ii) Cash and Cash Equivalents</t>
  </si>
  <si>
    <t>(c) Other Current Assets</t>
  </si>
  <si>
    <t xml:space="preserve">    Equity</t>
  </si>
  <si>
    <t>(a) Equity Share Capital</t>
  </si>
  <si>
    <t>(b) Other Equity (Refer SOCE)</t>
  </si>
  <si>
    <t xml:space="preserve">     Liabilities</t>
  </si>
  <si>
    <t>1. Non-current Liabilities</t>
  </si>
  <si>
    <t xml:space="preserve">    (a) Financial Liabilities</t>
  </si>
  <si>
    <t xml:space="preserve">      (i)   Borrowings</t>
  </si>
  <si>
    <t xml:space="preserve">      (ii)  Other Financial Liabilities</t>
  </si>
  <si>
    <t xml:space="preserve">    (b) Provisions</t>
  </si>
  <si>
    <t xml:space="preserve">    (c) Other Non-current Liabilities</t>
  </si>
  <si>
    <t>2. Current Liabilities</t>
  </si>
  <si>
    <t xml:space="preserve">    (b)  Other Current Liabilities</t>
  </si>
  <si>
    <t xml:space="preserve">    (c) Provisions</t>
  </si>
  <si>
    <t>Note 1 to 27 form integral part of accounts</t>
  </si>
  <si>
    <t>Revenue from operations</t>
  </si>
  <si>
    <t>Other income</t>
  </si>
  <si>
    <t>TOTAL INCOME  (I+II)</t>
  </si>
  <si>
    <t>Purchase of Stock-in-Trade</t>
  </si>
  <si>
    <t>Changes in Inventories of Finished Goods, Stock-in-Trade and Work in Progress</t>
  </si>
  <si>
    <t>Employee benefits expense</t>
  </si>
  <si>
    <t>Finance costs</t>
  </si>
  <si>
    <t xml:space="preserve">Depreciation and amortization expenses </t>
  </si>
  <si>
    <t>Other expenses</t>
  </si>
  <si>
    <t>IV</t>
  </si>
  <si>
    <t>TOTAL EXPENSES</t>
  </si>
  <si>
    <t xml:space="preserve">(V)  </t>
  </si>
  <si>
    <t xml:space="preserve">(VI) </t>
  </si>
  <si>
    <t>Profit /(Loss) before tax (III-IV)</t>
  </si>
  <si>
    <t>VI</t>
  </si>
  <si>
    <t>VII</t>
  </si>
  <si>
    <t>Profit / (Loss) for the period from continuing operations (V-VI)</t>
  </si>
  <si>
    <t>VIII</t>
  </si>
  <si>
    <t>Profit / (Loss) from discontinued operations</t>
  </si>
  <si>
    <t>IX</t>
  </si>
  <si>
    <t xml:space="preserve">Tax expense of discontinued operations </t>
  </si>
  <si>
    <t>Profit / (Loss) from discontinued operations (after tax) (VIII-IX)</t>
  </si>
  <si>
    <t>XI</t>
  </si>
  <si>
    <t>Profit / (Loss) for the period (VII+X)</t>
  </si>
  <si>
    <t>XII</t>
  </si>
  <si>
    <t>Other comprehensive income</t>
  </si>
  <si>
    <t>Items that will not be reclassified to profit or loss</t>
  </si>
  <si>
    <t xml:space="preserve">    (ii)   Income tax relating to items that will not be reclassified to profit or loss</t>
  </si>
  <si>
    <t>B. (i)   Items that will be reclassified to profit or loss</t>
  </si>
  <si>
    <t xml:space="preserve">    (ii)   Income tax relating to items that will be reclassified to profit or loss</t>
  </si>
  <si>
    <t>XIII</t>
  </si>
  <si>
    <t>Total comprehensive income for the period (XI + XII) (Comprising profit /(loss) and other comprehensive income for the period)</t>
  </si>
  <si>
    <t>XIV</t>
  </si>
  <si>
    <t>Earnings per equity share (For continuing operation) (Figures in actuals)</t>
  </si>
  <si>
    <t>XV</t>
  </si>
  <si>
    <t>Earning per equity share (For discontinued operation) (Figures in actuals)</t>
  </si>
  <si>
    <t>XVI</t>
  </si>
  <si>
    <t>Earning per Equity Share (For discontinued &amp; continuing operations)
(Figures in actuals)</t>
  </si>
  <si>
    <r>
      <t xml:space="preserve">  </t>
    </r>
    <r>
      <rPr>
        <b/>
        <u/>
        <sz val="10"/>
        <rFont val="Arial"/>
        <family val="2"/>
      </rPr>
      <t>EXPENSES</t>
    </r>
  </si>
  <si>
    <r>
      <rPr>
        <b/>
        <sz val="10"/>
        <rFont val="Arial"/>
        <family val="2"/>
      </rPr>
      <t xml:space="preserve">      (a)</t>
    </r>
    <r>
      <rPr>
        <sz val="10"/>
        <rFont val="Arial"/>
        <family val="2"/>
      </rPr>
      <t xml:space="preserve">  Administrative, general &amp; other expenses</t>
    </r>
  </si>
  <si>
    <r>
      <rPr>
        <b/>
        <sz val="10"/>
        <rFont val="Arial"/>
        <family val="2"/>
      </rPr>
      <t xml:space="preserve">      (b)</t>
    </r>
    <r>
      <rPr>
        <sz val="10"/>
        <rFont val="Arial"/>
        <family val="2"/>
      </rPr>
      <t xml:space="preserve">  Repair &amp; maintenance expenses</t>
    </r>
  </si>
  <si>
    <r>
      <rPr>
        <b/>
        <sz val="10"/>
        <rFont val="Arial"/>
        <family val="2"/>
      </rPr>
      <t xml:space="preserve">      (c)</t>
    </r>
    <r>
      <rPr>
        <sz val="10"/>
        <rFont val="Arial"/>
        <family val="2"/>
      </rPr>
      <t xml:space="preserve">  Bad Debts &amp; Provisions</t>
    </r>
  </si>
  <si>
    <r>
      <rPr>
        <b/>
        <sz val="10"/>
        <rFont val="Arial"/>
        <family val="2"/>
      </rPr>
      <t xml:space="preserve">  </t>
    </r>
    <r>
      <rPr>
        <sz val="10"/>
        <rFont val="Arial"/>
        <family val="2"/>
      </rPr>
      <t xml:space="preserve">Profit /(Loss) before Prior Period Income/(Expenditure), </t>
    </r>
  </si>
  <si>
    <r>
      <rPr>
        <b/>
        <sz val="10"/>
        <rFont val="Arial"/>
        <family val="2"/>
      </rPr>
      <t xml:space="preserve">  </t>
    </r>
    <r>
      <rPr>
        <sz val="10"/>
        <rFont val="Arial"/>
        <family val="2"/>
      </rPr>
      <t>Prior Period Income/(Expenditure)</t>
    </r>
  </si>
  <si>
    <r>
      <rPr>
        <u/>
        <sz val="10"/>
        <rFont val="Arial"/>
        <family val="2"/>
      </rPr>
      <t>Tax expenses</t>
    </r>
    <r>
      <rPr>
        <sz val="10"/>
        <rFont val="Arial"/>
        <family val="2"/>
      </rPr>
      <t>:</t>
    </r>
  </si>
  <si>
    <r>
      <rPr>
        <b/>
        <sz val="10"/>
        <rFont val="Arial"/>
        <family val="2"/>
      </rPr>
      <t xml:space="preserve">        (a)</t>
    </r>
    <r>
      <rPr>
        <sz val="10"/>
        <rFont val="Arial"/>
        <family val="2"/>
      </rPr>
      <t xml:space="preserve"> Current tax </t>
    </r>
  </si>
  <si>
    <r>
      <rPr>
        <b/>
        <sz val="10"/>
        <rFont val="Arial"/>
        <family val="2"/>
      </rPr>
      <t xml:space="preserve">        (b)</t>
    </r>
    <r>
      <rPr>
        <sz val="10"/>
        <rFont val="Arial"/>
        <family val="2"/>
      </rPr>
      <t xml:space="preserve"> Deferred tax </t>
    </r>
  </si>
  <si>
    <r>
      <t xml:space="preserve">(1)  </t>
    </r>
    <r>
      <rPr>
        <sz val="10"/>
        <rFont val="Arial"/>
        <family val="2"/>
      </rPr>
      <t xml:space="preserve">Basic EPS   </t>
    </r>
    <r>
      <rPr>
        <b/>
        <vertAlign val="superscript"/>
        <sz val="10"/>
        <rFont val="Arial"/>
        <family val="2"/>
      </rPr>
      <t>1</t>
    </r>
  </si>
  <si>
    <r>
      <t xml:space="preserve">(2)  </t>
    </r>
    <r>
      <rPr>
        <sz val="10"/>
        <rFont val="Arial"/>
        <family val="2"/>
      </rPr>
      <t xml:space="preserve">Diluted EPS </t>
    </r>
    <r>
      <rPr>
        <b/>
        <vertAlign val="superscript"/>
        <sz val="10"/>
        <rFont val="Arial"/>
        <family val="2"/>
      </rPr>
      <t>1</t>
    </r>
  </si>
  <si>
    <r>
      <t>2019-20</t>
    </r>
    <r>
      <rPr>
        <b/>
        <vertAlign val="superscript"/>
        <sz val="11"/>
        <rFont val="Calibri"/>
        <family val="2"/>
      </rPr>
      <t>#</t>
    </r>
  </si>
  <si>
    <r>
      <t>Approved (as per Order dated 27</t>
    </r>
    <r>
      <rPr>
        <b/>
        <vertAlign val="superscript"/>
        <sz val="11"/>
        <rFont val="Calibri"/>
        <family val="2"/>
      </rPr>
      <t>th</t>
    </r>
    <r>
      <rPr>
        <b/>
        <sz val="11"/>
        <rFont val="Calibri"/>
        <family val="2"/>
        <scheme val="minor"/>
      </rPr>
      <t xml:space="preserve"> August 2019)</t>
    </r>
  </si>
  <si>
    <t>Actual (as per provisional accounts)</t>
  </si>
  <si>
    <t xml:space="preserve">*Consumer contribution Reserve booked as other income not considered in the True-up petition. The same is deducted in the allowable depreciation. </t>
  </si>
  <si>
    <t>B) Connected Load (in KW)</t>
  </si>
  <si>
    <t>C) Maximum or Peak Demand (in MW) (Unrestricted)</t>
  </si>
  <si>
    <t>Actual Revenue Realised</t>
  </si>
  <si>
    <t>PoC Charges</t>
  </si>
  <si>
    <t>Other States &amp; LTOA Application Fee etc.</t>
  </si>
  <si>
    <t>As per the Provisional Accounts</t>
  </si>
  <si>
    <t>Net Expenditure</t>
  </si>
  <si>
    <t>Net Expenditure with provisions</t>
  </si>
  <si>
    <t>Provision for Bad &amp; Doubtful debts</t>
  </si>
  <si>
    <t>Prior Period Items, Debits, write-offs &amp; other expenses</t>
  </si>
  <si>
    <t>Administrative and General Expenses Capitalized</t>
  </si>
  <si>
    <t>Less: Income from Consumer Contributions</t>
  </si>
  <si>
    <t>**Alloted Capacity as on date</t>
  </si>
  <si>
    <t xml:space="preserve">Sanctioned Strength at the Begining of the Year </t>
  </si>
  <si>
    <t>A) Actual of Energy Delivered (MU)</t>
  </si>
  <si>
    <t>The Petitioner humbly submits that the normative loan allowed by the Hon'ble Commision is 70%  of the net investment after deducting the consumer contributions or grants from the investment as allowed by the Hon'ble Commission. In view of the same it is not possible to provide the reconciliation of the actual loans with the normative loan.</t>
  </si>
  <si>
    <t>INDEX
MYT FORMATS FOR ARR &amp; TARIFF FILING BY TRANSMISSION LICENSEES</t>
  </si>
  <si>
    <t>License Fee for FY 2018-19 &amp; FY 2019-20 (Rs. Crore)</t>
  </si>
  <si>
    <t>Net Prior Period Expenses / (Income)/Bad Debt/Other Comprehensive Income</t>
  </si>
  <si>
    <t>The Petitioner had submitted the capital cost of ongoing transmission lines and sub-stations and those to be undertaken in the 1st control period along with the MYT Petition as “Annexure 7”. Further, the details of the assets completed during FY 2019-20 has already been submitted alongwith the  True-Up Petition as Annexure 6.
Further, regarding submission of the admitted capital cost and other details for individual assets, it is humbly submitted that the Petitioner is in process of seeking  prior approval of the Hon'ble Commission for the assets planned from FY 2020-21 onwards. In view of this the Petitioner seeks waival of the formats F7, F8, F11, F12, F13, F14, F15, F17 &amp; F21.</t>
  </si>
  <si>
    <t>Note: The above break-up of the normative employee expenses is pro-rated on the basis of the actual employee expenses for FY 2019-20 as per the annual accounts.</t>
  </si>
  <si>
    <t>Note: The above break-up of the normative A&amp;G expenses is pro-rated on the basis of the actual A&amp;G expenses for FY 2019-20 as per the annual accounts.</t>
  </si>
  <si>
    <t>Income from Subsidies &amp; Grants (Repayment of Loan Prinicipal)</t>
  </si>
  <si>
    <t xml:space="preserve">NPCL (Inclusive of STOA Energy </t>
  </si>
  <si>
    <t>NR-UP (Inclusive of STOA Energy</t>
  </si>
  <si>
    <t>LTC (other than distribution licensee)</t>
  </si>
  <si>
    <t>STOA</t>
  </si>
  <si>
    <t xml:space="preserve">Open Access Consumer </t>
  </si>
  <si>
    <t>Supervision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</si>
</sst>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0_);_(* \(#,##0\);_(* &quot;-&quot;_);_(@_)"/>
    <numFmt numFmtId="43" formatCode="_(* #,##0.00_);_(* \(#,##0.00\);_(* &quot;-&quot;??_);_(@_)"/>
    <numFmt numFmtId="164" formatCode="_ * #,##0.00_ ;_ * \-#,##0.00_ ;_ * &quot;-&quot;??_ ;_ @_ "/>
    <numFmt numFmtId="165" formatCode="_-* #,##0.00_-;\-* #,##0.00_-;_-* &quot;-&quot;??_-;_-@_-"/>
    <numFmt numFmtId="166" formatCode="0.00_)"/>
    <numFmt numFmtId="167" formatCode="&quot;ß&quot;#,##0.00_);\(&quot;ß&quot;#,##0.00\)"/>
    <numFmt numFmtId="168" formatCode="_-* #,##0_-;\-* #,##0_-;_-* &quot;-&quot;??_-;_-@_-"/>
    <numFmt numFmtId="169" formatCode="0.0"/>
    <numFmt numFmtId="170" formatCode="0_)"/>
    <numFmt numFmtId="171" formatCode="_(* #,##0_);_(* \(#,##0\);_(* &quot;-&quot;??_);_(@_)"/>
    <numFmt numFmtId="172" formatCode="0.0000"/>
    <numFmt numFmtId="173" formatCode="0.000"/>
    <numFmt numFmtId="174" formatCode="\-"/>
    <numFmt numFmtId="175" formatCode="_(* #,##0.0000_);_(* \(#,##0.0000\);_(* &quot;-&quot;??_);_(@_)"/>
    <numFmt numFmtId="176" formatCode="0.000000"/>
    <numFmt numFmtId="177" formatCode="#,##0.0000"/>
    <numFmt numFmtId="178" formatCode="0.000000000"/>
    <numFmt numFmtId="179" formatCode="0.00000"/>
    <numFmt numFmtId="180" formatCode="#,##0.000"/>
    <numFmt numFmtId="181" formatCode="_(* #,##0.00_);_(* \(#,##0.00\);_(* &quot;-&quot;_);_(@_)"/>
    <numFmt numFmtId="182" formatCode="&quot;$&quot;#,##0"/>
  </numFmts>
  <fonts count="67" x14ac:knownFonts="1">
    <font>
      <sz val="11"/>
      <color theme="1"/>
      <name val="Calibri"/>
      <family val="2"/>
      <scheme val="minor"/>
    </font>
    <font>
      <sz val="10"/>
      <name val="Arial"/>
      <family val="2"/>
    </font>
    <font>
      <b/>
      <sz val="12"/>
      <name val="Arial"/>
      <family val="2"/>
    </font>
    <font>
      <sz val="12"/>
      <name val="Tms Rmn"/>
    </font>
    <font>
      <sz val="10"/>
      <name val="Helv"/>
    </font>
    <font>
      <sz val="8"/>
      <name val="Arial"/>
      <family val="2"/>
    </font>
    <font>
      <sz val="7"/>
      <name val="Small Fonts"/>
      <family val="2"/>
    </font>
    <font>
      <b/>
      <i/>
      <sz val="16"/>
      <name val="Helv"/>
    </font>
    <font>
      <sz val="10"/>
      <name val="Arial"/>
      <family val="2"/>
    </font>
    <font>
      <sz val="11"/>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b/>
      <u/>
      <sz val="11"/>
      <name val="Calibri"/>
      <family val="2"/>
      <scheme val="minor"/>
    </font>
    <font>
      <b/>
      <sz val="11"/>
      <name val="Calibri"/>
      <family val="2"/>
      <scheme val="minor"/>
    </font>
    <font>
      <b/>
      <sz val="11"/>
      <color indexed="61"/>
      <name val="Calibri"/>
      <family val="2"/>
      <scheme val="minor"/>
    </font>
    <font>
      <sz val="11"/>
      <color indexed="8"/>
      <name val="Calibri"/>
      <family val="2"/>
      <scheme val="minor"/>
    </font>
    <font>
      <b/>
      <sz val="11"/>
      <color indexed="8"/>
      <name val="Calibri"/>
      <family val="2"/>
      <scheme val="minor"/>
    </font>
    <font>
      <b/>
      <vertAlign val="superscript"/>
      <sz val="11"/>
      <name val="Calibri"/>
      <family val="2"/>
      <scheme val="minor"/>
    </font>
    <font>
      <vertAlign val="superscript"/>
      <sz val="11"/>
      <name val="Calibri"/>
      <family val="2"/>
      <scheme val="minor"/>
    </font>
    <font>
      <u/>
      <sz val="11"/>
      <color theme="1"/>
      <name val="Calibri"/>
      <family val="2"/>
      <scheme val="minor"/>
    </font>
    <font>
      <b/>
      <u/>
      <sz val="11"/>
      <color theme="1"/>
      <name val="Calibri"/>
      <family val="2"/>
      <scheme val="minor"/>
    </font>
    <font>
      <b/>
      <sz val="11"/>
      <color indexed="9"/>
      <name val="Calibri"/>
      <family val="2"/>
      <scheme val="minor"/>
    </font>
    <font>
      <u/>
      <sz val="11"/>
      <name val="Calibri"/>
      <family val="2"/>
      <scheme val="minor"/>
    </font>
    <font>
      <i/>
      <sz val="11"/>
      <name val="Calibri"/>
      <family val="2"/>
      <scheme val="minor"/>
    </font>
    <font>
      <b/>
      <i/>
      <sz val="11"/>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i/>
      <sz val="10"/>
      <color theme="1"/>
      <name val="Calibri"/>
      <family val="2"/>
      <scheme val="minor"/>
    </font>
    <font>
      <b/>
      <sz val="9"/>
      <color theme="1"/>
      <name val="Arial"/>
      <family val="2"/>
    </font>
    <font>
      <sz val="9"/>
      <color theme="1"/>
      <name val="Arial"/>
      <family val="2"/>
    </font>
    <font>
      <sz val="10"/>
      <name val="Arial"/>
      <family val="2"/>
    </font>
    <font>
      <b/>
      <i/>
      <sz val="10"/>
      <name val="Calibri"/>
      <family val="2"/>
      <scheme val="minor"/>
    </font>
    <font>
      <b/>
      <sz val="14"/>
      <color theme="1"/>
      <name val="Calibri"/>
      <family val="2"/>
      <scheme val="minor"/>
    </font>
    <font>
      <i/>
      <sz val="11"/>
      <color theme="1"/>
      <name val="Calibri"/>
      <family val="2"/>
      <scheme val="minor"/>
    </font>
    <font>
      <u/>
      <sz val="11.5"/>
      <color theme="10"/>
      <name val="Arial"/>
      <family val="2"/>
    </font>
    <font>
      <b/>
      <sz val="14"/>
      <color indexed="8"/>
      <name val="Calibri"/>
      <family val="2"/>
      <scheme val="minor"/>
    </font>
    <font>
      <i/>
      <sz val="9"/>
      <color theme="1"/>
      <name val="Calibri"/>
      <family val="2"/>
      <scheme val="minor"/>
    </font>
    <font>
      <b/>
      <i/>
      <vertAlign val="superscript"/>
      <sz val="10.8"/>
      <color theme="1"/>
      <name val="Calibri"/>
      <family val="2"/>
    </font>
    <font>
      <b/>
      <i/>
      <sz val="14"/>
      <color theme="1"/>
      <name val="Calibri"/>
      <family val="2"/>
      <scheme val="minor"/>
    </font>
    <font>
      <b/>
      <sz val="9"/>
      <color theme="1"/>
      <name val="Verdana"/>
      <family val="2"/>
    </font>
    <font>
      <sz val="9"/>
      <color theme="1"/>
      <name val="Verdana"/>
      <family val="2"/>
    </font>
    <font>
      <sz val="14"/>
      <color indexed="8"/>
      <name val="Calibri"/>
      <family val="2"/>
      <scheme val="minor"/>
    </font>
    <font>
      <sz val="14"/>
      <color theme="1"/>
      <name val="Calibri"/>
      <family val="2"/>
      <scheme val="minor"/>
    </font>
    <font>
      <b/>
      <sz val="11"/>
      <color rgb="FF000000"/>
      <name val="Calibri"/>
      <family val="2"/>
      <scheme val="minor"/>
    </font>
    <font>
      <sz val="11"/>
      <color rgb="FF000000"/>
      <name val="Calibri"/>
      <family val="2"/>
      <scheme val="minor"/>
    </font>
    <font>
      <i/>
      <vertAlign val="superscript"/>
      <sz val="11"/>
      <color theme="1"/>
      <name val="Calibri"/>
      <family val="2"/>
      <scheme val="minor"/>
    </font>
    <font>
      <b/>
      <sz val="9"/>
      <color theme="1"/>
      <name val="Calibri"/>
      <family val="2"/>
      <scheme val="minor"/>
    </font>
    <font>
      <b/>
      <sz val="10"/>
      <name val="Arial"/>
      <family val="2"/>
    </font>
    <font>
      <b/>
      <sz val="10"/>
      <name val="Calibri"/>
      <family val="2"/>
      <scheme val="minor"/>
    </font>
    <font>
      <sz val="10"/>
      <color theme="1"/>
      <name val="Calibri"/>
      <family val="2"/>
      <scheme val="minor"/>
    </font>
    <font>
      <b/>
      <u/>
      <sz val="10"/>
      <name val="Arial"/>
      <family val="2"/>
    </font>
    <font>
      <u/>
      <sz val="10"/>
      <name val="Arial"/>
      <family val="2"/>
    </font>
    <font>
      <b/>
      <vertAlign val="superscript"/>
      <sz val="10"/>
      <name val="Arial"/>
      <family val="2"/>
    </font>
    <font>
      <b/>
      <vertAlign val="superscript"/>
      <sz val="11"/>
      <name val="Calibri"/>
      <family val="2"/>
    </font>
    <font>
      <b/>
      <u/>
      <sz val="12"/>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i/>
      <sz val="12"/>
      <name val="Calibri"/>
      <family val="2"/>
      <scheme val="minor"/>
    </font>
    <font>
      <i/>
      <sz val="8"/>
      <name val="Calibri"/>
      <family val="2"/>
      <scheme val="minor"/>
    </font>
    <font>
      <sz val="11"/>
      <color theme="0" tint="-0.249977111117893"/>
      <name val="Calibri"/>
      <family val="2"/>
      <scheme val="minor"/>
    </font>
    <font>
      <sz val="11"/>
      <color theme="0" tint="-0.34998626667073579"/>
      <name val="Calibri"/>
      <family val="2"/>
      <scheme val="minor"/>
    </font>
    <font>
      <sz val="11"/>
      <color rgb="FFFF0000"/>
      <name val="Calibri"/>
      <family val="2"/>
      <scheme val="minor"/>
    </font>
  </fonts>
  <fills count="2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4"/>
        <bgColor indexed="64"/>
      </patternFill>
    </fill>
    <fill>
      <patternFill patternType="solid">
        <fgColor indexed="12"/>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rgb="FFFF0000"/>
        <bgColor indexed="64"/>
      </patternFill>
    </fill>
    <fill>
      <patternFill patternType="solid">
        <fgColor rgb="FFDBE5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4.9989318521683403E-2"/>
        <bgColor indexed="64"/>
      </patternFill>
    </fill>
  </fills>
  <borders count="82">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diagonal/>
    </border>
  </borders>
  <cellStyleXfs count="84">
    <xf numFmtId="0" fontId="0" fillId="0" borderId="0"/>
    <xf numFmtId="0" fontId="1" fillId="0" borderId="0"/>
    <xf numFmtId="0" fontId="3" fillId="0" borderId="0" applyNumberFormat="0" applyFill="0" applyBorder="0" applyAlignment="0" applyProtection="0"/>
    <xf numFmtId="165" fontId="1" fillId="0" borderId="0" applyFont="0" applyFill="0" applyBorder="0" applyAlignment="0" applyProtection="0"/>
    <xf numFmtId="0" fontId="4" fillId="0" borderId="1"/>
    <xf numFmtId="165" fontId="8" fillId="0" borderId="0" applyFont="0" applyFill="0" applyBorder="0" applyAlignment="0" applyProtection="0"/>
    <xf numFmtId="0" fontId="4" fillId="0" borderId="1"/>
    <xf numFmtId="38" fontId="5" fillId="2" borderId="0" applyNumberFormat="0" applyBorder="0" applyAlignment="0" applyProtection="0"/>
    <xf numFmtId="0" fontId="2" fillId="0" borderId="2" applyNumberFormat="0" applyAlignment="0" applyProtection="0">
      <alignment horizontal="left" vertical="center"/>
    </xf>
    <xf numFmtId="0" fontId="2" fillId="0" borderId="3">
      <alignment horizontal="left" vertical="center"/>
    </xf>
    <xf numFmtId="10" fontId="5" fillId="3" borderId="4" applyNumberFormat="0" applyBorder="0" applyAlignment="0" applyProtection="0"/>
    <xf numFmtId="37" fontId="6" fillId="0" borderId="0"/>
    <xf numFmtId="166" fontId="7" fillId="0" borderId="0"/>
    <xf numFmtId="0" fontId="8" fillId="0" borderId="0"/>
    <xf numFmtId="9" fontId="1" fillId="0" borderId="0" applyFont="0" applyFill="0" applyBorder="0" applyAlignment="0" applyProtection="0"/>
    <xf numFmtId="167" fontId="1" fillId="0" borderId="0" applyFont="0" applyFill="0" applyBorder="0" applyAlignment="0" applyProtection="0"/>
    <xf numFmtId="10"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13"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10"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1" fillId="0" borderId="0"/>
    <xf numFmtId="43" fontId="13" fillId="0" borderId="0" applyFont="0" applyFill="0" applyBorder="0" applyAlignment="0" applyProtection="0"/>
    <xf numFmtId="0" fontId="3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37" fillId="0" borderId="0" applyNumberFormat="0" applyFill="0" applyBorder="0" applyAlignment="0" applyProtection="0">
      <alignment vertical="top"/>
      <protection locked="0"/>
    </xf>
    <xf numFmtId="0" fontId="13" fillId="0" borderId="0"/>
    <xf numFmtId="0" fontId="1" fillId="0" borderId="0"/>
  </cellStyleXfs>
  <cellXfs count="2477">
    <xf numFmtId="0" fontId="0" fillId="0" borderId="0" xfId="0"/>
    <xf numFmtId="0" fontId="9" fillId="12" borderId="4" xfId="0" applyFont="1" applyFill="1" applyBorder="1"/>
    <xf numFmtId="0" fontId="0" fillId="0" borderId="4" xfId="0" applyFont="1" applyBorder="1" applyAlignment="1">
      <alignment wrapText="1"/>
    </xf>
    <xf numFmtId="0" fontId="0" fillId="13" borderId="4" xfId="0" applyFont="1" applyFill="1" applyBorder="1" applyAlignment="1">
      <alignment wrapText="1"/>
    </xf>
    <xf numFmtId="0" fontId="13" fillId="13" borderId="4" xfId="0" applyFont="1" applyFill="1" applyBorder="1" applyAlignment="1">
      <alignment wrapText="1"/>
    </xf>
    <xf numFmtId="0" fontId="13" fillId="0" borderId="4" xfId="0" applyFont="1" applyBorder="1"/>
    <xf numFmtId="0" fontId="15" fillId="0" borderId="0" xfId="18" applyFont="1" applyBorder="1" applyAlignment="1">
      <alignment horizontal="center"/>
    </xf>
    <xf numFmtId="2" fontId="9" fillId="0" borderId="4" xfId="5" applyNumberFormat="1" applyFont="1" applyFill="1" applyBorder="1" applyAlignment="1">
      <alignment horizontal="right"/>
    </xf>
    <xf numFmtId="2" fontId="9" fillId="0" borderId="4" xfId="5" applyNumberFormat="1" applyFont="1" applyFill="1" applyBorder="1" applyAlignment="1"/>
    <xf numFmtId="1" fontId="9" fillId="0" borderId="4" xfId="5" applyNumberFormat="1" applyFont="1" applyFill="1" applyBorder="1" applyAlignment="1">
      <alignment horizontal="right"/>
    </xf>
    <xf numFmtId="0" fontId="9" fillId="0" borderId="0" xfId="13" applyFont="1" applyBorder="1" applyAlignment="1">
      <alignment horizontal="left"/>
    </xf>
    <xf numFmtId="0" fontId="15" fillId="0" borderId="0" xfId="0" applyFont="1" applyBorder="1" applyAlignment="1"/>
    <xf numFmtId="0" fontId="9" fillId="0" borderId="4" xfId="0" applyFont="1" applyFill="1" applyBorder="1" applyAlignment="1">
      <alignment wrapText="1"/>
    </xf>
    <xf numFmtId="0" fontId="9" fillId="0" borderId="4" xfId="0" applyFont="1" applyBorder="1" applyAlignment="1">
      <alignment horizontal="left"/>
    </xf>
    <xf numFmtId="0" fontId="9" fillId="0" borderId="0" xfId="13" applyFont="1" applyAlignment="1">
      <alignment horizontal="center"/>
    </xf>
    <xf numFmtId="0" fontId="9" fillId="0" borderId="4" xfId="0" applyFont="1" applyBorder="1" applyAlignment="1">
      <alignment wrapText="1"/>
    </xf>
    <xf numFmtId="0" fontId="9" fillId="0" borderId="4" xfId="0" applyFont="1" applyBorder="1" applyAlignment="1">
      <alignment horizontal="left" wrapText="1"/>
    </xf>
    <xf numFmtId="0" fontId="15" fillId="0" borderId="4" xfId="0" applyFont="1" applyBorder="1" applyAlignment="1">
      <alignment wrapText="1"/>
    </xf>
    <xf numFmtId="0" fontId="9" fillId="0" borderId="4" xfId="0" applyFont="1" applyFill="1" applyBorder="1" applyAlignment="1">
      <alignment horizontal="left"/>
    </xf>
    <xf numFmtId="0" fontId="9" fillId="0" borderId="0" xfId="13" applyFont="1" applyBorder="1" applyAlignment="1">
      <alignment horizontal="center"/>
    </xf>
    <xf numFmtId="0" fontId="0" fillId="13" borderId="11" xfId="0" applyFont="1" applyFill="1" applyBorder="1" applyAlignment="1">
      <alignment wrapText="1"/>
    </xf>
    <xf numFmtId="0" fontId="15" fillId="0" borderId="4" xfId="0" applyFont="1" applyFill="1" applyBorder="1" applyAlignment="1">
      <alignment wrapText="1"/>
    </xf>
    <xf numFmtId="0" fontId="0" fillId="0" borderId="4" xfId="0" applyFont="1" applyBorder="1" applyAlignment="1">
      <alignment horizontal="center"/>
    </xf>
    <xf numFmtId="0" fontId="15" fillId="0" borderId="4" xfId="13" applyFont="1" applyBorder="1" applyAlignment="1">
      <alignment wrapText="1"/>
    </xf>
    <xf numFmtId="0" fontId="15" fillId="0" borderId="4" xfId="13" applyFont="1" applyBorder="1" applyAlignment="1">
      <alignment horizontal="center"/>
    </xf>
    <xf numFmtId="169" fontId="15" fillId="0" borderId="4" xfId="13" applyNumberFormat="1" applyFont="1" applyBorder="1" applyAlignment="1">
      <alignment horizontal="center"/>
    </xf>
    <xf numFmtId="0" fontId="9" fillId="0" borderId="4" xfId="13" applyFont="1" applyBorder="1" applyAlignment="1">
      <alignment horizontal="center"/>
    </xf>
    <xf numFmtId="0" fontId="9" fillId="0" borderId="4" xfId="13" applyFont="1" applyBorder="1" applyAlignment="1">
      <alignment wrapText="1"/>
    </xf>
    <xf numFmtId="0" fontId="9" fillId="0" borderId="4" xfId="18" applyNumberFormat="1" applyFont="1" applyFill="1" applyBorder="1" applyAlignment="1">
      <alignment horizontal="center"/>
    </xf>
    <xf numFmtId="0" fontId="18" fillId="9" borderId="4" xfId="18" applyFont="1" applyFill="1" applyBorder="1" applyAlignment="1">
      <alignment horizontal="left" wrapText="1"/>
    </xf>
    <xf numFmtId="0" fontId="18" fillId="0" borderId="4" xfId="18" applyFont="1" applyFill="1" applyBorder="1" applyAlignment="1">
      <alignment horizontal="left"/>
    </xf>
    <xf numFmtId="0" fontId="15" fillId="0" borderId="4" xfId="18" applyFont="1" applyBorder="1" applyAlignment="1">
      <alignment wrapText="1"/>
    </xf>
    <xf numFmtId="0" fontId="15" fillId="0" borderId="4" xfId="18" applyFont="1" applyBorder="1" applyAlignment="1">
      <alignment horizontal="right"/>
    </xf>
    <xf numFmtId="0" fontId="9" fillId="0" borderId="4" xfId="18" applyFont="1" applyBorder="1" applyAlignment="1">
      <alignment wrapText="1"/>
    </xf>
    <xf numFmtId="0" fontId="15" fillId="0" borderId="11" xfId="18" applyFont="1" applyBorder="1" applyAlignment="1">
      <alignment wrapText="1"/>
    </xf>
    <xf numFmtId="0" fontId="9" fillId="0" borderId="11" xfId="18" applyFont="1" applyBorder="1" applyAlignment="1">
      <alignment wrapText="1"/>
    </xf>
    <xf numFmtId="0" fontId="15" fillId="9" borderId="4" xfId="18" applyFont="1" applyFill="1" applyBorder="1" applyAlignment="1">
      <alignment wrapText="1"/>
    </xf>
    <xf numFmtId="0" fontId="9" fillId="9" borderId="4" xfId="18" applyFont="1" applyFill="1" applyBorder="1" applyAlignment="1">
      <alignment wrapText="1"/>
    </xf>
    <xf numFmtId="0" fontId="9" fillId="9" borderId="23" xfId="18" applyFont="1" applyFill="1" applyBorder="1" applyAlignment="1">
      <alignment wrapText="1"/>
    </xf>
    <xf numFmtId="0" fontId="17" fillId="9" borderId="4" xfId="18" applyFont="1" applyFill="1" applyBorder="1" applyAlignment="1">
      <alignment horizontal="left" wrapText="1"/>
    </xf>
    <xf numFmtId="0" fontId="17" fillId="9" borderId="4" xfId="18" applyFont="1" applyFill="1" applyBorder="1" applyAlignment="1">
      <alignment horizontal="justify" wrapText="1"/>
    </xf>
    <xf numFmtId="0" fontId="13" fillId="0" borderId="4" xfId="0" applyFont="1" applyFill="1" applyBorder="1" applyAlignment="1">
      <alignment wrapText="1"/>
    </xf>
    <xf numFmtId="0" fontId="13" fillId="0" borderId="4" xfId="0" applyFont="1" applyFill="1" applyBorder="1"/>
    <xf numFmtId="0" fontId="9" fillId="0" borderId="4" xfId="0" applyFont="1" applyFill="1" applyBorder="1" applyAlignment="1">
      <alignment horizontal="center" wrapText="1"/>
    </xf>
    <xf numFmtId="0" fontId="15" fillId="0" borderId="4" xfId="13" applyFont="1" applyFill="1" applyBorder="1" applyAlignment="1">
      <alignment horizontal="center"/>
    </xf>
    <xf numFmtId="0" fontId="15" fillId="0" borderId="0" xfId="0" applyFont="1" applyAlignment="1">
      <alignment horizontal="center"/>
    </xf>
    <xf numFmtId="0" fontId="15" fillId="0" borderId="0" xfId="0" applyFont="1" applyFill="1" applyAlignment="1">
      <alignment horizontal="center"/>
    </xf>
    <xf numFmtId="0" fontId="9" fillId="0" borderId="4" xfId="0" applyFont="1" applyFill="1" applyBorder="1" applyAlignment="1"/>
    <xf numFmtId="0" fontId="15" fillId="0" borderId="4" xfId="0" applyFont="1" applyFill="1" applyBorder="1" applyAlignment="1"/>
    <xf numFmtId="0" fontId="9" fillId="0" borderId="11" xfId="0" applyFont="1" applyFill="1" applyBorder="1" applyAlignment="1">
      <alignment wrapText="1"/>
    </xf>
    <xf numFmtId="0" fontId="15" fillId="0" borderId="4" xfId="0" applyFont="1" applyFill="1" applyBorder="1" applyAlignment="1">
      <alignment horizontal="left"/>
    </xf>
    <xf numFmtId="0" fontId="9" fillId="0" borderId="4" xfId="0" applyFont="1" applyFill="1" applyBorder="1" applyAlignment="1">
      <alignment horizontal="left" wrapText="1"/>
    </xf>
    <xf numFmtId="0" fontId="15" fillId="0" borderId="4" xfId="0" applyFont="1" applyBorder="1" applyAlignment="1">
      <alignment horizontal="center"/>
    </xf>
    <xf numFmtId="0" fontId="9" fillId="0" borderId="4" xfId="0" applyFont="1" applyBorder="1" applyAlignment="1">
      <alignment horizontal="center"/>
    </xf>
    <xf numFmtId="0" fontId="9" fillId="0" borderId="0" xfId="0" applyNumberFormat="1" applyFont="1" applyFill="1" applyBorder="1" applyAlignment="1">
      <alignment horizontal="center"/>
    </xf>
    <xf numFmtId="0" fontId="15" fillId="0" borderId="0" xfId="58" applyFont="1" applyAlignment="1">
      <alignment horizontal="center"/>
    </xf>
    <xf numFmtId="0" fontId="9" fillId="0" borderId="0" xfId="59" applyFont="1" applyAlignment="1">
      <alignment wrapText="1"/>
    </xf>
    <xf numFmtId="0" fontId="9" fillId="0" borderId="0" xfId="0" applyFont="1" applyAlignment="1">
      <alignment horizontal="center"/>
    </xf>
    <xf numFmtId="0" fontId="0" fillId="0" borderId="4" xfId="0" applyFont="1" applyFill="1" applyBorder="1" applyAlignment="1">
      <alignment wrapText="1"/>
    </xf>
    <xf numFmtId="0" fontId="0" fillId="13" borderId="15" xfId="0" applyFont="1" applyFill="1" applyBorder="1" applyAlignment="1">
      <alignment horizontal="left"/>
    </xf>
    <xf numFmtId="0" fontId="15" fillId="0" borderId="0" xfId="0" applyFont="1" applyAlignment="1"/>
    <xf numFmtId="0" fontId="9" fillId="0" borderId="0" xfId="0" applyFont="1" applyFill="1" applyBorder="1" applyAlignment="1">
      <alignment horizontal="center"/>
    </xf>
    <xf numFmtId="0" fontId="13" fillId="13" borderId="11" xfId="0" applyFont="1" applyFill="1" applyBorder="1" applyAlignment="1">
      <alignment wrapText="1"/>
    </xf>
    <xf numFmtId="0" fontId="13" fillId="13" borderId="15" xfId="0" applyFont="1" applyFill="1" applyBorder="1" applyAlignment="1">
      <alignment horizontal="left"/>
    </xf>
    <xf numFmtId="0" fontId="15" fillId="0" borderId="4" xfId="0" applyFont="1" applyFill="1" applyBorder="1" applyAlignment="1">
      <alignment horizontal="center"/>
    </xf>
    <xf numFmtId="0" fontId="15" fillId="0" borderId="4" xfId="0" applyFont="1" applyFill="1" applyBorder="1" applyAlignment="1">
      <alignment horizontal="left" wrapText="1"/>
    </xf>
    <xf numFmtId="0" fontId="15" fillId="0" borderId="0" xfId="18" applyFont="1" applyFill="1" applyBorder="1" applyAlignment="1">
      <alignment horizontal="center"/>
    </xf>
    <xf numFmtId="0" fontId="13" fillId="13" borderId="0" xfId="0" applyFont="1" applyFill="1" applyBorder="1" applyAlignment="1">
      <alignment horizontal="justify"/>
    </xf>
    <xf numFmtId="0" fontId="13" fillId="13" borderId="4" xfId="0" applyFont="1" applyFill="1" applyBorder="1" applyAlignment="1">
      <alignment horizontal="justify"/>
    </xf>
    <xf numFmtId="0" fontId="13" fillId="13" borderId="4" xfId="0" applyFont="1" applyFill="1" applyBorder="1" applyAlignment="1">
      <alignment horizontal="justify" wrapText="1"/>
    </xf>
    <xf numFmtId="0" fontId="15" fillId="0" borderId="0" xfId="0" applyFont="1" applyFill="1" applyBorder="1" applyAlignment="1"/>
    <xf numFmtId="0" fontId="9" fillId="0" borderId="4" xfId="0" applyFont="1" applyBorder="1" applyAlignment="1">
      <alignment horizontal="justify"/>
    </xf>
    <xf numFmtId="0" fontId="9" fillId="0" borderId="11" xfId="0" applyFont="1" applyBorder="1" applyAlignment="1">
      <alignment horizontal="justify"/>
    </xf>
    <xf numFmtId="0" fontId="0" fillId="13" borderId="0" xfId="0" applyFont="1" applyFill="1" applyBorder="1" applyAlignment="1">
      <alignment horizontal="justify"/>
    </xf>
    <xf numFmtId="0" fontId="0" fillId="13" borderId="4" xfId="0" applyFont="1" applyFill="1" applyBorder="1" applyAlignment="1">
      <alignment horizontal="justify"/>
    </xf>
    <xf numFmtId="0" fontId="0" fillId="13" borderId="4" xfId="0" applyFont="1" applyFill="1" applyBorder="1" applyAlignment="1">
      <alignment horizontal="justify" wrapText="1"/>
    </xf>
    <xf numFmtId="0" fontId="15" fillId="0" borderId="0" xfId="0" applyFont="1" applyBorder="1" applyAlignment="1">
      <alignment horizontal="justify"/>
    </xf>
    <xf numFmtId="0" fontId="9" fillId="0" borderId="4" xfId="0" applyFont="1" applyBorder="1" applyAlignment="1">
      <alignment horizontal="justify" wrapText="1"/>
    </xf>
    <xf numFmtId="0" fontId="15" fillId="0" borderId="4" xfId="0" applyFont="1" applyBorder="1" applyAlignment="1">
      <alignment horizontal="justify" wrapText="1"/>
    </xf>
    <xf numFmtId="0" fontId="15" fillId="0" borderId="4" xfId="0" applyFont="1" applyBorder="1" applyAlignment="1">
      <alignment horizontal="justify"/>
    </xf>
    <xf numFmtId="0" fontId="9" fillId="0" borderId="23" xfId="0" applyFont="1" applyBorder="1" applyAlignment="1">
      <alignment horizontal="justify"/>
    </xf>
    <xf numFmtId="0" fontId="15" fillId="0" borderId="11" xfId="0" applyFont="1" applyBorder="1" applyAlignment="1">
      <alignment horizontal="justify"/>
    </xf>
    <xf numFmtId="0" fontId="13" fillId="0" borderId="0" xfId="0" applyFont="1"/>
    <xf numFmtId="0" fontId="9" fillId="0" borderId="4" xfId="0" applyFont="1" applyFill="1" applyBorder="1" applyAlignment="1">
      <alignment horizontal="justify" wrapText="1"/>
    </xf>
    <xf numFmtId="0" fontId="0" fillId="13" borderId="11" xfId="0" applyFont="1" applyFill="1" applyBorder="1" applyAlignment="1">
      <alignment horizontal="justify" wrapText="1"/>
    </xf>
    <xf numFmtId="0" fontId="15" fillId="0" borderId="0" xfId="0" applyFont="1" applyFill="1" applyBorder="1" applyAlignment="1">
      <alignment horizontal="center" wrapText="1"/>
    </xf>
    <xf numFmtId="0" fontId="0" fillId="13" borderId="19" xfId="0" applyFont="1" applyFill="1" applyBorder="1" applyAlignment="1">
      <alignment horizontal="left"/>
    </xf>
    <xf numFmtId="0" fontId="9" fillId="0" borderId="0" xfId="13" applyFont="1" applyFill="1" applyBorder="1" applyAlignment="1">
      <alignment wrapText="1"/>
    </xf>
    <xf numFmtId="0" fontId="13" fillId="12" borderId="4" xfId="0" applyFont="1" applyFill="1" applyBorder="1"/>
    <xf numFmtId="0" fontId="9" fillId="0" borderId="6" xfId="1" applyFont="1" applyBorder="1" applyAlignment="1">
      <alignment horizontal="center"/>
    </xf>
    <xf numFmtId="0" fontId="9" fillId="0" borderId="4" xfId="1" applyFont="1" applyBorder="1" applyAlignment="1">
      <alignment horizontal="center"/>
    </xf>
    <xf numFmtId="0" fontId="9" fillId="0" borderId="10" xfId="1" applyFont="1" applyBorder="1" applyAlignment="1">
      <alignment horizontal="center"/>
    </xf>
    <xf numFmtId="0" fontId="9" fillId="9" borderId="9" xfId="1" applyFont="1" applyFill="1" applyBorder="1" applyAlignment="1">
      <alignment horizontal="left" wrapText="1"/>
    </xf>
    <xf numFmtId="0" fontId="13" fillId="8" borderId="4" xfId="0" applyFont="1" applyFill="1" applyBorder="1"/>
    <xf numFmtId="0" fontId="13" fillId="0" borderId="4" xfId="0" applyFont="1" applyBorder="1" applyAlignment="1">
      <alignment horizontal="center"/>
    </xf>
    <xf numFmtId="0" fontId="15" fillId="7" borderId="0" xfId="1" applyFont="1" applyFill="1" applyAlignment="1">
      <alignment horizontal="center"/>
    </xf>
    <xf numFmtId="0" fontId="9" fillId="4" borderId="5" xfId="1" applyFont="1" applyFill="1" applyBorder="1" applyAlignment="1"/>
    <xf numFmtId="0" fontId="15" fillId="4" borderId="7" xfId="1" applyFont="1" applyFill="1" applyBorder="1" applyAlignment="1"/>
    <xf numFmtId="0" fontId="15" fillId="4" borderId="13" xfId="1" applyFont="1" applyFill="1" applyBorder="1" applyAlignment="1"/>
    <xf numFmtId="0" fontId="15" fillId="4" borderId="8" xfId="1" applyFont="1" applyFill="1" applyBorder="1" applyAlignment="1"/>
    <xf numFmtId="0" fontId="9" fillId="4" borderId="17" xfId="1" applyFont="1" applyFill="1" applyBorder="1" applyAlignment="1"/>
    <xf numFmtId="0" fontId="15" fillId="4" borderId="11" xfId="1" applyFont="1" applyFill="1" applyBorder="1" applyAlignment="1"/>
    <xf numFmtId="0" fontId="15" fillId="4" borderId="15" xfId="1" applyFont="1" applyFill="1" applyBorder="1" applyAlignment="1"/>
    <xf numFmtId="0" fontId="15" fillId="4" borderId="18" xfId="1" applyFont="1" applyFill="1" applyBorder="1" applyAlignment="1"/>
    <xf numFmtId="0" fontId="9" fillId="0" borderId="10" xfId="1" applyFont="1" applyBorder="1" applyAlignment="1">
      <alignment horizontal="center" wrapText="1"/>
    </xf>
    <xf numFmtId="0" fontId="9" fillId="10" borderId="9" xfId="1" applyFont="1" applyFill="1" applyBorder="1" applyAlignment="1">
      <alignment horizontal="left" wrapText="1"/>
    </xf>
    <xf numFmtId="0" fontId="9" fillId="14" borderId="9" xfId="1" applyFont="1" applyFill="1" applyBorder="1" applyAlignment="1">
      <alignment horizontal="left" wrapText="1"/>
    </xf>
    <xf numFmtId="0" fontId="9" fillId="9" borderId="9" xfId="1" applyFont="1" applyFill="1" applyBorder="1" applyAlignment="1">
      <alignment wrapText="1"/>
    </xf>
    <xf numFmtId="0" fontId="9" fillId="0" borderId="4" xfId="1" applyFont="1" applyFill="1" applyBorder="1" applyAlignment="1">
      <alignment wrapText="1"/>
    </xf>
    <xf numFmtId="0" fontId="9" fillId="12" borderId="9" xfId="1" applyFont="1" applyFill="1" applyBorder="1" applyAlignment="1">
      <alignment wrapText="1"/>
    </xf>
    <xf numFmtId="0" fontId="9" fillId="12" borderId="9" xfId="1" applyFont="1" applyFill="1" applyBorder="1" applyAlignment="1">
      <alignment horizontal="left"/>
    </xf>
    <xf numFmtId="0" fontId="9" fillId="0" borderId="9" xfId="1" applyFont="1" applyFill="1" applyBorder="1" applyAlignment="1">
      <alignment wrapText="1"/>
    </xf>
    <xf numFmtId="0" fontId="9" fillId="11" borderId="9" xfId="1" applyFont="1" applyFill="1" applyBorder="1" applyAlignment="1">
      <alignment wrapText="1"/>
    </xf>
    <xf numFmtId="0" fontId="9" fillId="8" borderId="9" xfId="1" applyFont="1" applyFill="1" applyBorder="1" applyAlignment="1">
      <alignment wrapText="1"/>
    </xf>
    <xf numFmtId="0" fontId="9" fillId="8" borderId="9" xfId="1" applyFont="1" applyFill="1" applyBorder="1"/>
    <xf numFmtId="0" fontId="9" fillId="0" borderId="9" xfId="1" applyFont="1" applyFill="1" applyBorder="1"/>
    <xf numFmtId="0" fontId="9" fillId="0" borderId="4" xfId="1" applyFont="1" applyFill="1" applyBorder="1"/>
    <xf numFmtId="0" fontId="9" fillId="0" borderId="0" xfId="1" applyFont="1" applyBorder="1" applyAlignment="1">
      <alignment horizontal="center"/>
    </xf>
    <xf numFmtId="0" fontId="9" fillId="0" borderId="0" xfId="40" applyFont="1" applyBorder="1" applyAlignment="1">
      <alignment wrapText="1"/>
    </xf>
    <xf numFmtId="0" fontId="9" fillId="0" borderId="0" xfId="1" applyFont="1"/>
    <xf numFmtId="0" fontId="24" fillId="0" borderId="0" xfId="1" applyFont="1" applyAlignment="1">
      <alignment horizontal="left"/>
    </xf>
    <xf numFmtId="0" fontId="0" fillId="13" borderId="0" xfId="0" applyFont="1" applyFill="1" applyBorder="1" applyAlignment="1">
      <alignment horizontal="justify" wrapText="1"/>
    </xf>
    <xf numFmtId="0" fontId="9" fillId="0" borderId="4" xfId="75" applyFont="1" applyFill="1" applyBorder="1" applyAlignment="1">
      <alignment horizontal="center"/>
    </xf>
    <xf numFmtId="0" fontId="15" fillId="0" borderId="4" xfId="75" applyFont="1" applyBorder="1" applyAlignment="1">
      <alignment horizontal="left"/>
    </xf>
    <xf numFmtId="0" fontId="15" fillId="0" borderId="4" xfId="75" applyFont="1" applyFill="1" applyBorder="1" applyAlignment="1">
      <alignment horizontal="center"/>
    </xf>
    <xf numFmtId="173" fontId="15" fillId="0" borderId="4" xfId="75" applyNumberFormat="1" applyFont="1" applyFill="1" applyBorder="1" applyAlignment="1">
      <alignment horizontal="center"/>
    </xf>
    <xf numFmtId="0" fontId="9" fillId="0" borderId="4" xfId="75" applyFont="1" applyBorder="1" applyAlignment="1">
      <alignment horizontal="left"/>
    </xf>
    <xf numFmtId="0" fontId="25" fillId="0" borderId="4" xfId="75" applyFont="1" applyFill="1" applyBorder="1" applyAlignment="1">
      <alignment horizontal="center"/>
    </xf>
    <xf numFmtId="0" fontId="9" fillId="0" borderId="0" xfId="75" applyFont="1" applyBorder="1" applyAlignment="1">
      <alignment horizontal="left"/>
    </xf>
    <xf numFmtId="0" fontId="25" fillId="0" borderId="0" xfId="75" applyFont="1" applyFill="1" applyBorder="1" applyAlignment="1">
      <alignment horizontal="center"/>
    </xf>
    <xf numFmtId="0" fontId="15" fillId="0" borderId="4" xfId="0" applyFont="1" applyFill="1" applyBorder="1" applyAlignment="1">
      <alignment horizontal="justify" wrapText="1"/>
    </xf>
    <xf numFmtId="0" fontId="9" fillId="0" borderId="11" xfId="0" applyFont="1" applyBorder="1" applyAlignment="1">
      <alignment horizontal="justify" wrapText="1"/>
    </xf>
    <xf numFmtId="0" fontId="15" fillId="7" borderId="0" xfId="1" applyFont="1" applyFill="1" applyAlignment="1">
      <alignment horizontal="left"/>
    </xf>
    <xf numFmtId="0" fontId="9" fillId="0" borderId="0" xfId="1" applyFont="1" applyAlignment="1">
      <alignment horizontal="center"/>
    </xf>
    <xf numFmtId="0" fontId="13" fillId="0" borderId="0" xfId="0" applyFont="1" applyAlignment="1">
      <alignment horizontal="justify"/>
    </xf>
    <xf numFmtId="0" fontId="9" fillId="0" borderId="0" xfId="18" applyFont="1" applyBorder="1" applyAlignment="1"/>
    <xf numFmtId="0" fontId="15" fillId="0" borderId="0" xfId="18" applyFont="1" applyFill="1" applyBorder="1" applyAlignment="1">
      <alignment horizontal="right"/>
    </xf>
    <xf numFmtId="0" fontId="13" fillId="0" borderId="4" xfId="0" applyFont="1" applyBorder="1" applyAlignment="1">
      <alignment wrapText="1"/>
    </xf>
    <xf numFmtId="0" fontId="13" fillId="0" borderId="30" xfId="0" applyFont="1" applyBorder="1" applyAlignment="1">
      <alignment wrapText="1"/>
    </xf>
    <xf numFmtId="0" fontId="13" fillId="0" borderId="0" xfId="0" applyFont="1" applyBorder="1" applyAlignment="1">
      <alignment wrapText="1"/>
    </xf>
    <xf numFmtId="0" fontId="9" fillId="0" borderId="11" xfId="13" applyFont="1" applyBorder="1" applyAlignment="1">
      <alignment wrapText="1"/>
    </xf>
    <xf numFmtId="0" fontId="15" fillId="0" borderId="4" xfId="0" applyFont="1" applyFill="1" applyBorder="1" applyAlignment="1">
      <alignment horizontal="center" wrapText="1"/>
    </xf>
    <xf numFmtId="0" fontId="9" fillId="0" borderId="0" xfId="18" applyFont="1" applyBorder="1" applyAlignment="1">
      <alignment horizontal="center"/>
    </xf>
    <xf numFmtId="0" fontId="15" fillId="12" borderId="4" xfId="0" applyFont="1" applyFill="1" applyBorder="1" applyAlignment="1">
      <alignment horizontal="justify" wrapText="1"/>
    </xf>
    <xf numFmtId="0" fontId="9" fillId="12" borderId="30" xfId="0" applyFont="1" applyFill="1" applyBorder="1" applyAlignment="1">
      <alignment horizontal="justify"/>
    </xf>
    <xf numFmtId="0" fontId="9" fillId="12" borderId="12" xfId="13" applyFont="1" applyFill="1" applyBorder="1" applyAlignment="1">
      <alignment horizontal="center"/>
    </xf>
    <xf numFmtId="2" fontId="15" fillId="12" borderId="12" xfId="5" applyNumberFormat="1" applyFont="1" applyFill="1" applyBorder="1" applyAlignment="1">
      <alignment horizontal="right"/>
    </xf>
    <xf numFmtId="0" fontId="15" fillId="12" borderId="30" xfId="0" applyFont="1" applyFill="1" applyBorder="1" applyAlignment="1">
      <alignment horizontal="justify"/>
    </xf>
    <xf numFmtId="0" fontId="15" fillId="12" borderId="12" xfId="0" applyFont="1" applyFill="1" applyBorder="1" applyAlignment="1">
      <alignment horizontal="justify"/>
    </xf>
    <xf numFmtId="0" fontId="15" fillId="12" borderId="4" xfId="0" applyFont="1" applyFill="1" applyBorder="1" applyAlignment="1">
      <alignment horizontal="justify"/>
    </xf>
    <xf numFmtId="0" fontId="15" fillId="12" borderId="30" xfId="0" applyFont="1" applyFill="1" applyBorder="1" applyAlignment="1">
      <alignment horizontal="left"/>
    </xf>
    <xf numFmtId="0" fontId="15" fillId="12" borderId="30" xfId="0" applyFont="1" applyFill="1" applyBorder="1" applyAlignment="1">
      <alignment horizontal="center"/>
    </xf>
    <xf numFmtId="0" fontId="15" fillId="12" borderId="4" xfId="13" applyFont="1" applyFill="1" applyBorder="1" applyAlignment="1">
      <alignment wrapText="1"/>
    </xf>
    <xf numFmtId="0" fontId="15" fillId="12" borderId="4" xfId="0" applyFont="1" applyFill="1" applyBorder="1" applyAlignment="1">
      <alignment horizontal="left"/>
    </xf>
    <xf numFmtId="0" fontId="15" fillId="12" borderId="4" xfId="0" applyFont="1" applyFill="1" applyBorder="1" applyAlignment="1">
      <alignment horizontal="center"/>
    </xf>
    <xf numFmtId="0" fontId="15" fillId="12" borderId="30" xfId="0" applyFont="1" applyFill="1" applyBorder="1" applyAlignment="1">
      <alignment wrapText="1"/>
    </xf>
    <xf numFmtId="0" fontId="15" fillId="0" borderId="4" xfId="0" applyFont="1" applyBorder="1" applyAlignment="1">
      <alignment horizontal="center" wrapText="1"/>
    </xf>
    <xf numFmtId="0" fontId="0" fillId="13" borderId="0" xfId="0" applyFont="1" applyFill="1" applyBorder="1" applyAlignment="1">
      <alignment horizontal="center"/>
    </xf>
    <xf numFmtId="0" fontId="0" fillId="13" borderId="4" xfId="0" applyFont="1" applyFill="1" applyBorder="1" applyAlignment="1">
      <alignment horizontal="center"/>
    </xf>
    <xf numFmtId="0" fontId="0" fillId="13" borderId="11" xfId="0" applyFont="1" applyFill="1" applyBorder="1" applyAlignment="1">
      <alignment horizontal="center"/>
    </xf>
    <xf numFmtId="0" fontId="9" fillId="12" borderId="4" xfId="0" applyFont="1" applyFill="1" applyBorder="1" applyAlignment="1">
      <alignment horizontal="center"/>
    </xf>
    <xf numFmtId="169" fontId="9" fillId="0" borderId="4" xfId="0" applyNumberFormat="1" applyFont="1" applyFill="1" applyBorder="1" applyAlignment="1">
      <alignment horizontal="center"/>
    </xf>
    <xf numFmtId="0" fontId="15" fillId="12" borderId="30" xfId="0" applyFont="1" applyFill="1" applyBorder="1" applyAlignment="1"/>
    <xf numFmtId="2" fontId="9" fillId="0" borderId="4" xfId="0" applyNumberFormat="1" applyFont="1" applyFill="1" applyBorder="1" applyAlignment="1">
      <alignment horizontal="center"/>
    </xf>
    <xf numFmtId="2" fontId="9" fillId="0" borderId="4" xfId="0" applyNumberFormat="1" applyFont="1" applyBorder="1" applyAlignment="1">
      <alignment horizontal="center"/>
    </xf>
    <xf numFmtId="0" fontId="15" fillId="0" borderId="4" xfId="18" applyFont="1" applyBorder="1" applyAlignment="1">
      <alignment horizontal="center"/>
    </xf>
    <xf numFmtId="0" fontId="13" fillId="13" borderId="10" xfId="0" applyFont="1" applyFill="1" applyBorder="1" applyAlignment="1"/>
    <xf numFmtId="0" fontId="13" fillId="13" borderId="3" xfId="0" applyFont="1" applyFill="1" applyBorder="1" applyAlignment="1"/>
    <xf numFmtId="0" fontId="15" fillId="0" borderId="4" xfId="18" applyFont="1" applyFill="1" applyBorder="1" applyAlignment="1">
      <alignment horizontal="center"/>
    </xf>
    <xf numFmtId="0" fontId="14" fillId="0" borderId="0" xfId="18" applyFont="1" applyFill="1" applyBorder="1" applyAlignment="1">
      <alignment horizontal="center"/>
    </xf>
    <xf numFmtId="0" fontId="13" fillId="0" borderId="0" xfId="0" applyFont="1" applyAlignment="1"/>
    <xf numFmtId="0" fontId="9" fillId="0" borderId="4" xfId="0" applyFont="1" applyFill="1" applyBorder="1" applyAlignment="1">
      <alignment horizontal="justify"/>
    </xf>
    <xf numFmtId="0" fontId="0" fillId="0" borderId="0" xfId="0" applyFont="1" applyAlignment="1"/>
    <xf numFmtId="0" fontId="9" fillId="0" borderId="4" xfId="0" applyFont="1" applyFill="1" applyBorder="1" applyAlignment="1">
      <alignment horizontal="center"/>
    </xf>
    <xf numFmtId="0" fontId="9" fillId="0" borderId="0" xfId="75" applyFont="1" applyAlignment="1">
      <alignment horizontal="left"/>
    </xf>
    <xf numFmtId="0" fontId="9" fillId="0" borderId="0" xfId="75" applyFont="1" applyFill="1" applyBorder="1" applyAlignment="1">
      <alignment horizontal="center"/>
    </xf>
    <xf numFmtId="0" fontId="0" fillId="0" borderId="0" xfId="0" applyFont="1" applyAlignment="1">
      <alignment horizontal="center"/>
    </xf>
    <xf numFmtId="0" fontId="14" fillId="0" borderId="0" xfId="0" applyFont="1" applyFill="1" applyBorder="1" applyAlignment="1">
      <alignment horizontal="left"/>
    </xf>
    <xf numFmtId="0" fontId="9" fillId="0" borderId="11" xfId="0" applyFont="1" applyFill="1" applyBorder="1" applyAlignment="1">
      <alignment horizontal="center"/>
    </xf>
    <xf numFmtId="0" fontId="13" fillId="13" borderId="10" xfId="0" applyFont="1" applyFill="1" applyBorder="1" applyAlignment="1"/>
    <xf numFmtId="0" fontId="13" fillId="0" borderId="3" xfId="0" applyFont="1" applyBorder="1" applyAlignment="1"/>
    <xf numFmtId="0" fontId="13" fillId="0" borderId="0" xfId="0" applyFont="1" applyAlignment="1">
      <alignment horizontal="center"/>
    </xf>
    <xf numFmtId="0" fontId="13" fillId="13" borderId="3" xfId="0" applyFont="1" applyFill="1" applyBorder="1" applyAlignment="1"/>
    <xf numFmtId="0" fontId="13" fillId="0" borderId="0" xfId="0" applyFont="1" applyAlignment="1"/>
    <xf numFmtId="0" fontId="15" fillId="0" borderId="4" xfId="18" applyFont="1" applyFill="1" applyBorder="1" applyAlignment="1">
      <alignment horizontal="center"/>
    </xf>
    <xf numFmtId="0" fontId="9" fillId="0" borderId="4" xfId="13" applyFont="1" applyFill="1" applyBorder="1" applyAlignment="1">
      <alignment wrapText="1"/>
    </xf>
    <xf numFmtId="0" fontId="9" fillId="0" borderId="4" xfId="13" applyFont="1" applyFill="1" applyBorder="1" applyAlignment="1">
      <alignment horizontal="center"/>
    </xf>
    <xf numFmtId="0" fontId="9" fillId="0" borderId="4" xfId="13" applyFont="1" applyFill="1" applyBorder="1" applyAlignment="1">
      <alignment horizontal="center" wrapText="1"/>
    </xf>
    <xf numFmtId="0" fontId="13" fillId="0" borderId="20" xfId="0" applyFont="1" applyBorder="1" applyAlignment="1"/>
    <xf numFmtId="0" fontId="13" fillId="0" borderId="0" xfId="0" applyFont="1" applyBorder="1" applyAlignment="1"/>
    <xf numFmtId="0" fontId="15" fillId="0" borderId="0" xfId="0" applyFont="1" applyBorder="1" applyAlignment="1">
      <alignment horizontal="center"/>
    </xf>
    <xf numFmtId="0" fontId="0" fillId="0" borderId="0" xfId="0" applyFont="1" applyFill="1" applyAlignment="1"/>
    <xf numFmtId="0" fontId="9" fillId="0" borderId="4" xfId="0" applyFont="1" applyFill="1" applyBorder="1" applyAlignment="1">
      <alignment horizontal="justify"/>
    </xf>
    <xf numFmtId="0" fontId="0" fillId="13" borderId="10" xfId="0" applyFont="1" applyFill="1" applyBorder="1" applyAlignment="1"/>
    <xf numFmtId="0" fontId="0" fillId="13" borderId="10" xfId="0" applyFont="1" applyFill="1" applyBorder="1" applyAlignment="1">
      <alignment horizontal="justify"/>
    </xf>
    <xf numFmtId="0" fontId="9" fillId="0" borderId="0" xfId="0" applyFont="1" applyAlignment="1">
      <alignment horizontal="justify"/>
    </xf>
    <xf numFmtId="0" fontId="0" fillId="0" borderId="0" xfId="0" applyFont="1" applyAlignment="1">
      <alignment horizontal="justify"/>
    </xf>
    <xf numFmtId="0" fontId="9" fillId="0" borderId="0" xfId="0" applyFont="1" applyAlignment="1">
      <alignment horizontal="justify" wrapText="1"/>
    </xf>
    <xf numFmtId="0" fontId="9" fillId="0" borderId="0" xfId="0" applyFont="1" applyAlignment="1"/>
    <xf numFmtId="0" fontId="0" fillId="0" borderId="0" xfId="0" applyFont="1" applyAlignment="1"/>
    <xf numFmtId="0" fontId="9" fillId="0" borderId="0" xfId="0" applyFont="1" applyBorder="1" applyAlignment="1">
      <alignment horizontal="left"/>
    </xf>
    <xf numFmtId="0" fontId="0" fillId="13" borderId="3" xfId="0" applyFont="1" applyFill="1" applyBorder="1" applyAlignment="1"/>
    <xf numFmtId="0" fontId="9" fillId="0" borderId="0" xfId="0" applyFont="1" applyFill="1" applyBorder="1" applyAlignment="1"/>
    <xf numFmtId="0" fontId="0" fillId="0" borderId="0" xfId="0" applyFont="1" applyFill="1" applyBorder="1" applyAlignment="1"/>
    <xf numFmtId="0" fontId="9" fillId="0" borderId="0" xfId="0" applyFont="1" applyBorder="1" applyAlignment="1"/>
    <xf numFmtId="0" fontId="0" fillId="0" borderId="0" xfId="0" applyFont="1" applyBorder="1" applyAlignment="1"/>
    <xf numFmtId="0" fontId="0" fillId="13" borderId="10" xfId="0" applyFont="1" applyFill="1" applyBorder="1" applyAlignment="1">
      <alignment wrapText="1"/>
    </xf>
    <xf numFmtId="0" fontId="0" fillId="0" borderId="0" xfId="0" applyFont="1" applyAlignment="1">
      <alignment horizontal="left"/>
    </xf>
    <xf numFmtId="0" fontId="9" fillId="0" borderId="4" xfId="0" applyFont="1" applyFill="1" applyBorder="1" applyAlignment="1">
      <alignment horizontal="center"/>
    </xf>
    <xf numFmtId="0" fontId="12" fillId="0" borderId="0" xfId="0" applyFont="1" applyAlignment="1"/>
    <xf numFmtId="0" fontId="15" fillId="0" borderId="0" xfId="0" applyFont="1" applyFill="1" applyBorder="1" applyAlignment="1">
      <alignment horizontal="center"/>
    </xf>
    <xf numFmtId="0" fontId="12" fillId="0" borderId="0" xfId="0" applyFont="1" applyAlignment="1">
      <alignment horizontal="center"/>
    </xf>
    <xf numFmtId="0" fontId="9" fillId="0" borderId="10" xfId="0" applyFont="1" applyFill="1" applyBorder="1" applyAlignment="1">
      <alignment horizontal="center"/>
    </xf>
    <xf numFmtId="0" fontId="0" fillId="0" borderId="0" xfId="0" applyFont="1" applyAlignment="1">
      <alignment horizontal="justify" wrapText="1"/>
    </xf>
    <xf numFmtId="0" fontId="15" fillId="0" borderId="10" xfId="0" applyFont="1" applyFill="1" applyBorder="1" applyAlignment="1">
      <alignment horizontal="center"/>
    </xf>
    <xf numFmtId="0" fontId="0" fillId="0" borderId="0" xfId="0" applyFont="1" applyAlignment="1">
      <alignment wrapText="1"/>
    </xf>
    <xf numFmtId="0" fontId="9" fillId="0" borderId="0" xfId="0" applyFont="1" applyBorder="1" applyAlignment="1">
      <alignment wrapText="1"/>
    </xf>
    <xf numFmtId="0" fontId="0" fillId="0" borderId="0" xfId="0" applyFont="1" applyBorder="1" applyAlignment="1">
      <alignment wrapText="1"/>
    </xf>
    <xf numFmtId="0" fontId="14" fillId="0" borderId="0" xfId="18" applyFont="1" applyFill="1" applyBorder="1" applyAlignment="1">
      <alignment horizontal="left"/>
    </xf>
    <xf numFmtId="0" fontId="0" fillId="13" borderId="15" xfId="0" applyFont="1" applyFill="1" applyBorder="1" applyAlignment="1"/>
    <xf numFmtId="0" fontId="0" fillId="13" borderId="0" xfId="0" applyFont="1" applyFill="1" applyBorder="1" applyAlignment="1">
      <alignment wrapText="1"/>
    </xf>
    <xf numFmtId="0" fontId="9" fillId="0" borderId="0" xfId="0" applyFont="1" applyBorder="1" applyAlignment="1">
      <alignment horizontal="center"/>
    </xf>
    <xf numFmtId="0" fontId="9" fillId="0" borderId="0" xfId="0" applyFont="1" applyBorder="1" applyAlignment="1">
      <alignment horizontal="justify" wrapText="1"/>
    </xf>
    <xf numFmtId="2" fontId="9" fillId="0" borderId="4" xfId="0" applyNumberFormat="1" applyFont="1" applyBorder="1" applyAlignment="1"/>
    <xf numFmtId="43" fontId="9" fillId="0" borderId="4" xfId="76" applyFont="1" applyFill="1" applyBorder="1" applyAlignment="1"/>
    <xf numFmtId="2" fontId="9" fillId="0" borderId="4" xfId="0" applyNumberFormat="1" applyFont="1" applyFill="1" applyBorder="1" applyAlignment="1"/>
    <xf numFmtId="43" fontId="15" fillId="12" borderId="4" xfId="76" applyFont="1" applyFill="1" applyBorder="1" applyAlignment="1">
      <alignment horizontal="center"/>
    </xf>
    <xf numFmtId="0" fontId="15" fillId="0" borderId="11" xfId="0" applyFont="1" applyBorder="1" applyAlignment="1">
      <alignment horizontal="justify" wrapText="1"/>
    </xf>
    <xf numFmtId="0" fontId="9" fillId="0" borderId="0" xfId="0" applyFont="1" applyFill="1" applyAlignment="1"/>
    <xf numFmtId="0" fontId="9" fillId="0" borderId="4" xfId="0" applyFont="1" applyBorder="1" applyAlignment="1"/>
    <xf numFmtId="0" fontId="26" fillId="0" borderId="4" xfId="0" applyFont="1" applyBorder="1" applyAlignment="1"/>
    <xf numFmtId="0" fontId="9" fillId="12" borderId="30" xfId="0" applyFont="1" applyFill="1" applyBorder="1" applyAlignment="1"/>
    <xf numFmtId="0" fontId="0" fillId="0" borderId="4" xfId="0" applyFont="1" applyBorder="1" applyAlignment="1"/>
    <xf numFmtId="0" fontId="15" fillId="12" borderId="4" xfId="0" applyFont="1" applyFill="1" applyBorder="1" applyAlignment="1"/>
    <xf numFmtId="0" fontId="15" fillId="0" borderId="11" xfId="0" applyFont="1" applyFill="1" applyBorder="1" applyAlignment="1"/>
    <xf numFmtId="0" fontId="15" fillId="9" borderId="4" xfId="18" applyFont="1" applyFill="1" applyBorder="1" applyAlignment="1"/>
    <xf numFmtId="0" fontId="9" fillId="9" borderId="23" xfId="18" applyNumberFormat="1" applyFont="1" applyFill="1" applyBorder="1" applyAlignment="1"/>
    <xf numFmtId="0" fontId="13" fillId="13" borderId="0" xfId="0" applyFont="1" applyFill="1" applyBorder="1" applyAlignment="1"/>
    <xf numFmtId="0" fontId="13" fillId="13" borderId="4" xfId="0" applyFont="1" applyFill="1" applyBorder="1" applyAlignment="1"/>
    <xf numFmtId="0" fontId="13" fillId="13" borderId="20" xfId="0" applyFont="1" applyFill="1" applyBorder="1" applyAlignment="1"/>
    <xf numFmtId="0" fontId="15" fillId="9" borderId="4" xfId="18" applyFont="1" applyFill="1" applyBorder="1" applyAlignment="1">
      <alignment horizontal="center" wrapText="1"/>
    </xf>
    <xf numFmtId="0" fontId="15" fillId="0" borderId="4" xfId="18" applyFont="1" applyFill="1" applyBorder="1" applyAlignment="1">
      <alignment horizontal="center" wrapText="1"/>
    </xf>
    <xf numFmtId="0" fontId="15" fillId="0" borderId="4" xfId="0" applyFont="1" applyFill="1" applyBorder="1" applyAlignment="1">
      <alignment horizontal="center"/>
    </xf>
    <xf numFmtId="0" fontId="13" fillId="0" borderId="4" xfId="0" applyFont="1" applyBorder="1" applyAlignment="1"/>
    <xf numFmtId="0" fontId="13" fillId="12" borderId="30" xfId="0" applyFont="1" applyFill="1" applyBorder="1" applyAlignment="1"/>
    <xf numFmtId="0" fontId="15" fillId="0" borderId="4" xfId="18" applyFont="1" applyFill="1" applyBorder="1" applyAlignment="1">
      <alignment horizontal="justify" wrapText="1"/>
    </xf>
    <xf numFmtId="0" fontId="13" fillId="0" borderId="0" xfId="0" applyFont="1" applyFill="1" applyAlignment="1"/>
    <xf numFmtId="0" fontId="9" fillId="0" borderId="0" xfId="18" applyFont="1" applyFill="1" applyBorder="1" applyAlignment="1"/>
    <xf numFmtId="0" fontId="9" fillId="0" borderId="0" xfId="13" applyFont="1" applyAlignment="1"/>
    <xf numFmtId="0" fontId="15" fillId="0" borderId="4" xfId="0" applyFont="1" applyFill="1" applyBorder="1" applyAlignment="1">
      <alignment horizontal="justify"/>
    </xf>
    <xf numFmtId="0" fontId="9" fillId="0" borderId="4" xfId="13" applyFont="1" applyFill="1" applyBorder="1" applyAlignment="1">
      <alignment horizontal="justify" wrapText="1"/>
    </xf>
    <xf numFmtId="0" fontId="9" fillId="0" borderId="4" xfId="13" applyFont="1" applyFill="1" applyBorder="1" applyAlignment="1">
      <alignment horizontal="left" wrapText="1"/>
    </xf>
    <xf numFmtId="0" fontId="9" fillId="0" borderId="0" xfId="13" applyFont="1" applyFill="1" applyAlignment="1"/>
    <xf numFmtId="0" fontId="9" fillId="0" borderId="0" xfId="13" applyFont="1" applyFill="1" applyBorder="1" applyAlignment="1"/>
    <xf numFmtId="0" fontId="9" fillId="0" borderId="0" xfId="13" applyFont="1" applyFill="1" applyBorder="1" applyAlignment="1">
      <alignment horizontal="left" wrapText="1"/>
    </xf>
    <xf numFmtId="0" fontId="15" fillId="0" borderId="0" xfId="13" applyFont="1" applyFill="1" applyBorder="1" applyAlignment="1"/>
    <xf numFmtId="0" fontId="9" fillId="0" borderId="0" xfId="13" applyFont="1" applyBorder="1" applyAlignment="1"/>
    <xf numFmtId="0" fontId="9" fillId="0" borderId="4" xfId="13" applyFont="1" applyBorder="1" applyAlignment="1"/>
    <xf numFmtId="0" fontId="15" fillId="12" borderId="12" xfId="13" applyFont="1" applyFill="1" applyBorder="1" applyAlignment="1"/>
    <xf numFmtId="2" fontId="15" fillId="12" borderId="12" xfId="13" applyNumberFormat="1" applyFont="1" applyFill="1" applyBorder="1" applyAlignment="1"/>
    <xf numFmtId="0" fontId="9" fillId="0" borderId="4" xfId="13" applyFont="1" applyFill="1" applyBorder="1" applyAlignment="1"/>
    <xf numFmtId="0" fontId="13" fillId="0" borderId="11" xfId="0" applyFont="1" applyFill="1" applyBorder="1" applyAlignment="1"/>
    <xf numFmtId="0" fontId="15" fillId="12" borderId="31" xfId="13" applyFont="1" applyFill="1" applyBorder="1" applyAlignment="1"/>
    <xf numFmtId="2" fontId="15" fillId="12" borderId="31" xfId="13" applyNumberFormat="1" applyFont="1" applyFill="1" applyBorder="1" applyAlignment="1"/>
    <xf numFmtId="0" fontId="15" fillId="0" borderId="11" xfId="13" applyFont="1" applyFill="1" applyBorder="1" applyAlignment="1"/>
    <xf numFmtId="2" fontId="15" fillId="0" borderId="11" xfId="13" applyNumberFormat="1" applyFont="1" applyFill="1" applyBorder="1" applyAlignment="1"/>
    <xf numFmtId="0" fontId="15" fillId="0" borderId="4" xfId="13" applyFont="1" applyFill="1" applyBorder="1" applyAlignment="1"/>
    <xf numFmtId="2" fontId="15" fillId="0" borderId="4" xfId="13" applyNumberFormat="1" applyFont="1" applyFill="1" applyBorder="1" applyAlignment="1"/>
    <xf numFmtId="2" fontId="15" fillId="0" borderId="0" xfId="13" applyNumberFormat="1" applyFont="1" applyFill="1" applyBorder="1" applyAlignment="1"/>
    <xf numFmtId="0" fontId="15" fillId="0" borderId="11" xfId="0" applyFont="1" applyFill="1" applyBorder="1" applyAlignment="1">
      <alignment horizontal="center"/>
    </xf>
    <xf numFmtId="0" fontId="9" fillId="0" borderId="4" xfId="0" quotePrefix="1" applyFont="1" applyFill="1" applyBorder="1" applyAlignment="1"/>
    <xf numFmtId="0" fontId="9" fillId="0" borderId="11" xfId="0" applyFont="1" applyFill="1" applyBorder="1" applyAlignment="1"/>
    <xf numFmtId="0" fontId="9" fillId="0" borderId="0" xfId="0" applyNumberFormat="1" applyFont="1" applyFill="1" applyAlignment="1">
      <alignment horizontal="center" wrapText="1"/>
    </xf>
    <xf numFmtId="0" fontId="9" fillId="0" borderId="0" xfId="0" applyNumberFormat="1" applyFont="1" applyFill="1" applyAlignment="1"/>
    <xf numFmtId="0" fontId="9" fillId="0" borderId="0" xfId="0" applyNumberFormat="1" applyFont="1" applyFill="1" applyAlignment="1">
      <alignment wrapText="1"/>
    </xf>
    <xf numFmtId="2" fontId="28" fillId="12" borderId="30" xfId="0" applyNumberFormat="1" applyFont="1" applyFill="1" applyBorder="1" applyAlignment="1"/>
    <xf numFmtId="174" fontId="15" fillId="0" borderId="4" xfId="18" applyNumberFormat="1" applyFont="1" applyFill="1" applyBorder="1" applyAlignment="1">
      <alignment horizontal="center"/>
    </xf>
    <xf numFmtId="174" fontId="15" fillId="12" borderId="12" xfId="13" applyNumberFormat="1" applyFont="1" applyFill="1" applyBorder="1" applyAlignment="1">
      <alignment horizontal="center"/>
    </xf>
    <xf numFmtId="174" fontId="15" fillId="12" borderId="30" xfId="13" applyNumberFormat="1" applyFont="1" applyFill="1" applyBorder="1" applyAlignment="1">
      <alignment horizontal="center"/>
    </xf>
    <xf numFmtId="49" fontId="15" fillId="0" borderId="4" xfId="0" applyNumberFormat="1" applyFont="1" applyFill="1" applyBorder="1" applyAlignment="1">
      <alignment horizontal="center" wrapText="1"/>
    </xf>
    <xf numFmtId="0" fontId="9" fillId="0" borderId="4" xfId="57" applyFont="1" applyFill="1" applyBorder="1" applyAlignment="1">
      <alignment wrapText="1"/>
    </xf>
    <xf numFmtId="0" fontId="9" fillId="0" borderId="4" xfId="57" applyFont="1" applyFill="1" applyBorder="1" applyAlignment="1">
      <alignment horizontal="center" wrapText="1"/>
    </xf>
    <xf numFmtId="0" fontId="9" fillId="0" borderId="4" xfId="57" applyFont="1" applyFill="1" applyBorder="1" applyAlignment="1">
      <alignment horizontal="left" wrapText="1"/>
    </xf>
    <xf numFmtId="0" fontId="9" fillId="0" borderId="0" xfId="57" applyFont="1" applyAlignment="1"/>
    <xf numFmtId="0" fontId="9" fillId="0" borderId="0" xfId="57" applyFont="1" applyAlignment="1">
      <alignment wrapText="1"/>
    </xf>
    <xf numFmtId="0" fontId="0" fillId="13" borderId="0" xfId="0" applyFont="1" applyFill="1" applyBorder="1" applyAlignment="1"/>
    <xf numFmtId="0" fontId="9" fillId="0" borderId="3" xfId="0" applyFont="1" applyFill="1" applyBorder="1" applyAlignment="1"/>
    <xf numFmtId="0" fontId="15" fillId="0" borderId="20" xfId="0" applyFont="1" applyFill="1" applyBorder="1" applyAlignment="1"/>
    <xf numFmtId="0" fontId="15" fillId="0" borderId="11" xfId="0" applyFont="1" applyFill="1" applyBorder="1" applyAlignment="1">
      <alignment wrapText="1"/>
    </xf>
    <xf numFmtId="0" fontId="15" fillId="0" borderId="4" xfId="0" applyFont="1" applyBorder="1" applyAlignment="1"/>
    <xf numFmtId="0" fontId="9" fillId="12" borderId="12" xfId="0" applyFont="1" applyFill="1" applyBorder="1" applyAlignment="1">
      <alignment horizontal="justify"/>
    </xf>
    <xf numFmtId="0" fontId="9" fillId="0" borderId="4" xfId="0" quotePrefix="1" applyFont="1" applyBorder="1" applyAlignment="1">
      <alignment horizontal="justify"/>
    </xf>
    <xf numFmtId="0" fontId="15" fillId="0" borderId="0" xfId="0" applyFont="1" applyAlignment="1">
      <alignment horizontal="center" wrapText="1"/>
    </xf>
    <xf numFmtId="0" fontId="9" fillId="0" borderId="10" xfId="0" applyFont="1" applyBorder="1" applyAlignment="1">
      <alignment horizontal="center"/>
    </xf>
    <xf numFmtId="0" fontId="9" fillId="0" borderId="23" xfId="0" applyFont="1" applyBorder="1" applyAlignment="1">
      <alignment horizontal="justify" wrapText="1"/>
    </xf>
    <xf numFmtId="0" fontId="9" fillId="12" borderId="4" xfId="0" applyFont="1" applyFill="1" applyBorder="1" applyAlignment="1">
      <alignment horizontal="justify" wrapText="1"/>
    </xf>
    <xf numFmtId="0" fontId="15" fillId="0" borderId="4" xfId="0" quotePrefix="1" applyFont="1" applyBorder="1" applyAlignment="1">
      <alignment horizontal="justify" wrapText="1"/>
    </xf>
    <xf numFmtId="0" fontId="15" fillId="12" borderId="4" xfId="0" quotePrefix="1" applyFont="1" applyFill="1" applyBorder="1" applyAlignment="1">
      <alignment horizontal="justify" wrapText="1"/>
    </xf>
    <xf numFmtId="0" fontId="9" fillId="0" borderId="22" xfId="13" applyFont="1" applyBorder="1" applyAlignment="1"/>
    <xf numFmtId="0" fontId="0" fillId="13" borderId="4" xfId="0" applyFont="1" applyFill="1" applyBorder="1" applyAlignment="1"/>
    <xf numFmtId="0" fontId="15" fillId="0" borderId="0" xfId="13" applyFont="1" applyBorder="1" applyAlignment="1">
      <alignment horizontal="center"/>
    </xf>
    <xf numFmtId="0" fontId="15" fillId="0" borderId="4" xfId="13" applyFont="1" applyBorder="1" applyAlignment="1">
      <alignment horizontal="center" wrapText="1"/>
    </xf>
    <xf numFmtId="0" fontId="9" fillId="0" borderId="0" xfId="13" applyFont="1" applyFill="1" applyBorder="1" applyAlignment="1">
      <alignment horizontal="left"/>
    </xf>
    <xf numFmtId="0" fontId="9" fillId="0" borderId="0" xfId="13" applyFont="1" applyFill="1" applyBorder="1" applyAlignment="1">
      <alignment horizontal="justify" wrapText="1"/>
    </xf>
    <xf numFmtId="0" fontId="9" fillId="0" borderId="4" xfId="13" applyFont="1" applyFill="1" applyBorder="1" applyAlignment="1">
      <alignment horizontal="left"/>
    </xf>
    <xf numFmtId="0" fontId="15" fillId="0" borderId="0" xfId="13" applyFont="1" applyFill="1" applyBorder="1" applyAlignment="1">
      <alignment horizontal="left"/>
    </xf>
    <xf numFmtId="0" fontId="9" fillId="0" borderId="0" xfId="13" applyFont="1" applyFill="1" applyBorder="1" applyAlignment="1">
      <alignment horizontal="center"/>
    </xf>
    <xf numFmtId="0" fontId="20" fillId="0" borderId="0" xfId="13" applyFont="1" applyFill="1" applyBorder="1" applyAlignment="1">
      <alignment horizontal="left"/>
    </xf>
    <xf numFmtId="0" fontId="0" fillId="0" borderId="4" xfId="0" applyFont="1" applyFill="1" applyBorder="1" applyAlignment="1"/>
    <xf numFmtId="0" fontId="0" fillId="12" borderId="30" xfId="0" applyFont="1" applyFill="1" applyBorder="1" applyAlignment="1"/>
    <xf numFmtId="49" fontId="15" fillId="0" borderId="4" xfId="0" applyNumberFormat="1" applyFont="1" applyFill="1" applyBorder="1" applyAlignment="1">
      <alignment wrapText="1"/>
    </xf>
    <xf numFmtId="0" fontId="15" fillId="0" borderId="4" xfId="13" applyFont="1" applyFill="1" applyBorder="1" applyAlignment="1">
      <alignment horizontal="center" wrapText="1"/>
    </xf>
    <xf numFmtId="0" fontId="0" fillId="13" borderId="11" xfId="0" applyFont="1" applyFill="1" applyBorder="1" applyAlignment="1"/>
    <xf numFmtId="0" fontId="0" fillId="13" borderId="20" xfId="0" applyFont="1" applyFill="1" applyBorder="1" applyAlignment="1"/>
    <xf numFmtId="0" fontId="9" fillId="0" borderId="4" xfId="57" applyFont="1" applyBorder="1" applyAlignment="1">
      <alignment wrapText="1"/>
    </xf>
    <xf numFmtId="0" fontId="0" fillId="13" borderId="25" xfId="0" applyFont="1" applyFill="1" applyBorder="1" applyAlignment="1"/>
    <xf numFmtId="0" fontId="0" fillId="13" borderId="27" xfId="0" applyFont="1" applyFill="1" applyBorder="1" applyAlignment="1"/>
    <xf numFmtId="0" fontId="0" fillId="0" borderId="4" xfId="13" applyFont="1" applyFill="1" applyBorder="1" applyAlignment="1"/>
    <xf numFmtId="0" fontId="15" fillId="0" borderId="4" xfId="13" applyFont="1" applyFill="1" applyBorder="1" applyAlignment="1">
      <alignment horizontal="left" wrapText="1"/>
    </xf>
    <xf numFmtId="0" fontId="15" fillId="12" borderId="4" xfId="13" applyFont="1" applyFill="1" applyBorder="1" applyAlignment="1">
      <alignment horizontal="left" wrapText="1"/>
    </xf>
    <xf numFmtId="0" fontId="15" fillId="0" borderId="0" xfId="13" applyFont="1" applyFill="1" applyBorder="1" applyAlignment="1">
      <alignment horizontal="center"/>
    </xf>
    <xf numFmtId="170" fontId="17" fillId="0" borderId="4" xfId="0" applyNumberFormat="1" applyFont="1" applyFill="1" applyBorder="1" applyAlignment="1" applyProtection="1">
      <alignment horizontal="center" wrapText="1"/>
      <protection locked="0"/>
    </xf>
    <xf numFmtId="170" fontId="17" fillId="0" borderId="4" xfId="0" applyNumberFormat="1" applyFont="1" applyBorder="1" applyAlignment="1" applyProtection="1">
      <alignment horizontal="center" wrapText="1"/>
      <protection locked="0"/>
    </xf>
    <xf numFmtId="170" fontId="17" fillId="12" borderId="4" xfId="0" applyNumberFormat="1" applyFont="1" applyFill="1" applyBorder="1" applyAlignment="1" applyProtection="1">
      <alignment horizontal="center" wrapText="1"/>
      <protection locked="0"/>
    </xf>
    <xf numFmtId="170" fontId="15" fillId="12" borderId="12" xfId="0" applyNumberFormat="1" applyFont="1" applyFill="1" applyBorder="1" applyAlignment="1" applyProtection="1">
      <alignment horizontal="left" wrapText="1"/>
    </xf>
    <xf numFmtId="170" fontId="9" fillId="0" borderId="11" xfId="0" applyNumberFormat="1" applyFont="1" applyBorder="1" applyAlignment="1">
      <alignment horizontal="left" wrapText="1"/>
    </xf>
    <xf numFmtId="170" fontId="9" fillId="0" borderId="4" xfId="0" applyNumberFormat="1" applyFont="1" applyBorder="1" applyAlignment="1">
      <alignment horizontal="left" wrapText="1"/>
    </xf>
    <xf numFmtId="170" fontId="15" fillId="12" borderId="31" xfId="0" applyNumberFormat="1" applyFont="1" applyFill="1" applyBorder="1" applyAlignment="1"/>
    <xf numFmtId="0" fontId="9" fillId="0" borderId="16" xfId="0" applyFont="1" applyBorder="1" applyAlignment="1"/>
    <xf numFmtId="0" fontId="0" fillId="13" borderId="19" xfId="0" applyFont="1" applyFill="1" applyBorder="1" applyAlignment="1"/>
    <xf numFmtId="0" fontId="0" fillId="13" borderId="29" xfId="0" applyFont="1" applyFill="1" applyBorder="1" applyAlignment="1"/>
    <xf numFmtId="0" fontId="9" fillId="0" borderId="4" xfId="59" applyFont="1" applyBorder="1" applyAlignment="1">
      <alignment wrapText="1"/>
    </xf>
    <xf numFmtId="0" fontId="15" fillId="0" borderId="4" xfId="59" applyFont="1" applyBorder="1" applyAlignment="1">
      <alignment wrapText="1"/>
    </xf>
    <xf numFmtId="0" fontId="15" fillId="12" borderId="12" xfId="59" applyFont="1" applyFill="1" applyBorder="1" applyAlignment="1">
      <alignment horizontal="left" wrapText="1"/>
    </xf>
    <xf numFmtId="0" fontId="9" fillId="0" borderId="11" xfId="59" applyFont="1" applyBorder="1" applyAlignment="1">
      <alignment wrapText="1"/>
    </xf>
    <xf numFmtId="0" fontId="15" fillId="0" borderId="11" xfId="59" applyFont="1" applyFill="1" applyBorder="1" applyAlignment="1">
      <alignment wrapText="1"/>
    </xf>
    <xf numFmtId="0" fontId="15" fillId="12" borderId="30" xfId="59" applyFont="1" applyFill="1" applyBorder="1" applyAlignment="1">
      <alignment wrapText="1"/>
    </xf>
    <xf numFmtId="0" fontId="9" fillId="0" borderId="0" xfId="59" applyFont="1" applyFill="1" applyBorder="1" applyAlignment="1">
      <alignment wrapText="1"/>
    </xf>
    <xf numFmtId="0" fontId="9" fillId="0" borderId="0" xfId="59" applyFont="1" applyFill="1" applyBorder="1" applyAlignment="1"/>
    <xf numFmtId="0" fontId="9" fillId="0" borderId="0" xfId="59" applyFont="1" applyBorder="1" applyAlignment="1">
      <alignment horizontal="center"/>
    </xf>
    <xf numFmtId="0" fontId="15" fillId="0" borderId="0" xfId="59" applyFont="1" applyBorder="1" applyAlignment="1">
      <alignment wrapText="1"/>
    </xf>
    <xf numFmtId="0" fontId="9" fillId="0" borderId="0" xfId="59" applyFont="1" applyBorder="1" applyAlignment="1">
      <alignment wrapText="1"/>
    </xf>
    <xf numFmtId="0" fontId="9" fillId="0" borderId="0" xfId="59" applyFont="1" applyBorder="1" applyAlignment="1"/>
    <xf numFmtId="0" fontId="15" fillId="12" borderId="30" xfId="57" applyFont="1" applyFill="1" applyBorder="1" applyAlignment="1">
      <alignment wrapText="1"/>
    </xf>
    <xf numFmtId="0" fontId="9" fillId="0" borderId="0" xfId="57" applyFont="1" applyBorder="1" applyAlignment="1"/>
    <xf numFmtId="0" fontId="15" fillId="0" borderId="0" xfId="57" applyFont="1" applyBorder="1" applyAlignment="1">
      <alignment wrapText="1"/>
    </xf>
    <xf numFmtId="0" fontId="15" fillId="0" borderId="0" xfId="57" applyFont="1" applyAlignment="1">
      <alignment horizontal="center"/>
    </xf>
    <xf numFmtId="2" fontId="9" fillId="0" borderId="0" xfId="0" applyNumberFormat="1" applyFont="1" applyFill="1" applyBorder="1" applyAlignment="1">
      <alignment horizontal="center"/>
    </xf>
    <xf numFmtId="0" fontId="9" fillId="0" borderId="0" xfId="58" applyFont="1" applyBorder="1" applyAlignment="1"/>
    <xf numFmtId="0" fontId="15" fillId="0" borderId="0" xfId="58" applyFont="1" applyFill="1" applyBorder="1" applyAlignment="1">
      <alignment wrapText="1"/>
    </xf>
    <xf numFmtId="2" fontId="9" fillId="0" borderId="0" xfId="58" applyNumberFormat="1" applyFont="1" applyBorder="1" applyAlignment="1"/>
    <xf numFmtId="0" fontId="9" fillId="0" borderId="0" xfId="58" applyFont="1" applyAlignment="1"/>
    <xf numFmtId="0" fontId="9" fillId="0" borderId="4" xfId="59" applyFont="1" applyFill="1" applyBorder="1" applyAlignment="1">
      <alignment wrapText="1"/>
    </xf>
    <xf numFmtId="0" fontId="15" fillId="12" borderId="12" xfId="59" applyFont="1" applyFill="1" applyBorder="1" applyAlignment="1">
      <alignment wrapText="1"/>
    </xf>
    <xf numFmtId="0" fontId="15" fillId="0" borderId="4" xfId="59" applyFont="1" applyFill="1" applyBorder="1" applyAlignment="1">
      <alignment wrapText="1"/>
    </xf>
    <xf numFmtId="0" fontId="15" fillId="0" borderId="0" xfId="59" applyFont="1" applyFill="1" applyBorder="1" applyAlignment="1">
      <alignment wrapText="1"/>
    </xf>
    <xf numFmtId="0" fontId="15" fillId="0" borderId="0" xfId="59" applyFont="1" applyFill="1" applyAlignment="1">
      <alignment horizontal="center"/>
    </xf>
    <xf numFmtId="0" fontId="15" fillId="0" borderId="0" xfId="59" applyFont="1" applyBorder="1" applyAlignment="1">
      <alignment horizontal="justify" wrapText="1"/>
    </xf>
    <xf numFmtId="0" fontId="9" fillId="0" borderId="0" xfId="59" applyFont="1" applyAlignment="1"/>
    <xf numFmtId="0" fontId="9" fillId="0" borderId="0" xfId="59" applyFont="1" applyAlignment="1">
      <alignment horizontal="justify" wrapText="1"/>
    </xf>
    <xf numFmtId="2" fontId="9" fillId="0" borderId="0" xfId="59" applyNumberFormat="1" applyFont="1" applyAlignment="1"/>
    <xf numFmtId="0" fontId="9" fillId="0" borderId="0" xfId="57" applyFont="1" applyAlignment="1">
      <alignment horizontal="center" wrapText="1"/>
    </xf>
    <xf numFmtId="0" fontId="9" fillId="0" borderId="4" xfId="0" applyFont="1" applyBorder="1" applyAlignment="1">
      <alignment horizontal="center" wrapText="1"/>
    </xf>
    <xf numFmtId="0" fontId="9" fillId="12" borderId="4" xfId="0" applyFont="1" applyFill="1" applyBorder="1" applyAlignment="1"/>
    <xf numFmtId="0" fontId="13" fillId="13" borderId="11" xfId="0" applyFont="1" applyFill="1" applyBorder="1" applyAlignment="1"/>
    <xf numFmtId="0" fontId="13" fillId="13" borderId="19" xfId="0" applyFont="1" applyFill="1" applyBorder="1" applyAlignment="1"/>
    <xf numFmtId="0" fontId="13" fillId="13" borderId="29" xfId="0" applyFont="1" applyFill="1" applyBorder="1" applyAlignment="1"/>
    <xf numFmtId="0" fontId="15" fillId="12" borderId="4" xfId="0" applyFont="1" applyFill="1" applyBorder="1" applyAlignment="1">
      <alignment horizontal="left" wrapText="1"/>
    </xf>
    <xf numFmtId="0" fontId="9" fillId="0" borderId="4" xfId="18" applyFont="1" applyBorder="1" applyAlignment="1"/>
    <xf numFmtId="0" fontId="15" fillId="0" borderId="4" xfId="18" applyFont="1" applyBorder="1" applyAlignment="1"/>
    <xf numFmtId="0" fontId="15" fillId="12" borderId="4" xfId="18" applyFont="1" applyFill="1" applyBorder="1" applyAlignment="1"/>
    <xf numFmtId="0" fontId="15" fillId="12" borderId="12" xfId="18" applyFont="1" applyFill="1" applyBorder="1" applyAlignment="1"/>
    <xf numFmtId="0" fontId="15" fillId="0" borderId="11" xfId="18" applyFont="1" applyBorder="1" applyAlignment="1"/>
    <xf numFmtId="0" fontId="9" fillId="0" borderId="11" xfId="18" applyFont="1" applyBorder="1" applyAlignment="1"/>
    <xf numFmtId="0" fontId="15" fillId="12" borderId="30" xfId="18" applyFont="1" applyFill="1" applyBorder="1" applyAlignment="1"/>
    <xf numFmtId="0" fontId="9" fillId="0" borderId="23" xfId="18" applyFont="1" applyBorder="1" applyAlignment="1"/>
    <xf numFmtId="43" fontId="9" fillId="0" borderId="4" xfId="19" applyFont="1" applyBorder="1" applyAlignment="1"/>
    <xf numFmtId="0" fontId="9" fillId="12" borderId="30" xfId="0" applyFont="1" applyFill="1" applyBorder="1" applyAlignment="1">
      <alignment horizontal="justify" wrapText="1"/>
    </xf>
    <xf numFmtId="10" fontId="15" fillId="12" borderId="30" xfId="14" applyNumberFormat="1" applyFont="1" applyFill="1" applyBorder="1" applyAlignment="1"/>
    <xf numFmtId="43" fontId="9" fillId="12" borderId="30" xfId="19" applyFont="1" applyFill="1" applyBorder="1" applyAlignment="1"/>
    <xf numFmtId="43" fontId="9" fillId="0" borderId="0" xfId="19" applyFont="1" applyBorder="1" applyAlignment="1"/>
    <xf numFmtId="3" fontId="9" fillId="0" borderId="4" xfId="0" applyNumberFormat="1" applyFont="1" applyFill="1" applyBorder="1" applyAlignment="1"/>
    <xf numFmtId="3" fontId="9" fillId="0" borderId="4" xfId="0" applyNumberFormat="1" applyFont="1" applyBorder="1" applyAlignment="1"/>
    <xf numFmtId="0" fontId="9" fillId="0" borderId="20" xfId="0" applyFont="1" applyBorder="1" applyAlignment="1">
      <alignment horizontal="left"/>
    </xf>
    <xf numFmtId="1" fontId="9" fillId="0" borderId="4" xfId="0" applyNumberFormat="1" applyFont="1" applyBorder="1" applyAlignment="1"/>
    <xf numFmtId="3" fontId="15" fillId="12" borderId="30" xfId="0" applyNumberFormat="1" applyFont="1" applyFill="1" applyBorder="1" applyAlignment="1">
      <alignment horizontal="center"/>
    </xf>
    <xf numFmtId="2" fontId="15" fillId="0" borderId="4" xfId="0" applyNumberFormat="1" applyFont="1" applyFill="1" applyBorder="1" applyAlignment="1"/>
    <xf numFmtId="17" fontId="15" fillId="0" borderId="4" xfId="0" applyNumberFormat="1" applyFont="1" applyFill="1" applyBorder="1" applyAlignment="1">
      <alignment horizontal="center"/>
    </xf>
    <xf numFmtId="17" fontId="15" fillId="0" borderId="4" xfId="0" applyNumberFormat="1" applyFont="1" applyFill="1" applyBorder="1" applyAlignment="1">
      <alignment horizontal="center" wrapText="1"/>
    </xf>
    <xf numFmtId="0" fontId="15" fillId="0" borderId="0" xfId="0" applyFont="1" applyFill="1" applyAlignment="1"/>
    <xf numFmtId="2" fontId="9" fillId="0" borderId="0" xfId="0" applyNumberFormat="1" applyFont="1" applyBorder="1" applyAlignment="1">
      <alignment horizontal="center"/>
    </xf>
    <xf numFmtId="2" fontId="9" fillId="0" borderId="0" xfId="0" applyNumberFormat="1" applyFont="1" applyBorder="1" applyAlignment="1"/>
    <xf numFmtId="0" fontId="9" fillId="0" borderId="0" xfId="0" applyFont="1" applyAlignment="1">
      <alignment horizontal="right"/>
    </xf>
    <xf numFmtId="173" fontId="15" fillId="0" borderId="4" xfId="0" applyNumberFormat="1" applyFont="1" applyBorder="1" applyAlignment="1"/>
    <xf numFmtId="173" fontId="15" fillId="12" borderId="4" xfId="0" applyNumberFormat="1" applyFont="1" applyFill="1" applyBorder="1" applyAlignment="1"/>
    <xf numFmtId="0" fontId="9" fillId="0" borderId="4" xfId="75" applyFont="1" applyBorder="1" applyAlignment="1">
      <alignment horizontal="center"/>
    </xf>
    <xf numFmtId="0" fontId="9" fillId="0" borderId="4" xfId="75" applyFont="1" applyBorder="1" applyAlignment="1">
      <alignment horizontal="left" wrapText="1"/>
    </xf>
    <xf numFmtId="0" fontId="9" fillId="0" borderId="23" xfId="0" applyFont="1" applyBorder="1" applyAlignment="1"/>
    <xf numFmtId="0" fontId="9" fillId="0" borderId="4" xfId="75" applyFont="1" applyBorder="1" applyAlignment="1"/>
    <xf numFmtId="0" fontId="9" fillId="0" borderId="0" xfId="75" applyFont="1" applyBorder="1" applyAlignment="1"/>
    <xf numFmtId="0" fontId="15" fillId="0" borderId="0" xfId="0" applyFont="1" applyFill="1" applyAlignment="1">
      <alignment horizontal="left"/>
    </xf>
    <xf numFmtId="0" fontId="26" fillId="0" borderId="4" xfId="0" applyFont="1" applyBorder="1" applyAlignment="1">
      <alignment horizontal="center"/>
    </xf>
    <xf numFmtId="174" fontId="9" fillId="12" borderId="30" xfId="0" applyNumberFormat="1" applyFont="1" applyFill="1" applyBorder="1" applyAlignment="1">
      <alignment horizontal="center"/>
    </xf>
    <xf numFmtId="174" fontId="9" fillId="0" borderId="4" xfId="0" applyNumberFormat="1" applyFont="1" applyBorder="1" applyAlignment="1">
      <alignment horizontal="center"/>
    </xf>
    <xf numFmtId="174" fontId="9" fillId="0" borderId="11" xfId="0" applyNumberFormat="1" applyFont="1" applyBorder="1" applyAlignment="1">
      <alignment horizontal="center" wrapText="1"/>
    </xf>
    <xf numFmtId="174" fontId="9" fillId="0" borderId="11" xfId="0" applyNumberFormat="1" applyFont="1" applyBorder="1" applyAlignment="1">
      <alignment horizontal="center"/>
    </xf>
    <xf numFmtId="174" fontId="15" fillId="12" borderId="30" xfId="0" applyNumberFormat="1" applyFont="1" applyFill="1" applyBorder="1" applyAlignment="1">
      <alignment horizontal="center"/>
    </xf>
    <xf numFmtId="174" fontId="0" fillId="0" borderId="4" xfId="0" applyNumberFormat="1" applyFont="1" applyBorder="1" applyAlignment="1"/>
    <xf numFmtId="174" fontId="0" fillId="0" borderId="4" xfId="0" applyNumberFormat="1" applyFont="1" applyBorder="1" applyAlignment="1">
      <alignment horizontal="center"/>
    </xf>
    <xf numFmtId="174" fontId="0" fillId="0" borderId="11" xfId="0" applyNumberFormat="1" applyFont="1" applyBorder="1" applyAlignment="1">
      <alignment horizontal="center"/>
    </xf>
    <xf numFmtId="174" fontId="15" fillId="0" borderId="4" xfId="0" applyNumberFormat="1" applyFont="1" applyFill="1" applyBorder="1" applyAlignment="1">
      <alignment wrapText="1"/>
    </xf>
    <xf numFmtId="174" fontId="15" fillId="0" borderId="4" xfId="13" applyNumberFormat="1" applyFont="1" applyBorder="1" applyAlignment="1">
      <alignment horizontal="center" wrapText="1"/>
    </xf>
    <xf numFmtId="174" fontId="9" fillId="0" borderId="4" xfId="13" applyNumberFormat="1" applyFont="1" applyBorder="1" applyAlignment="1">
      <alignment horizontal="center" wrapText="1"/>
    </xf>
    <xf numFmtId="174" fontId="9" fillId="0" borderId="4" xfId="13" applyNumberFormat="1" applyFont="1" applyBorder="1" applyAlignment="1">
      <alignment horizontal="center"/>
    </xf>
    <xf numFmtId="174" fontId="9" fillId="0" borderId="12" xfId="13" applyNumberFormat="1" applyFont="1" applyBorder="1" applyAlignment="1">
      <alignment horizontal="center" wrapText="1"/>
    </xf>
    <xf numFmtId="174" fontId="9" fillId="0" borderId="12" xfId="13" applyNumberFormat="1" applyFont="1" applyBorder="1" applyAlignment="1">
      <alignment horizontal="center"/>
    </xf>
    <xf numFmtId="174" fontId="15" fillId="12" borderId="28" xfId="13" applyNumberFormat="1" applyFont="1" applyFill="1" applyBorder="1" applyAlignment="1">
      <alignment horizontal="center" wrapText="1"/>
    </xf>
    <xf numFmtId="174" fontId="9" fillId="12" borderId="11" xfId="13" quotePrefix="1" applyNumberFormat="1" applyFont="1" applyFill="1" applyBorder="1" applyAlignment="1">
      <alignment horizontal="center"/>
    </xf>
    <xf numFmtId="174" fontId="9" fillId="12" borderId="11" xfId="13" applyNumberFormat="1" applyFont="1" applyFill="1" applyBorder="1" applyAlignment="1">
      <alignment horizontal="center"/>
    </xf>
    <xf numFmtId="174" fontId="9" fillId="0" borderId="11" xfId="13" applyNumberFormat="1" applyFont="1" applyBorder="1" applyAlignment="1">
      <alignment horizontal="center" wrapText="1"/>
    </xf>
    <xf numFmtId="174" fontId="9" fillId="0" borderId="11" xfId="13" applyNumberFormat="1" applyFont="1" applyBorder="1" applyAlignment="1">
      <alignment horizontal="center"/>
    </xf>
    <xf numFmtId="174" fontId="9" fillId="0" borderId="4" xfId="13" quotePrefix="1" applyNumberFormat="1" applyFont="1" applyBorder="1" applyAlignment="1">
      <alignment horizontal="center" wrapText="1"/>
    </xf>
    <xf numFmtId="174" fontId="9" fillId="0" borderId="4" xfId="13" quotePrefix="1" applyNumberFormat="1" applyFont="1" applyBorder="1" applyAlignment="1">
      <alignment horizontal="center"/>
    </xf>
    <xf numFmtId="174" fontId="15" fillId="12" borderId="28" xfId="13" quotePrefix="1" applyNumberFormat="1" applyFont="1" applyFill="1" applyBorder="1" applyAlignment="1">
      <alignment horizontal="center"/>
    </xf>
    <xf numFmtId="174" fontId="15" fillId="12" borderId="26" xfId="13" quotePrefix="1" applyNumberFormat="1" applyFont="1" applyFill="1" applyBorder="1" applyAlignment="1">
      <alignment horizontal="center"/>
    </xf>
    <xf numFmtId="174" fontId="15" fillId="12" borderId="11" xfId="13" quotePrefix="1" applyNumberFormat="1" applyFont="1" applyFill="1" applyBorder="1" applyAlignment="1">
      <alignment horizontal="center"/>
    </xf>
    <xf numFmtId="174" fontId="15" fillId="12" borderId="28" xfId="13" applyNumberFormat="1" applyFont="1" applyFill="1" applyBorder="1" applyAlignment="1">
      <alignment horizontal="center"/>
    </xf>
    <xf numFmtId="174" fontId="9" fillId="0" borderId="4" xfId="0" applyNumberFormat="1" applyFont="1" applyFill="1" applyBorder="1" applyAlignment="1">
      <alignment horizontal="center"/>
    </xf>
    <xf numFmtId="174" fontId="15" fillId="12" borderId="4" xfId="0" applyNumberFormat="1" applyFont="1" applyFill="1" applyBorder="1" applyAlignment="1">
      <alignment horizontal="center"/>
    </xf>
    <xf numFmtId="174" fontId="9" fillId="0" borderId="4" xfId="0" applyNumberFormat="1" applyFont="1" applyFill="1" applyBorder="1" applyAlignment="1">
      <alignment wrapText="1"/>
    </xf>
    <xf numFmtId="174" fontId="9" fillId="0" borderId="4" xfId="0" applyNumberFormat="1" applyFont="1" applyFill="1" applyBorder="1" applyAlignment="1"/>
    <xf numFmtId="174" fontId="9" fillId="0" borderId="4" xfId="0" applyNumberFormat="1" applyFont="1" applyBorder="1" applyAlignment="1"/>
    <xf numFmtId="174" fontId="9" fillId="0" borderId="4" xfId="0" applyNumberFormat="1" applyFont="1" applyFill="1" applyBorder="1" applyAlignment="1">
      <alignment horizontal="center" wrapText="1"/>
    </xf>
    <xf numFmtId="174" fontId="9" fillId="0" borderId="4" xfId="0" applyNumberFormat="1" applyFont="1" applyBorder="1" applyAlignment="1">
      <alignment horizontal="center" wrapText="1"/>
    </xf>
    <xf numFmtId="174" fontId="9" fillId="12" borderId="12" xfId="0" applyNumberFormat="1" applyFont="1" applyFill="1" applyBorder="1" applyAlignment="1">
      <alignment horizontal="center" wrapText="1"/>
    </xf>
    <xf numFmtId="174" fontId="15" fillId="12" borderId="31" xfId="0" applyNumberFormat="1" applyFont="1" applyFill="1" applyBorder="1" applyAlignment="1">
      <alignment horizontal="center"/>
    </xf>
    <xf numFmtId="174" fontId="9" fillId="0" borderId="4" xfId="61" applyNumberFormat="1" applyFont="1" applyFill="1" applyBorder="1" applyAlignment="1"/>
    <xf numFmtId="174" fontId="9" fillId="0" borderId="4" xfId="61" applyNumberFormat="1" applyFont="1" applyFill="1" applyBorder="1" applyAlignment="1">
      <alignment horizontal="center"/>
    </xf>
    <xf numFmtId="174" fontId="9" fillId="0" borderId="4" xfId="59" applyNumberFormat="1" applyFont="1" applyBorder="1" applyAlignment="1">
      <alignment wrapText="1"/>
    </xf>
    <xf numFmtId="174" fontId="9" fillId="0" borderId="4" xfId="59" applyNumberFormat="1" applyFont="1" applyBorder="1" applyAlignment="1"/>
    <xf numFmtId="174" fontId="15" fillId="0" borderId="4" xfId="59" applyNumberFormat="1" applyFont="1" applyBorder="1" applyAlignment="1">
      <alignment wrapText="1"/>
    </xf>
    <xf numFmtId="174" fontId="15" fillId="0" borderId="4" xfId="59" applyNumberFormat="1" applyFont="1" applyBorder="1" applyAlignment="1">
      <alignment horizontal="center" wrapText="1"/>
    </xf>
    <xf numFmtId="174" fontId="9" fillId="0" borderId="4" xfId="59" applyNumberFormat="1" applyFont="1" applyBorder="1" applyAlignment="1">
      <alignment horizontal="center" wrapText="1"/>
    </xf>
    <xf numFmtId="174" fontId="9" fillId="0" borderId="4" xfId="59" applyNumberFormat="1" applyFont="1" applyBorder="1" applyAlignment="1">
      <alignment horizontal="left"/>
    </xf>
    <xf numFmtId="174" fontId="15" fillId="12" borderId="12" xfId="59" applyNumberFormat="1" applyFont="1" applyFill="1" applyBorder="1" applyAlignment="1">
      <alignment horizontal="center" wrapText="1"/>
    </xf>
    <xf numFmtId="174" fontId="9" fillId="0" borderId="11" xfId="59" applyNumberFormat="1" applyFont="1" applyBorder="1" applyAlignment="1">
      <alignment wrapText="1"/>
    </xf>
    <xf numFmtId="174" fontId="9" fillId="0" borderId="11" xfId="59" applyNumberFormat="1" applyFont="1" applyBorder="1" applyAlignment="1"/>
    <xf numFmtId="174" fontId="9" fillId="0" borderId="11" xfId="59" applyNumberFormat="1" applyFont="1" applyFill="1" applyBorder="1" applyAlignment="1">
      <alignment horizontal="center" wrapText="1"/>
    </xf>
    <xf numFmtId="174" fontId="9" fillId="0" borderId="11" xfId="59" applyNumberFormat="1" applyFont="1" applyFill="1" applyBorder="1" applyAlignment="1">
      <alignment horizontal="center"/>
    </xf>
    <xf numFmtId="174" fontId="9" fillId="12" borderId="30" xfId="59" applyNumberFormat="1" applyFont="1" applyFill="1" applyBorder="1" applyAlignment="1">
      <alignment horizontal="center" wrapText="1"/>
    </xf>
    <xf numFmtId="174" fontId="15" fillId="12" borderId="30" xfId="57" applyNumberFormat="1" applyFont="1" applyFill="1" applyBorder="1" applyAlignment="1">
      <alignment horizontal="center" wrapText="1"/>
    </xf>
    <xf numFmtId="174" fontId="9" fillId="0" borderId="4" xfId="59" applyNumberFormat="1" applyFont="1" applyBorder="1" applyAlignment="1">
      <alignment horizontal="center"/>
    </xf>
    <xf numFmtId="174" fontId="9" fillId="0" borderId="11" xfId="59" applyNumberFormat="1" applyFont="1" applyFill="1" applyBorder="1" applyAlignment="1">
      <alignment wrapText="1"/>
    </xf>
    <xf numFmtId="174" fontId="9" fillId="0" borderId="11" xfId="59" applyNumberFormat="1" applyFont="1" applyFill="1" applyBorder="1" applyAlignment="1"/>
    <xf numFmtId="174" fontId="15" fillId="0" borderId="4" xfId="0" applyNumberFormat="1" applyFont="1" applyFill="1" applyBorder="1" applyAlignment="1">
      <alignment horizontal="center"/>
    </xf>
    <xf numFmtId="174" fontId="18" fillId="0" borderId="4" xfId="18" applyNumberFormat="1" applyFont="1" applyFill="1" applyBorder="1" applyAlignment="1">
      <alignment horizontal="center"/>
    </xf>
    <xf numFmtId="174" fontId="9" fillId="0" borderId="4" xfId="18" applyNumberFormat="1" applyFont="1" applyBorder="1" applyAlignment="1">
      <alignment horizontal="center"/>
    </xf>
    <xf numFmtId="174" fontId="9" fillId="0" borderId="4" xfId="18" applyNumberFormat="1" applyFont="1" applyFill="1" applyBorder="1" applyAlignment="1">
      <alignment horizontal="center"/>
    </xf>
    <xf numFmtId="174" fontId="15" fillId="0" borderId="4" xfId="18" applyNumberFormat="1" applyFont="1" applyBorder="1" applyAlignment="1">
      <alignment horizontal="center"/>
    </xf>
    <xf numFmtId="174" fontId="9" fillId="9" borderId="4" xfId="18" applyNumberFormat="1" applyFont="1" applyFill="1" applyBorder="1" applyAlignment="1">
      <alignment horizontal="center"/>
    </xf>
    <xf numFmtId="174" fontId="15" fillId="12" borderId="12" xfId="18" applyNumberFormat="1" applyFont="1" applyFill="1" applyBorder="1" applyAlignment="1">
      <alignment horizontal="center"/>
    </xf>
    <xf numFmtId="174" fontId="15" fillId="0" borderId="11" xfId="18" applyNumberFormat="1" applyFont="1" applyBorder="1" applyAlignment="1">
      <alignment horizontal="center"/>
    </xf>
    <xf numFmtId="174" fontId="9" fillId="0" borderId="11" xfId="18" applyNumberFormat="1" applyFont="1" applyFill="1" applyBorder="1" applyAlignment="1">
      <alignment horizontal="center"/>
    </xf>
    <xf numFmtId="174" fontId="17" fillId="9" borderId="4" xfId="61" applyNumberFormat="1" applyFont="1" applyFill="1" applyBorder="1" applyAlignment="1">
      <alignment horizontal="center"/>
    </xf>
    <xf numFmtId="174" fontId="0" fillId="9" borderId="4" xfId="0" applyNumberFormat="1" applyFont="1" applyFill="1" applyBorder="1" applyAlignment="1">
      <alignment horizontal="center"/>
    </xf>
    <xf numFmtId="174" fontId="9" fillId="0" borderId="12" xfId="18" applyNumberFormat="1" applyFont="1" applyBorder="1" applyAlignment="1">
      <alignment horizontal="center"/>
    </xf>
    <xf numFmtId="174" fontId="17" fillId="9" borderId="12" xfId="61" applyNumberFormat="1" applyFont="1" applyFill="1" applyBorder="1" applyAlignment="1">
      <alignment horizontal="center"/>
    </xf>
    <xf numFmtId="174" fontId="9" fillId="9" borderId="12" xfId="18" applyNumberFormat="1" applyFont="1" applyFill="1" applyBorder="1" applyAlignment="1">
      <alignment horizontal="center"/>
    </xf>
    <xf numFmtId="174" fontId="0" fillId="9" borderId="12" xfId="0" applyNumberFormat="1" applyFont="1" applyFill="1" applyBorder="1" applyAlignment="1">
      <alignment horizontal="center"/>
    </xf>
    <xf numFmtId="174" fontId="9" fillId="0" borderId="11" xfId="18" applyNumberFormat="1" applyFont="1" applyBorder="1" applyAlignment="1">
      <alignment horizontal="center"/>
    </xf>
    <xf numFmtId="174" fontId="9" fillId="9" borderId="11" xfId="18" applyNumberFormat="1" applyFont="1" applyFill="1" applyBorder="1" applyAlignment="1">
      <alignment horizontal="center"/>
    </xf>
    <xf numFmtId="174" fontId="15" fillId="12" borderId="30" xfId="18" applyNumberFormat="1" applyFont="1" applyFill="1" applyBorder="1" applyAlignment="1">
      <alignment horizontal="center"/>
    </xf>
    <xf numFmtId="0" fontId="9" fillId="0" borderId="0" xfId="0" applyFont="1" applyFill="1" applyBorder="1" applyAlignment="1">
      <alignment horizontal="justify" wrapText="1"/>
    </xf>
    <xf numFmtId="10" fontId="15" fillId="0" borderId="0" xfId="14" applyNumberFormat="1" applyFont="1" applyFill="1" applyBorder="1" applyAlignment="1"/>
    <xf numFmtId="174" fontId="15" fillId="0" borderId="4" xfId="0" applyNumberFormat="1" applyFont="1" applyFill="1" applyBorder="1" applyAlignment="1"/>
    <xf numFmtId="174" fontId="26" fillId="0" borderId="4" xfId="0" applyNumberFormat="1" applyFont="1" applyBorder="1" applyAlignment="1"/>
    <xf numFmtId="0" fontId="9" fillId="0" borderId="0" xfId="0" applyFont="1" applyBorder="1" applyAlignment="1">
      <alignment horizontal="center"/>
    </xf>
    <xf numFmtId="0" fontId="15" fillId="0" borderId="4" xfId="18" applyFont="1" applyFill="1" applyBorder="1" applyAlignment="1">
      <alignment horizontal="center"/>
    </xf>
    <xf numFmtId="0" fontId="15" fillId="0" borderId="4" xfId="0" applyFont="1" applyFill="1" applyBorder="1" applyAlignment="1">
      <alignment horizontal="center"/>
    </xf>
    <xf numFmtId="0" fontId="14" fillId="5" borderId="0" xfId="18" applyFont="1" applyFill="1" applyBorder="1" applyAlignment="1">
      <alignment horizontal="left"/>
    </xf>
    <xf numFmtId="0" fontId="9" fillId="0" borderId="4" xfId="0" applyFont="1" applyFill="1" applyBorder="1" applyAlignment="1">
      <alignment horizontal="center"/>
    </xf>
    <xf numFmtId="0" fontId="15" fillId="12" borderId="10" xfId="0" applyFont="1" applyFill="1" applyBorder="1" applyAlignment="1">
      <alignment horizontal="center"/>
    </xf>
    <xf numFmtId="0" fontId="15" fillId="0" borderId="27" xfId="0" applyFont="1" applyBorder="1" applyAlignment="1"/>
    <xf numFmtId="170" fontId="15" fillId="12" borderId="4" xfId="0" applyNumberFormat="1" applyFont="1" applyFill="1" applyBorder="1" applyAlignment="1">
      <alignment horizontal="center"/>
    </xf>
    <xf numFmtId="0" fontId="9" fillId="12" borderId="4" xfId="57" applyFont="1" applyFill="1" applyBorder="1" applyAlignment="1">
      <alignment horizontal="center"/>
    </xf>
    <xf numFmtId="0" fontId="15" fillId="0" borderId="4" xfId="18" applyFont="1" applyFill="1" applyBorder="1" applyAlignment="1"/>
    <xf numFmtId="0" fontId="15" fillId="0" borderId="4" xfId="18" applyFont="1" applyFill="1" applyBorder="1" applyAlignment="1">
      <alignment horizontal="right"/>
    </xf>
    <xf numFmtId="0" fontId="15" fillId="12" borderId="4" xfId="18" applyFont="1" applyFill="1" applyBorder="1" applyAlignment="1">
      <alignment wrapText="1"/>
    </xf>
    <xf numFmtId="0" fontId="15" fillId="0" borderId="4" xfId="0" applyFont="1" applyFill="1" applyBorder="1" applyAlignment="1">
      <alignment horizontal="center"/>
    </xf>
    <xf numFmtId="0" fontId="15" fillId="0" borderId="10" xfId="0" applyFont="1" applyFill="1" applyBorder="1" applyAlignment="1">
      <alignment horizontal="center"/>
    </xf>
    <xf numFmtId="0" fontId="9" fillId="0" borderId="4" xfId="13" applyFont="1" applyFill="1" applyBorder="1" applyAlignment="1">
      <alignment horizontal="center"/>
    </xf>
    <xf numFmtId="0" fontId="9" fillId="0" borderId="4" xfId="0" applyFont="1" applyFill="1" applyBorder="1" applyAlignment="1">
      <alignment horizontal="justify"/>
    </xf>
    <xf numFmtId="0" fontId="0" fillId="0" borderId="4" xfId="0" applyFont="1" applyFill="1" applyBorder="1" applyAlignment="1">
      <alignment horizontal="center"/>
    </xf>
    <xf numFmtId="0" fontId="9" fillId="0" borderId="4" xfId="0" applyFont="1" applyFill="1" applyBorder="1" applyAlignment="1">
      <alignment horizontal="center"/>
    </xf>
    <xf numFmtId="0" fontId="15" fillId="0" borderId="4" xfId="0" applyFont="1" applyFill="1" applyBorder="1" applyAlignment="1">
      <alignment horizontal="center" wrapText="1"/>
    </xf>
    <xf numFmtId="169" fontId="15" fillId="0" borderId="4" xfId="13" applyNumberFormat="1" applyFont="1" applyFill="1" applyBorder="1" applyAlignment="1">
      <alignment horizontal="center"/>
    </xf>
    <xf numFmtId="0" fontId="15" fillId="9" borderId="11" xfId="18" applyFont="1" applyFill="1" applyBorder="1" applyAlignment="1">
      <alignment horizontal="center" vertical="center"/>
    </xf>
    <xf numFmtId="0" fontId="15" fillId="0" borderId="4" xfId="18" applyFont="1" applyFill="1" applyBorder="1" applyAlignment="1">
      <alignment horizontal="center"/>
    </xf>
    <xf numFmtId="43" fontId="9" fillId="0" borderId="4" xfId="76" applyFont="1" applyFill="1" applyBorder="1" applyAlignment="1">
      <alignment horizontal="center" vertical="center" wrapText="1"/>
    </xf>
    <xf numFmtId="43" fontId="0" fillId="0" borderId="4" xfId="76" applyFont="1" applyFill="1" applyBorder="1" applyAlignment="1">
      <alignment vertical="center"/>
    </xf>
    <xf numFmtId="2" fontId="9" fillId="0" borderId="4" xfId="0" applyNumberFormat="1" applyFont="1" applyFill="1" applyBorder="1" applyAlignment="1">
      <alignment wrapText="1"/>
    </xf>
    <xf numFmtId="43" fontId="9" fillId="0" borderId="4" xfId="76" applyFont="1" applyFill="1" applyBorder="1" applyAlignment="1">
      <alignment horizontal="center"/>
    </xf>
    <xf numFmtId="10" fontId="9" fillId="0" borderId="4" xfId="61" applyNumberFormat="1" applyFont="1" applyFill="1" applyBorder="1" applyAlignment="1">
      <alignment horizontal="center"/>
    </xf>
    <xf numFmtId="0" fontId="17" fillId="0" borderId="4" xfId="0" applyFont="1" applyFill="1" applyBorder="1" applyAlignment="1">
      <alignment horizontal="left" vertical="center" wrapText="1"/>
    </xf>
    <xf numFmtId="43" fontId="9" fillId="0" borderId="4" xfId="76" applyFont="1" applyFill="1" applyBorder="1" applyAlignment="1">
      <alignment horizontal="right"/>
    </xf>
    <xf numFmtId="10" fontId="9" fillId="0" borderId="4" xfId="61" applyNumberFormat="1" applyFont="1" applyFill="1" applyBorder="1" applyAlignment="1">
      <alignment horizontal="right"/>
    </xf>
    <xf numFmtId="43" fontId="9" fillId="0" borderId="4" xfId="76" applyFont="1" applyFill="1" applyBorder="1" applyAlignment="1">
      <alignment horizontal="center" vertical="center"/>
    </xf>
    <xf numFmtId="43" fontId="0" fillId="0" borderId="4" xfId="76" applyFont="1" applyBorder="1" applyAlignment="1">
      <alignment horizontal="center"/>
    </xf>
    <xf numFmtId="43" fontId="15" fillId="0" borderId="4" xfId="76" applyFont="1" applyFill="1" applyBorder="1" applyAlignment="1">
      <alignment horizontal="center"/>
    </xf>
    <xf numFmtId="0" fontId="12" fillId="0" borderId="4" xfId="0" applyFont="1" applyBorder="1" applyAlignment="1">
      <alignment horizontal="left" vertical="center"/>
    </xf>
    <xf numFmtId="0" fontId="0" fillId="0" borderId="4" xfId="0" applyBorder="1" applyAlignment="1">
      <alignment horizontal="right" vertical="center"/>
    </xf>
    <xf numFmtId="0" fontId="0" fillId="0" borderId="4" xfId="0" applyBorder="1" applyAlignment="1">
      <alignment horizontal="left" vertical="center"/>
    </xf>
    <xf numFmtId="0" fontId="12" fillId="0" borderId="0" xfId="0" applyFont="1" applyFill="1" applyBorder="1" applyAlignment="1">
      <alignment horizontal="lef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171" fontId="9" fillId="0" borderId="4" xfId="76" applyNumberFormat="1" applyFont="1" applyFill="1" applyBorder="1" applyAlignment="1">
      <alignment horizontal="center" vertical="center"/>
    </xf>
    <xf numFmtId="14" fontId="13" fillId="0" borderId="0" xfId="0" applyNumberFormat="1" applyFont="1" applyAlignment="1"/>
    <xf numFmtId="43" fontId="9" fillId="9" borderId="4" xfId="76" applyFont="1" applyFill="1" applyBorder="1" applyAlignment="1"/>
    <xf numFmtId="43" fontId="9" fillId="9" borderId="4" xfId="76" applyFont="1" applyFill="1" applyBorder="1" applyAlignment="1">
      <alignment horizontal="right"/>
    </xf>
    <xf numFmtId="43" fontId="15" fillId="9" borderId="4" xfId="76" applyFont="1" applyFill="1" applyBorder="1" applyAlignment="1">
      <alignment horizontal="justify"/>
    </xf>
    <xf numFmtId="43" fontId="15" fillId="9" borderId="4" xfId="76" applyFont="1" applyFill="1" applyBorder="1" applyAlignment="1"/>
    <xf numFmtId="0" fontId="12" fillId="0" borderId="4" xfId="0" applyFont="1" applyBorder="1"/>
    <xf numFmtId="0" fontId="0" fillId="0" borderId="4" xfId="0" applyBorder="1"/>
    <xf numFmtId="43" fontId="0" fillId="0" borderId="4" xfId="76" applyFont="1" applyBorder="1"/>
    <xf numFmtId="10" fontId="9" fillId="9" borderId="4" xfId="61" applyNumberFormat="1" applyFont="1" applyFill="1" applyBorder="1" applyAlignment="1"/>
    <xf numFmtId="0" fontId="30" fillId="0" borderId="0" xfId="0" applyFont="1" applyAlignment="1"/>
    <xf numFmtId="43" fontId="15" fillId="0" borderId="4" xfId="76" applyFont="1" applyFill="1" applyBorder="1" applyAlignment="1">
      <alignment wrapText="1"/>
    </xf>
    <xf numFmtId="43" fontId="9" fillId="0" borderId="4" xfId="76" applyFont="1" applyFill="1" applyBorder="1" applyAlignment="1">
      <alignment horizontal="center" wrapText="1"/>
    </xf>
    <xf numFmtId="10" fontId="9" fillId="0" borderId="4" xfId="61" applyNumberFormat="1" applyFont="1" applyFill="1" applyBorder="1" applyAlignment="1">
      <alignment horizontal="center" wrapText="1"/>
    </xf>
    <xf numFmtId="2" fontId="32" fillId="0" borderId="4" xfId="0" applyNumberFormat="1" applyFont="1" applyFill="1" applyBorder="1" applyAlignment="1">
      <alignment horizontal="center" vertical="center"/>
    </xf>
    <xf numFmtId="43" fontId="0" fillId="0" borderId="4" xfId="76" applyFont="1" applyBorder="1" applyAlignment="1">
      <alignment horizontal="center" vertical="center"/>
    </xf>
    <xf numFmtId="0" fontId="0" fillId="0" borderId="4" xfId="0" applyBorder="1" applyAlignment="1">
      <alignment horizontal="right" vertical="center"/>
    </xf>
    <xf numFmtId="0" fontId="12" fillId="0" borderId="4" xfId="0" applyFont="1" applyBorder="1" applyAlignment="1">
      <alignment horizontal="center" vertical="center"/>
    </xf>
    <xf numFmtId="0" fontId="14" fillId="0" borderId="0" xfId="0" applyFont="1" applyFill="1" applyBorder="1" applyAlignment="1">
      <alignment horizontal="left"/>
    </xf>
    <xf numFmtId="0" fontId="0" fillId="0" borderId="4" xfId="0" applyFont="1" applyBorder="1" applyAlignment="1">
      <alignment vertical="center" wrapText="1"/>
    </xf>
    <xf numFmtId="2" fontId="0" fillId="0" borderId="4" xfId="0" applyNumberFormat="1" applyFont="1" applyBorder="1" applyAlignment="1">
      <alignment horizontal="center" vertical="center" wrapText="1"/>
    </xf>
    <xf numFmtId="2" fontId="15" fillId="12" borderId="12" xfId="18" applyNumberFormat="1" applyFont="1" applyFill="1" applyBorder="1" applyAlignment="1"/>
    <xf numFmtId="2" fontId="9" fillId="0" borderId="4" xfId="0" applyNumberFormat="1" applyFont="1" applyBorder="1" applyAlignment="1">
      <alignment horizontal="center" vertical="center"/>
    </xf>
    <xf numFmtId="17" fontId="15" fillId="0" borderId="4" xfId="0" applyNumberFormat="1" applyFont="1" applyFill="1" applyBorder="1" applyAlignment="1">
      <alignment horizontal="center" vertical="center"/>
    </xf>
    <xf numFmtId="17" fontId="15" fillId="0" borderId="4" xfId="0" applyNumberFormat="1" applyFont="1" applyFill="1" applyBorder="1" applyAlignment="1">
      <alignment horizontal="center" vertical="center" wrapText="1"/>
    </xf>
    <xf numFmtId="0" fontId="18" fillId="9" borderId="4" xfId="18" applyFont="1" applyFill="1" applyBorder="1" applyAlignment="1">
      <alignment horizontal="left" vertical="center"/>
    </xf>
    <xf numFmtId="0" fontId="17" fillId="9" borderId="4" xfId="18" applyFont="1" applyFill="1" applyBorder="1" applyAlignment="1">
      <alignment horizontal="left" vertical="center"/>
    </xf>
    <xf numFmtId="0" fontId="18" fillId="9" borderId="4" xfId="18" applyFont="1" applyFill="1" applyBorder="1" applyAlignment="1">
      <alignment horizontal="justify" vertical="center"/>
    </xf>
    <xf numFmtId="0" fontId="15" fillId="9" borderId="4" xfId="18" applyFont="1" applyFill="1" applyBorder="1" applyAlignment="1">
      <alignment vertical="center"/>
    </xf>
    <xf numFmtId="0" fontId="9" fillId="9" borderId="4" xfId="18" applyFont="1" applyFill="1" applyBorder="1" applyAlignment="1">
      <alignment vertical="center"/>
    </xf>
    <xf numFmtId="0" fontId="9" fillId="9" borderId="11" xfId="18" applyFont="1" applyFill="1" applyBorder="1" applyAlignment="1">
      <alignment vertical="center"/>
    </xf>
    <xf numFmtId="0" fontId="13" fillId="0" borderId="0" xfId="0" applyFont="1" applyAlignment="1">
      <alignment vertical="center"/>
    </xf>
    <xf numFmtId="0" fontId="17" fillId="9" borderId="4" xfId="18" applyFont="1" applyFill="1" applyBorder="1" applyAlignment="1">
      <alignment horizontal="left" vertical="center" wrapText="1"/>
    </xf>
    <xf numFmtId="0" fontId="9" fillId="9" borderId="4" xfId="18" applyNumberFormat="1" applyFont="1" applyFill="1" applyBorder="1" applyAlignment="1">
      <alignment vertical="center"/>
    </xf>
    <xf numFmtId="0" fontId="13" fillId="9" borderId="4" xfId="0" applyFont="1" applyFill="1" applyBorder="1" applyAlignment="1">
      <alignment vertical="center"/>
    </xf>
    <xf numFmtId="10" fontId="17" fillId="9" borderId="4" xfId="61" applyNumberFormat="1" applyFont="1" applyFill="1" applyBorder="1" applyAlignment="1">
      <alignment horizontal="right" vertical="center"/>
    </xf>
    <xf numFmtId="0" fontId="17" fillId="9" borderId="4" xfId="18" applyFont="1" applyFill="1" applyBorder="1" applyAlignment="1">
      <alignment horizontal="justify" vertical="center" wrapText="1"/>
    </xf>
    <xf numFmtId="0" fontId="18" fillId="9" borderId="4" xfId="18" applyFont="1" applyFill="1" applyBorder="1" applyAlignment="1">
      <alignment horizontal="left" vertical="center" wrapText="1"/>
    </xf>
    <xf numFmtId="0" fontId="15" fillId="9" borderId="4" xfId="18" applyFont="1" applyFill="1" applyBorder="1" applyAlignment="1">
      <alignment vertical="center" wrapText="1"/>
    </xf>
    <xf numFmtId="0" fontId="9" fillId="9" borderId="4" xfId="18" applyFont="1" applyFill="1" applyBorder="1" applyAlignment="1">
      <alignment vertical="center" wrapText="1"/>
    </xf>
    <xf numFmtId="2" fontId="9" fillId="9" borderId="4" xfId="18" applyNumberFormat="1" applyFont="1" applyFill="1" applyBorder="1" applyAlignment="1">
      <alignment vertical="center"/>
    </xf>
    <xf numFmtId="2" fontId="17" fillId="9" borderId="4" xfId="61" applyNumberFormat="1" applyFont="1" applyFill="1" applyBorder="1" applyAlignment="1">
      <alignment horizontal="right" vertical="center"/>
    </xf>
    <xf numFmtId="0" fontId="15" fillId="12" borderId="4" xfId="18" applyFont="1" applyFill="1" applyBorder="1" applyAlignment="1">
      <alignment vertical="center"/>
    </xf>
    <xf numFmtId="2" fontId="15" fillId="12" borderId="4" xfId="18" applyNumberFormat="1" applyFont="1" applyFill="1" applyBorder="1" applyAlignment="1">
      <alignment vertical="center"/>
    </xf>
    <xf numFmtId="2" fontId="15" fillId="9" borderId="4" xfId="18" applyNumberFormat="1" applyFont="1" applyFill="1" applyBorder="1" applyAlignment="1">
      <alignment vertical="center"/>
    </xf>
    <xf numFmtId="0" fontId="9" fillId="9" borderId="11" xfId="18" applyNumberFormat="1" applyFont="1" applyFill="1" applyBorder="1" applyAlignment="1">
      <alignment vertical="center"/>
    </xf>
    <xf numFmtId="0" fontId="13" fillId="9" borderId="11" xfId="0" applyFont="1" applyFill="1" applyBorder="1" applyAlignment="1">
      <alignment vertical="center"/>
    </xf>
    <xf numFmtId="0" fontId="13" fillId="13" borderId="0" xfId="0" applyFont="1" applyFill="1" applyBorder="1" applyAlignment="1">
      <alignment vertical="center"/>
    </xf>
    <xf numFmtId="0" fontId="13" fillId="13" borderId="4" xfId="0" applyFont="1" applyFill="1" applyBorder="1" applyAlignment="1">
      <alignment vertical="center"/>
    </xf>
    <xf numFmtId="0" fontId="13" fillId="13" borderId="4" xfId="0" applyFont="1" applyFill="1" applyBorder="1" applyAlignment="1">
      <alignment vertical="center" wrapText="1"/>
    </xf>
    <xf numFmtId="0" fontId="13" fillId="13" borderId="20" xfId="0" applyFont="1" applyFill="1" applyBorder="1" applyAlignment="1">
      <alignment vertical="center"/>
    </xf>
    <xf numFmtId="10" fontId="9" fillId="0" borderId="4" xfId="61" applyNumberFormat="1" applyFont="1" applyFill="1" applyBorder="1" applyAlignment="1"/>
    <xf numFmtId="0" fontId="21" fillId="0" borderId="0" xfId="77" applyFont="1" applyBorder="1" applyAlignment="1">
      <alignment horizontal="center" vertical="center"/>
    </xf>
    <xf numFmtId="0" fontId="9" fillId="0" borderId="0" xfId="77" applyFont="1" applyAlignment="1">
      <alignment horizontal="center" vertical="center"/>
    </xf>
    <xf numFmtId="0" fontId="9" fillId="0" borderId="4" xfId="77" applyFont="1" applyBorder="1" applyAlignment="1">
      <alignment horizontal="center" vertical="center"/>
    </xf>
    <xf numFmtId="0" fontId="15" fillId="0" borderId="4" xfId="77" applyFont="1" applyBorder="1" applyAlignment="1">
      <alignment horizontal="center" vertical="center"/>
    </xf>
    <xf numFmtId="0" fontId="15" fillId="0" borderId="4" xfId="77" applyFont="1" applyFill="1" applyBorder="1" applyAlignment="1">
      <alignment horizontal="center" vertical="center" wrapText="1"/>
    </xf>
    <xf numFmtId="1" fontId="9" fillId="0" borderId="4" xfId="77" applyNumberFormat="1" applyFont="1" applyFill="1" applyBorder="1" applyAlignment="1">
      <alignment horizontal="center" vertical="center"/>
    </xf>
    <xf numFmtId="0" fontId="9" fillId="0" borderId="4" xfId="77" applyFont="1" applyFill="1" applyBorder="1" applyAlignment="1">
      <alignment horizontal="center" vertical="center" wrapText="1"/>
    </xf>
    <xf numFmtId="2" fontId="9" fillId="0" borderId="4" xfId="77" applyNumberFormat="1" applyFont="1" applyFill="1" applyBorder="1" applyAlignment="1">
      <alignment horizontal="center" vertical="center"/>
    </xf>
    <xf numFmtId="14" fontId="9" fillId="0" borderId="4" xfId="77" applyNumberFormat="1" applyFont="1" applyFill="1" applyBorder="1" applyAlignment="1">
      <alignment horizontal="center" vertical="center"/>
    </xf>
    <xf numFmtId="0" fontId="9" fillId="0" borderId="4" xfId="77" applyFont="1" applyBorder="1" applyAlignment="1">
      <alignment horizontal="center" vertical="center" wrapText="1"/>
    </xf>
    <xf numFmtId="0" fontId="9" fillId="0" borderId="0" xfId="77" applyFont="1" applyAlignment="1">
      <alignment horizontal="center" vertical="center" wrapText="1"/>
    </xf>
    <xf numFmtId="169" fontId="9" fillId="0" borderId="4" xfId="77" applyNumberFormat="1" applyFont="1" applyFill="1" applyBorder="1" applyAlignment="1">
      <alignment horizontal="center" vertical="center"/>
    </xf>
    <xf numFmtId="2" fontId="9" fillId="0" borderId="4" xfId="77" applyNumberFormat="1" applyFont="1" applyFill="1" applyBorder="1" applyAlignment="1">
      <alignment horizontal="center" vertical="center" wrapText="1"/>
    </xf>
    <xf numFmtId="176" fontId="9" fillId="0" borderId="4" xfId="77" applyNumberFormat="1" applyFont="1" applyFill="1" applyBorder="1" applyAlignment="1">
      <alignment horizontal="center" vertical="center"/>
    </xf>
    <xf numFmtId="2" fontId="9" fillId="0" borderId="4" xfId="77" applyNumberFormat="1" applyFont="1" applyBorder="1" applyAlignment="1">
      <alignment horizontal="center" vertical="center" wrapText="1"/>
    </xf>
    <xf numFmtId="2" fontId="9" fillId="0" borderId="4" xfId="77" applyNumberFormat="1" applyFont="1" applyBorder="1" applyAlignment="1">
      <alignment horizontal="center" vertical="center"/>
    </xf>
    <xf numFmtId="2" fontId="9" fillId="0" borderId="0" xfId="77" applyNumberFormat="1" applyFont="1" applyAlignment="1">
      <alignment horizontal="center" vertical="center"/>
    </xf>
    <xf numFmtId="0" fontId="15" fillId="0" borderId="20" xfId="77" applyFont="1" applyFill="1" applyBorder="1" applyAlignment="1">
      <alignment horizontal="center" vertical="center" wrapText="1"/>
    </xf>
    <xf numFmtId="1" fontId="9" fillId="0" borderId="4" xfId="77" applyNumberFormat="1" applyFont="1" applyBorder="1" applyAlignment="1">
      <alignment horizontal="center" vertical="center" wrapText="1"/>
    </xf>
    <xf numFmtId="1" fontId="9" fillId="0" borderId="4" xfId="77" applyNumberFormat="1" applyFont="1" applyBorder="1" applyAlignment="1">
      <alignment horizontal="center" vertical="center"/>
    </xf>
    <xf numFmtId="1" fontId="9" fillId="0" borderId="4" xfId="77" applyNumberFormat="1" applyFont="1" applyFill="1" applyBorder="1" applyAlignment="1">
      <alignment horizontal="center" vertical="center" wrapText="1"/>
    </xf>
    <xf numFmtId="0" fontId="0" fillId="0" borderId="4" xfId="0"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wrapText="1"/>
    </xf>
    <xf numFmtId="0" fontId="0" fillId="0" borderId="0" xfId="0" applyFont="1" applyAlignment="1">
      <alignment horizontal="center" vertical="center"/>
    </xf>
    <xf numFmtId="0" fontId="9" fillId="0" borderId="4" xfId="0" applyFont="1" applyBorder="1" applyAlignment="1">
      <alignment horizontal="left" vertical="center" wrapText="1"/>
    </xf>
    <xf numFmtId="0" fontId="15" fillId="0" borderId="0" xfId="0" applyFont="1" applyBorder="1" applyAlignment="1">
      <alignment horizontal="center"/>
    </xf>
    <xf numFmtId="0" fontId="0" fillId="0" borderId="0" xfId="0" applyFont="1" applyAlignment="1"/>
    <xf numFmtId="0" fontId="0" fillId="0" borderId="0" xfId="0" applyFont="1" applyBorder="1" applyAlignment="1"/>
    <xf numFmtId="0" fontId="14" fillId="0" borderId="0" xfId="0" applyFont="1" applyFill="1" applyBorder="1" applyAlignment="1">
      <alignment vertical="center"/>
    </xf>
    <xf numFmtId="0" fontId="15" fillId="0" borderId="4" xfId="0" applyFont="1" applyFill="1" applyBorder="1" applyAlignment="1">
      <alignment horizontal="center" wrapText="1"/>
    </xf>
    <xf numFmtId="0" fontId="12" fillId="0" borderId="4" xfId="0" applyFont="1" applyBorder="1" applyAlignment="1">
      <alignment horizontal="center" vertical="center"/>
    </xf>
    <xf numFmtId="0" fontId="13" fillId="12" borderId="30" xfId="0" applyFont="1" applyFill="1" applyBorder="1" applyAlignment="1">
      <alignment horizontal="center" vertical="center"/>
    </xf>
    <xf numFmtId="0" fontId="15" fillId="9" borderId="0" xfId="18" applyFont="1" applyFill="1" applyBorder="1" applyAlignment="1">
      <alignment horizontal="center" vertical="center"/>
    </xf>
    <xf numFmtId="0" fontId="9" fillId="0" borderId="41" xfId="0" applyFont="1" applyFill="1" applyBorder="1" applyAlignment="1"/>
    <xf numFmtId="0" fontId="0" fillId="0" borderId="41" xfId="0" applyFont="1" applyBorder="1" applyAlignment="1"/>
    <xf numFmtId="0" fontId="0" fillId="0" borderId="42" xfId="0" applyFont="1" applyBorder="1" applyAlignment="1"/>
    <xf numFmtId="0" fontId="35" fillId="0" borderId="4" xfId="0" applyFont="1" applyBorder="1"/>
    <xf numFmtId="0" fontId="9" fillId="0" borderId="14" xfId="0" applyFont="1" applyFill="1" applyBorder="1" applyAlignment="1">
      <alignment horizontal="center"/>
    </xf>
    <xf numFmtId="0" fontId="9" fillId="0" borderId="15" xfId="13" applyFont="1" applyFill="1" applyBorder="1" applyAlignment="1"/>
    <xf numFmtId="10" fontId="9" fillId="0" borderId="4" xfId="0" applyNumberFormat="1" applyFont="1" applyFill="1" applyBorder="1" applyAlignment="1">
      <alignment horizontal="center" vertical="center"/>
    </xf>
    <xf numFmtId="2" fontId="9" fillId="0" borderId="4" xfId="76" applyNumberFormat="1" applyFont="1" applyFill="1" applyBorder="1" applyAlignment="1">
      <alignment horizontal="center" vertical="center"/>
    </xf>
    <xf numFmtId="0" fontId="15" fillId="0" borderId="10" xfId="0" applyFont="1" applyBorder="1" applyAlignment="1"/>
    <xf numFmtId="0" fontId="9" fillId="0" borderId="13" xfId="0" applyFont="1" applyBorder="1" applyAlignment="1"/>
    <xf numFmtId="0" fontId="9" fillId="0" borderId="10" xfId="0" applyFont="1" applyBorder="1" applyAlignment="1"/>
    <xf numFmtId="0" fontId="15" fillId="0" borderId="47" xfId="0" applyFont="1" applyBorder="1" applyAlignment="1"/>
    <xf numFmtId="0" fontId="14" fillId="0" borderId="10" xfId="0" applyFont="1" applyBorder="1" applyAlignment="1"/>
    <xf numFmtId="0" fontId="15" fillId="0" borderId="41" xfId="0" applyFont="1" applyFill="1" applyBorder="1" applyAlignment="1"/>
    <xf numFmtId="0" fontId="15" fillId="0" borderId="9" xfId="0" applyFont="1" applyFill="1" applyBorder="1" applyAlignment="1">
      <alignment horizontal="center" wrapText="1"/>
    </xf>
    <xf numFmtId="0" fontId="15" fillId="0" borderId="17" xfId="0" applyFont="1" applyFill="1" applyBorder="1" applyAlignment="1">
      <alignment horizontal="left"/>
    </xf>
    <xf numFmtId="0" fontId="9" fillId="0" borderId="6" xfId="0" applyFont="1" applyFill="1" applyBorder="1" applyAlignment="1">
      <alignment horizontal="left"/>
    </xf>
    <xf numFmtId="0" fontId="15" fillId="12" borderId="6" xfId="0" applyFont="1" applyFill="1" applyBorder="1" applyAlignment="1">
      <alignment horizontal="left"/>
    </xf>
    <xf numFmtId="0" fontId="9" fillId="0" borderId="6" xfId="0" applyFont="1" applyFill="1" applyBorder="1" applyAlignment="1"/>
    <xf numFmtId="0" fontId="15" fillId="0" borderId="6" xfId="0" applyFont="1" applyFill="1" applyBorder="1" applyAlignment="1"/>
    <xf numFmtId="0" fontId="15" fillId="12" borderId="6" xfId="0" applyFont="1" applyFill="1" applyBorder="1" applyAlignment="1">
      <alignment wrapText="1"/>
    </xf>
    <xf numFmtId="0" fontId="15" fillId="12" borderId="32" xfId="0" applyFont="1" applyFill="1" applyBorder="1" applyAlignment="1">
      <alignment wrapText="1"/>
    </xf>
    <xf numFmtId="0" fontId="9" fillId="0" borderId="17" xfId="0" applyFont="1" applyFill="1" applyBorder="1" applyAlignment="1">
      <alignment wrapText="1"/>
    </xf>
    <xf numFmtId="0" fontId="9" fillId="0" borderId="42" xfId="0" applyFont="1" applyFill="1" applyBorder="1" applyAlignment="1">
      <alignment horizontal="center"/>
    </xf>
    <xf numFmtId="0" fontId="9" fillId="0" borderId="45" xfId="0" applyFont="1" applyFill="1" applyBorder="1" applyAlignment="1"/>
    <xf numFmtId="0" fontId="9" fillId="0" borderId="24" xfId="13" applyFont="1" applyFill="1" applyBorder="1" applyAlignment="1"/>
    <xf numFmtId="0" fontId="9" fillId="0" borderId="22" xfId="13" applyFont="1" applyFill="1" applyBorder="1" applyAlignment="1"/>
    <xf numFmtId="0" fontId="9" fillId="0" borderId="21" xfId="13" applyFont="1" applyFill="1" applyBorder="1" applyAlignment="1"/>
    <xf numFmtId="0" fontId="9" fillId="0" borderId="25" xfId="13" applyFont="1" applyFill="1" applyBorder="1" applyAlignment="1"/>
    <xf numFmtId="0" fontId="9" fillId="0" borderId="27" xfId="13" applyFont="1" applyFill="1" applyBorder="1" applyAlignment="1"/>
    <xf numFmtId="0" fontId="9" fillId="0" borderId="19" xfId="13" applyFont="1" applyFill="1" applyBorder="1" applyAlignment="1"/>
    <xf numFmtId="0" fontId="9" fillId="0" borderId="29" xfId="13" applyFont="1" applyFill="1" applyBorder="1" applyAlignment="1"/>
    <xf numFmtId="0" fontId="9" fillId="0" borderId="0" xfId="57" applyFont="1" applyBorder="1" applyAlignment="1">
      <alignment wrapText="1"/>
    </xf>
    <xf numFmtId="0" fontId="9" fillId="9" borderId="4" xfId="0" applyFont="1" applyFill="1" applyBorder="1" applyAlignment="1">
      <alignment vertical="center"/>
    </xf>
    <xf numFmtId="2" fontId="9" fillId="9" borderId="4" xfId="0" applyNumberFormat="1" applyFont="1" applyFill="1" applyBorder="1" applyAlignment="1">
      <alignment vertical="center"/>
    </xf>
    <xf numFmtId="10" fontId="0" fillId="0" borderId="0" xfId="0" applyNumberFormat="1" applyFont="1" applyAlignment="1"/>
    <xf numFmtId="178" fontId="0" fillId="0" borderId="0" xfId="76" applyNumberFormat="1" applyFont="1" applyAlignment="1"/>
    <xf numFmtId="0" fontId="0" fillId="0" borderId="0" xfId="0" applyFont="1" applyAlignment="1">
      <alignment horizontal="center" vertical="center" wrapText="1"/>
    </xf>
    <xf numFmtId="171" fontId="0" fillId="0" borderId="0" xfId="76" applyNumberFormat="1" applyFont="1" applyAlignment="1"/>
    <xf numFmtId="10" fontId="0" fillId="0" borderId="4" xfId="61" applyNumberFormat="1" applyFont="1" applyBorder="1" applyAlignment="1">
      <alignment horizontal="center" vertical="center"/>
    </xf>
    <xf numFmtId="10" fontId="9" fillId="0" borderId="4" xfId="61" applyNumberFormat="1" applyFont="1" applyBorder="1" applyAlignment="1">
      <alignment horizontal="center" vertical="center"/>
    </xf>
    <xf numFmtId="10" fontId="9" fillId="16" borderId="4" xfId="61" applyNumberFormat="1" applyFont="1" applyFill="1" applyBorder="1" applyAlignment="1">
      <alignment horizontal="center" vertical="center"/>
    </xf>
    <xf numFmtId="10" fontId="0" fillId="16" borderId="4" xfId="61" applyNumberFormat="1" applyFont="1" applyFill="1" applyBorder="1" applyAlignment="1">
      <alignment horizontal="center" vertical="center"/>
    </xf>
    <xf numFmtId="9" fontId="0" fillId="0" borderId="4" xfId="61" applyFont="1" applyBorder="1" applyAlignment="1">
      <alignment horizontal="center" vertical="center"/>
    </xf>
    <xf numFmtId="2" fontId="0" fillId="0" borderId="4" xfId="61" applyNumberFormat="1" applyFont="1" applyBorder="1" applyAlignment="1">
      <alignment horizontal="center" vertical="center"/>
    </xf>
    <xf numFmtId="0" fontId="0" fillId="0" borderId="0" xfId="0" applyFont="1" applyAlignment="1"/>
    <xf numFmtId="0" fontId="12" fillId="0" borderId="4" xfId="0" applyFont="1" applyFill="1" applyBorder="1" applyAlignment="1">
      <alignment horizontal="left" vertical="center" wrapText="1"/>
    </xf>
    <xf numFmtId="0" fontId="0" fillId="0" borderId="4" xfId="0" applyFont="1" applyBorder="1" applyAlignment="1">
      <alignment horizontal="left" vertical="center" wrapText="1"/>
    </xf>
    <xf numFmtId="0" fontId="0" fillId="12" borderId="4" xfId="0" applyFont="1" applyFill="1" applyBorder="1" applyAlignment="1">
      <alignment horizontal="left" vertical="center" wrapText="1"/>
    </xf>
    <xf numFmtId="0" fontId="0" fillId="12" borderId="12" xfId="0" applyFont="1" applyFill="1" applyBorder="1" applyAlignment="1">
      <alignment horizontal="left" vertical="center" wrapText="1"/>
    </xf>
    <xf numFmtId="0" fontId="0" fillId="0" borderId="11" xfId="0" applyFont="1" applyBorder="1" applyAlignment="1">
      <alignment horizontal="left" vertical="center" wrapText="1"/>
    </xf>
    <xf numFmtId="0" fontId="0" fillId="12" borderId="4" xfId="0" applyFont="1" applyFill="1" applyBorder="1" applyAlignment="1">
      <alignment horizontal="left" vertical="center"/>
    </xf>
    <xf numFmtId="171" fontId="0" fillId="0" borderId="0" xfId="0" applyNumberFormat="1" applyFont="1" applyAlignment="1"/>
    <xf numFmtId="2" fontId="9" fillId="0" borderId="4" xfId="18" applyNumberFormat="1" applyFont="1" applyBorder="1" applyAlignment="1">
      <alignment horizontal="center" vertical="center"/>
    </xf>
    <xf numFmtId="0" fontId="15" fillId="0" borderId="4" xfId="0" applyFont="1" applyFill="1" applyBorder="1" applyAlignment="1">
      <alignment horizontal="center"/>
    </xf>
    <xf numFmtId="0" fontId="0" fillId="0" borderId="0" xfId="0" applyFont="1" applyAlignment="1"/>
    <xf numFmtId="0" fontId="15" fillId="0" borderId="4" xfId="0" applyFont="1" applyFill="1" applyBorder="1" applyAlignment="1">
      <alignment horizontal="center" wrapText="1"/>
    </xf>
    <xf numFmtId="173" fontId="15" fillId="12" borderId="4" xfId="0" applyNumberFormat="1" applyFont="1" applyFill="1" applyBorder="1" applyAlignment="1">
      <alignment horizontal="center" vertical="center"/>
    </xf>
    <xf numFmtId="0" fontId="0" fillId="0" borderId="0" xfId="0" applyFont="1" applyAlignment="1"/>
    <xf numFmtId="2" fontId="15" fillId="0" borderId="4" xfId="18" applyNumberFormat="1" applyFont="1" applyBorder="1" applyAlignment="1">
      <alignment horizontal="center" vertical="center"/>
    </xf>
    <xf numFmtId="2" fontId="9" fillId="0" borderId="4" xfId="61" applyNumberFormat="1" applyFont="1" applyBorder="1" applyAlignment="1">
      <alignment horizontal="center" vertical="center"/>
    </xf>
    <xf numFmtId="2" fontId="9" fillId="9" borderId="4" xfId="18" applyNumberFormat="1" applyFont="1" applyFill="1" applyBorder="1" applyAlignment="1">
      <alignment horizontal="center" vertical="center"/>
    </xf>
    <xf numFmtId="2" fontId="9" fillId="9" borderId="4" xfId="61" applyNumberFormat="1" applyFont="1" applyFill="1" applyBorder="1" applyAlignment="1">
      <alignment horizontal="center" vertical="center"/>
    </xf>
    <xf numFmtId="2" fontId="9" fillId="9" borderId="4" xfId="0" applyNumberFormat="1" applyFont="1" applyFill="1" applyBorder="1" applyAlignment="1">
      <alignment horizontal="center" vertical="center"/>
    </xf>
    <xf numFmtId="2" fontId="15" fillId="12" borderId="30" xfId="18" applyNumberFormat="1" applyFont="1" applyFill="1" applyBorder="1" applyAlignment="1">
      <alignment horizontal="center" vertical="center"/>
    </xf>
    <xf numFmtId="0" fontId="0" fillId="13" borderId="10" xfId="0" applyFont="1" applyFill="1" applyBorder="1" applyAlignment="1"/>
    <xf numFmtId="0" fontId="0" fillId="0" borderId="0" xfId="0" applyFont="1" applyAlignment="1"/>
    <xf numFmtId="0" fontId="0" fillId="13" borderId="15" xfId="0" applyFont="1" applyFill="1" applyBorder="1" applyAlignment="1">
      <alignment wrapText="1"/>
    </xf>
    <xf numFmtId="0" fontId="0" fillId="13" borderId="10" xfId="0" applyFont="1" applyFill="1" applyBorder="1" applyAlignment="1">
      <alignment wrapText="1"/>
    </xf>
    <xf numFmtId="0" fontId="0" fillId="9" borderId="0" xfId="0" applyFont="1" applyFill="1" applyAlignment="1">
      <alignment horizontal="center" vertical="center"/>
    </xf>
    <xf numFmtId="43" fontId="9" fillId="0" borderId="0" xfId="76" applyFont="1" applyFill="1" applyBorder="1" applyAlignment="1">
      <alignment horizontal="center"/>
    </xf>
    <xf numFmtId="172" fontId="0" fillId="0" borderId="4" xfId="61" applyNumberFormat="1" applyFont="1" applyBorder="1" applyAlignment="1">
      <alignment horizontal="center" vertical="center"/>
    </xf>
    <xf numFmtId="0" fontId="0" fillId="13" borderId="15" xfId="0" applyFont="1" applyFill="1" applyBorder="1" applyAlignment="1">
      <alignment horizontal="justify" wrapText="1"/>
    </xf>
    <xf numFmtId="0" fontId="0" fillId="13" borderId="10" xfId="0" applyFont="1" applyFill="1" applyBorder="1" applyAlignment="1">
      <alignment horizontal="justify" wrapText="1"/>
    </xf>
    <xf numFmtId="10" fontId="28" fillId="0" borderId="0" xfId="0" applyNumberFormat="1" applyFont="1" applyAlignment="1">
      <alignment horizontal="left" vertical="center"/>
    </xf>
    <xf numFmtId="0" fontId="36" fillId="0" borderId="4" xfId="0" applyFont="1" applyBorder="1" applyAlignment="1">
      <alignment horizontal="left" vertical="center" wrapText="1"/>
    </xf>
    <xf numFmtId="43" fontId="0" fillId="0" borderId="4" xfId="76" applyFont="1" applyBorder="1" applyAlignment="1">
      <alignment vertical="center"/>
    </xf>
    <xf numFmtId="10" fontId="0" fillId="0" borderId="4" xfId="61" applyNumberFormat="1" applyFont="1" applyBorder="1" applyAlignment="1">
      <alignment vertical="center"/>
    </xf>
    <xf numFmtId="43" fontId="15" fillId="12" borderId="30" xfId="76" applyFont="1" applyFill="1" applyBorder="1" applyAlignment="1">
      <alignment horizontal="justify" vertical="center" wrapText="1"/>
    </xf>
    <xf numFmtId="0" fontId="0" fillId="0" borderId="3" xfId="0" applyFont="1" applyBorder="1" applyAlignment="1"/>
    <xf numFmtId="0" fontId="0" fillId="0" borderId="3" xfId="0" applyFont="1" applyBorder="1" applyAlignment="1">
      <alignment horizontal="left"/>
    </xf>
    <xf numFmtId="0" fontId="0" fillId="0" borderId="3" xfId="0" applyFont="1" applyBorder="1" applyAlignment="1">
      <alignment wrapText="1"/>
    </xf>
    <xf numFmtId="0" fontId="12" fillId="0" borderId="3" xfId="0" applyFont="1" applyBorder="1" applyAlignment="1">
      <alignment horizontal="center" vertical="center"/>
    </xf>
    <xf numFmtId="0" fontId="0" fillId="9" borderId="0" xfId="0" applyFont="1" applyFill="1" applyAlignment="1">
      <alignment vertical="center"/>
    </xf>
    <xf numFmtId="2" fontId="0" fillId="9" borderId="36" xfId="0" applyNumberFormat="1" applyFont="1" applyFill="1" applyBorder="1" applyAlignment="1">
      <alignment horizontal="center" vertical="center" wrapText="1"/>
    </xf>
    <xf numFmtId="2" fontId="0" fillId="9" borderId="36" xfId="0" applyNumberFormat="1" applyFont="1" applyFill="1" applyBorder="1" applyAlignment="1">
      <alignment horizontal="center" vertical="center"/>
    </xf>
    <xf numFmtId="10" fontId="0" fillId="9" borderId="36" xfId="61" applyNumberFormat="1" applyFont="1" applyFill="1" applyBorder="1" applyAlignment="1">
      <alignment horizontal="center" vertical="center" wrapText="1"/>
    </xf>
    <xf numFmtId="10" fontId="13" fillId="9" borderId="36" xfId="61" applyNumberFormat="1" applyFont="1" applyFill="1" applyBorder="1" applyAlignment="1">
      <alignment horizontal="center" vertical="center"/>
    </xf>
    <xf numFmtId="10" fontId="36" fillId="9" borderId="36" xfId="61" applyNumberFormat="1" applyFont="1" applyFill="1" applyBorder="1" applyAlignment="1">
      <alignment horizontal="center" vertical="center"/>
    </xf>
    <xf numFmtId="0" fontId="0" fillId="0" borderId="0" xfId="0" applyFont="1" applyAlignment="1">
      <alignment vertical="center"/>
    </xf>
    <xf numFmtId="0" fontId="9" fillId="0" borderId="19" xfId="18" applyFont="1" applyBorder="1" applyAlignment="1">
      <alignment horizontal="center" vertical="center"/>
    </xf>
    <xf numFmtId="0" fontId="13" fillId="13" borderId="10" xfId="0" applyFont="1" applyFill="1" applyBorder="1" applyAlignment="1">
      <alignment vertical="center"/>
    </xf>
    <xf numFmtId="0" fontId="13" fillId="13" borderId="3" xfId="0" applyFont="1" applyFill="1" applyBorder="1" applyAlignment="1">
      <alignment vertical="center"/>
    </xf>
    <xf numFmtId="0" fontId="0" fillId="0" borderId="3" xfId="0" applyFont="1" applyBorder="1" applyAlignment="1"/>
    <xf numFmtId="0" fontId="0" fillId="0" borderId="3" xfId="0" applyFont="1" applyBorder="1" applyAlignment="1">
      <alignment wrapText="1"/>
    </xf>
    <xf numFmtId="10" fontId="0" fillId="9" borderId="4" xfId="61" applyNumberFormat="1" applyFont="1" applyFill="1" applyBorder="1" applyAlignment="1">
      <alignment horizontal="center" vertical="center" wrapText="1"/>
    </xf>
    <xf numFmtId="2" fontId="0" fillId="9" borderId="4" xfId="61" applyNumberFormat="1" applyFont="1" applyFill="1" applyBorder="1" applyAlignment="1">
      <alignment horizontal="center" vertical="center" wrapText="1"/>
    </xf>
    <xf numFmtId="2" fontId="12" fillId="9" borderId="4" xfId="0" applyNumberFormat="1" applyFont="1" applyFill="1" applyBorder="1" applyAlignment="1">
      <alignment horizontal="left" vertical="center" wrapText="1"/>
    </xf>
    <xf numFmtId="4" fontId="12" fillId="9" borderId="4" xfId="0" applyNumberFormat="1" applyFont="1" applyFill="1" applyBorder="1" applyAlignment="1">
      <alignment horizontal="center" vertical="center" wrapText="1"/>
    </xf>
    <xf numFmtId="10" fontId="12" fillId="9" borderId="4" xfId="61"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0" xfId="0" applyFont="1" applyAlignment="1">
      <alignment horizontal="left" vertical="center"/>
    </xf>
    <xf numFmtId="3" fontId="32" fillId="0" borderId="4" xfId="0" applyNumberFormat="1" applyFont="1" applyFill="1" applyBorder="1" applyAlignment="1">
      <alignment horizontal="center" vertical="center"/>
    </xf>
    <xf numFmtId="3" fontId="31" fillId="0" borderId="4" xfId="0" applyNumberFormat="1" applyFont="1" applyFill="1" applyBorder="1" applyAlignment="1">
      <alignment horizontal="center" vertical="center"/>
    </xf>
    <xf numFmtId="0" fontId="0" fillId="0" borderId="0" xfId="0" applyFont="1" applyFill="1" applyAlignment="1">
      <alignment vertical="center"/>
    </xf>
    <xf numFmtId="0" fontId="32" fillId="0" borderId="4" xfId="0" applyFont="1" applyFill="1" applyBorder="1" applyAlignment="1">
      <alignment vertical="center"/>
    </xf>
    <xf numFmtId="0" fontId="31" fillId="0" borderId="4" xfId="0" applyFont="1" applyFill="1" applyBorder="1" applyAlignment="1">
      <alignment vertical="center"/>
    </xf>
    <xf numFmtId="0" fontId="0" fillId="0" borderId="0" xfId="0" applyFont="1" applyAlignment="1">
      <alignment horizontal="justify" vertical="center"/>
    </xf>
    <xf numFmtId="43" fontId="12" fillId="12" borderId="30" xfId="76" applyFont="1" applyFill="1" applyBorder="1" applyAlignment="1">
      <alignment horizontal="center" vertical="center"/>
    </xf>
    <xf numFmtId="0" fontId="0" fillId="13" borderId="0" xfId="0" applyFont="1" applyFill="1" applyBorder="1" applyAlignment="1">
      <alignment horizontal="justify" vertical="center"/>
    </xf>
    <xf numFmtId="0" fontId="0" fillId="13" borderId="0" xfId="0" applyFont="1" applyFill="1" applyBorder="1" applyAlignment="1">
      <alignment vertical="center"/>
    </xf>
    <xf numFmtId="0" fontId="0" fillId="13" borderId="4" xfId="0" applyFont="1" applyFill="1" applyBorder="1" applyAlignment="1">
      <alignment horizontal="justify" vertical="center"/>
    </xf>
    <xf numFmtId="0" fontId="0" fillId="13" borderId="4" xfId="0" applyFont="1" applyFill="1" applyBorder="1" applyAlignment="1">
      <alignment vertical="center"/>
    </xf>
    <xf numFmtId="0" fontId="0" fillId="13" borderId="10" xfId="0" applyFont="1" applyFill="1" applyBorder="1" applyAlignment="1">
      <alignment vertical="center"/>
    </xf>
    <xf numFmtId="0" fontId="0" fillId="13" borderId="11" xfId="0" applyFont="1" applyFill="1" applyBorder="1" applyAlignment="1">
      <alignment horizontal="justify" vertical="center"/>
    </xf>
    <xf numFmtId="0" fontId="0" fillId="13" borderId="11" xfId="0" applyFont="1" applyFill="1" applyBorder="1" applyAlignment="1">
      <alignment vertical="center" wrapText="1"/>
    </xf>
    <xf numFmtId="0" fontId="0" fillId="0" borderId="0" xfId="0" applyFont="1" applyAlignment="1">
      <alignment vertical="center" wrapText="1"/>
    </xf>
    <xf numFmtId="0" fontId="0" fillId="13" borderId="4" xfId="0" applyFont="1" applyFill="1" applyBorder="1" applyAlignment="1">
      <alignment vertical="center" wrapText="1"/>
    </xf>
    <xf numFmtId="0" fontId="0" fillId="0" borderId="4" xfId="0" applyFont="1" applyFill="1" applyBorder="1" applyAlignment="1">
      <alignment horizontal="center" vertical="center"/>
    </xf>
    <xf numFmtId="0" fontId="0" fillId="13" borderId="0" xfId="0" applyFont="1" applyFill="1" applyBorder="1" applyAlignment="1">
      <alignment horizontal="center" vertical="center"/>
    </xf>
    <xf numFmtId="0" fontId="0" fillId="13" borderId="4" xfId="0" applyFont="1" applyFill="1" applyBorder="1" applyAlignment="1">
      <alignment horizontal="center" vertical="center"/>
    </xf>
    <xf numFmtId="0" fontId="12" fillId="13" borderId="4" xfId="0" applyFont="1" applyFill="1" applyBorder="1" applyAlignment="1">
      <alignment horizontal="center" vertical="center"/>
    </xf>
    <xf numFmtId="0" fontId="0" fillId="13" borderId="11" xfId="0" applyFont="1" applyFill="1" applyBorder="1" applyAlignment="1">
      <alignment horizontal="center" vertical="center"/>
    </xf>
    <xf numFmtId="0" fontId="0" fillId="13" borderId="11" xfId="0" applyFont="1" applyFill="1" applyBorder="1" applyAlignment="1">
      <alignment horizontal="center" vertical="center" wrapText="1"/>
    </xf>
    <xf numFmtId="0" fontId="0" fillId="0" borderId="3" xfId="0" applyFont="1" applyBorder="1" applyAlignment="1">
      <alignment horizontal="center" vertical="center"/>
    </xf>
    <xf numFmtId="0" fontId="0" fillId="13" borderId="4" xfId="0" applyFont="1" applyFill="1" applyBorder="1" applyAlignment="1">
      <alignment horizontal="center" vertical="center" wrapText="1"/>
    </xf>
    <xf numFmtId="0" fontId="18" fillId="12" borderId="4" xfId="0" applyFont="1" applyFill="1" applyBorder="1" applyAlignment="1">
      <alignment horizontal="left" vertical="center"/>
    </xf>
    <xf numFmtId="0" fontId="14" fillId="5" borderId="4" xfId="18" applyFont="1" applyFill="1" applyBorder="1" applyAlignment="1"/>
    <xf numFmtId="0" fontId="0" fillId="12" borderId="4" xfId="0" applyFont="1" applyFill="1" applyBorder="1" applyAlignment="1">
      <alignment wrapText="1"/>
    </xf>
    <xf numFmtId="174" fontId="0" fillId="12" borderId="4" xfId="0" applyNumberFormat="1" applyFont="1" applyFill="1" applyBorder="1" applyAlignment="1">
      <alignment horizontal="center"/>
    </xf>
    <xf numFmtId="0" fontId="15" fillId="12" borderId="4" xfId="0" applyFont="1" applyFill="1" applyBorder="1" applyAlignment="1">
      <alignment wrapText="1"/>
    </xf>
    <xf numFmtId="2" fontId="15" fillId="12" borderId="4" xfId="0" applyNumberFormat="1" applyFont="1" applyFill="1" applyBorder="1" applyAlignment="1">
      <alignment wrapText="1"/>
    </xf>
    <xf numFmtId="0" fontId="15" fillId="0" borderId="4" xfId="0" applyFont="1" applyFill="1" applyBorder="1" applyAlignment="1">
      <alignment vertical="center" wrapText="1"/>
    </xf>
    <xf numFmtId="0" fontId="9" fillId="0" borderId="0" xfId="18" applyFont="1" applyBorder="1" applyAlignment="1">
      <alignment vertical="center"/>
    </xf>
    <xf numFmtId="0" fontId="15" fillId="0" borderId="4" xfId="0" applyFont="1" applyFill="1" applyBorder="1" applyAlignment="1">
      <alignment horizontal="justify" vertical="center" wrapText="1"/>
    </xf>
    <xf numFmtId="0" fontId="9" fillId="0" borderId="4" xfId="13" applyFont="1" applyFill="1" applyBorder="1" applyAlignment="1">
      <alignment horizontal="justify" vertical="center" wrapText="1"/>
    </xf>
    <xf numFmtId="0" fontId="9" fillId="0" borderId="4" xfId="13" applyFont="1" applyFill="1" applyBorder="1" applyAlignment="1">
      <alignment horizontal="left" vertical="center" wrapText="1"/>
    </xf>
    <xf numFmtId="2" fontId="9" fillId="0" borderId="4" xfId="5" applyNumberFormat="1" applyFont="1" applyFill="1" applyBorder="1" applyAlignment="1">
      <alignment horizontal="right" vertical="center"/>
    </xf>
    <xf numFmtId="2" fontId="9" fillId="0" borderId="4" xfId="5" applyNumberFormat="1" applyFont="1" applyFill="1" applyBorder="1" applyAlignment="1">
      <alignment vertical="center"/>
    </xf>
    <xf numFmtId="2" fontId="9" fillId="0" borderId="4" xfId="5" applyNumberFormat="1" applyFont="1" applyFill="1" applyBorder="1" applyAlignment="1">
      <alignment horizontal="center" vertical="center"/>
    </xf>
    <xf numFmtId="0" fontId="9" fillId="0" borderId="4" xfId="0" applyFont="1" applyFill="1" applyBorder="1" applyAlignment="1">
      <alignment horizontal="justify" vertical="center" wrapText="1"/>
    </xf>
    <xf numFmtId="0" fontId="9" fillId="0" borderId="0" xfId="13" applyFont="1" applyFill="1" applyBorder="1" applyAlignment="1">
      <alignment vertical="center"/>
    </xf>
    <xf numFmtId="168" fontId="16" fillId="0" borderId="4" xfId="5" applyNumberFormat="1" applyFont="1" applyFill="1" applyBorder="1" applyAlignment="1">
      <alignment horizontal="center" vertical="center"/>
    </xf>
    <xf numFmtId="0" fontId="9" fillId="0" borderId="0" xfId="13" applyFont="1" applyFill="1" applyBorder="1" applyAlignment="1">
      <alignment horizontal="left" vertical="center" wrapText="1"/>
    </xf>
    <xf numFmtId="0" fontId="15" fillId="0" borderId="0" xfId="13" applyFont="1" applyFill="1" applyBorder="1" applyAlignment="1">
      <alignment vertical="center"/>
    </xf>
    <xf numFmtId="2" fontId="15" fillId="0" borderId="0" xfId="5" applyNumberFormat="1" applyFont="1" applyFill="1" applyBorder="1" applyAlignment="1">
      <alignment horizontal="right" vertical="center"/>
    </xf>
    <xf numFmtId="0" fontId="9" fillId="0" borderId="0" xfId="13" applyFont="1" applyBorder="1" applyAlignment="1">
      <alignment vertical="center"/>
    </xf>
    <xf numFmtId="0" fontId="9" fillId="0" borderId="0" xfId="13" applyFont="1" applyBorder="1" applyAlignment="1">
      <alignment horizontal="left" vertical="center"/>
    </xf>
    <xf numFmtId="0" fontId="9" fillId="0" borderId="4" xfId="0" applyFont="1" applyFill="1" applyBorder="1" applyAlignment="1">
      <alignment vertical="center" wrapText="1"/>
    </xf>
    <xf numFmtId="0" fontId="9" fillId="0" borderId="4" xfId="13" applyFont="1" applyBorder="1" applyAlignment="1">
      <alignment vertical="center"/>
    </xf>
    <xf numFmtId="174" fontId="15" fillId="0" borderId="4" xfId="18" applyNumberFormat="1" applyFont="1" applyFill="1" applyBorder="1" applyAlignment="1">
      <alignment horizontal="center" vertical="center"/>
    </xf>
    <xf numFmtId="0" fontId="9" fillId="0" borderId="4" xfId="0" applyFont="1" applyBorder="1" applyAlignment="1">
      <alignment vertical="center"/>
    </xf>
    <xf numFmtId="174" fontId="9" fillId="0" borderId="4" xfId="5" applyNumberFormat="1" applyFont="1" applyFill="1" applyBorder="1" applyAlignment="1">
      <alignment horizontal="center" vertical="center"/>
    </xf>
    <xf numFmtId="172" fontId="9" fillId="0" borderId="4" xfId="76" applyNumberFormat="1" applyFont="1" applyFill="1" applyBorder="1" applyAlignment="1">
      <alignment horizontal="center" vertical="center"/>
    </xf>
    <xf numFmtId="0" fontId="14" fillId="5" borderId="4" xfId="18" applyFont="1" applyFill="1" applyBorder="1" applyAlignment="1">
      <alignment vertical="center"/>
    </xf>
    <xf numFmtId="0" fontId="9" fillId="0" borderId="4" xfId="0" applyFont="1" applyFill="1" applyBorder="1" applyAlignment="1">
      <alignment vertical="center"/>
    </xf>
    <xf numFmtId="9" fontId="17" fillId="0" borderId="4" xfId="0" applyNumberFormat="1" applyFont="1" applyFill="1" applyBorder="1" applyAlignment="1">
      <alignment horizontal="center" vertical="center"/>
    </xf>
    <xf numFmtId="0" fontId="27" fillId="0" borderId="4" xfId="0" applyFont="1" applyFill="1" applyBorder="1" applyAlignment="1">
      <alignment horizontal="center" vertical="center"/>
    </xf>
    <xf numFmtId="1" fontId="28" fillId="0" borderId="4" xfId="0" applyNumberFormat="1" applyFont="1" applyFill="1" applyBorder="1" applyAlignment="1">
      <alignment horizontal="right" vertical="center"/>
    </xf>
    <xf numFmtId="0" fontId="13" fillId="0" borderId="4" xfId="0" applyFont="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vertical="center"/>
    </xf>
    <xf numFmtId="0" fontId="9" fillId="0" borderId="0" xfId="0" applyNumberFormat="1" applyFont="1" applyFill="1" applyBorder="1" applyAlignment="1">
      <alignment vertical="center" wrapText="1"/>
    </xf>
    <xf numFmtId="0" fontId="13" fillId="0" borderId="0" xfId="0" applyFont="1" applyFill="1" applyBorder="1" applyAlignment="1">
      <alignment vertical="center"/>
    </xf>
    <xf numFmtId="43" fontId="15" fillId="12" borderId="4" xfId="76" applyFont="1" applyFill="1" applyBorder="1" applyAlignment="1">
      <alignment horizontal="center" vertical="center"/>
    </xf>
    <xf numFmtId="0" fontId="15" fillId="0" borderId="4" xfId="13" applyFont="1" applyFill="1" applyBorder="1" applyAlignment="1">
      <alignment horizontal="justify" vertical="center"/>
    </xf>
    <xf numFmtId="0" fontId="9" fillId="0" borderId="4" xfId="0" applyFont="1" applyBorder="1" applyAlignment="1">
      <alignment horizontal="justify" vertical="center" wrapText="1"/>
    </xf>
    <xf numFmtId="0" fontId="13" fillId="0" borderId="0" xfId="0" applyFont="1" applyAlignment="1">
      <alignment horizontal="justify" vertical="center"/>
    </xf>
    <xf numFmtId="0" fontId="13" fillId="13" borderId="0" xfId="0" applyFont="1" applyFill="1" applyBorder="1" applyAlignment="1">
      <alignment horizontal="justify" vertical="center"/>
    </xf>
    <xf numFmtId="0" fontId="13" fillId="13" borderId="10" xfId="0" applyFont="1" applyFill="1" applyBorder="1" applyAlignment="1">
      <alignment horizontal="justify" vertical="center"/>
    </xf>
    <xf numFmtId="0" fontId="13" fillId="13" borderId="4" xfId="0" applyFont="1" applyFill="1" applyBorder="1" applyAlignment="1">
      <alignment horizontal="justify" vertical="center"/>
    </xf>
    <xf numFmtId="0" fontId="13" fillId="13" borderId="4" xfId="0" applyFont="1" applyFill="1" applyBorder="1" applyAlignment="1">
      <alignment horizontal="justify" vertical="center" wrapText="1"/>
    </xf>
    <xf numFmtId="43" fontId="15" fillId="12" borderId="4" xfId="76" applyFont="1" applyFill="1" applyBorder="1" applyAlignment="1">
      <alignment horizontal="center" vertical="center" wrapText="1"/>
    </xf>
    <xf numFmtId="0" fontId="15" fillId="0" borderId="4" xfId="0" applyFont="1" applyBorder="1" applyAlignment="1">
      <alignment horizontal="justify" vertical="center"/>
    </xf>
    <xf numFmtId="1" fontId="12" fillId="9" borderId="4" xfId="0" applyNumberFormat="1" applyFont="1" applyFill="1" applyBorder="1" applyAlignment="1">
      <alignment vertical="center" wrapText="1"/>
    </xf>
    <xf numFmtId="0" fontId="15" fillId="12" borderId="4" xfId="59" applyFont="1" applyFill="1" applyBorder="1" applyAlignment="1">
      <alignment horizontal="justify" vertical="center" wrapText="1"/>
    </xf>
    <xf numFmtId="0" fontId="9" fillId="0" borderId="4" xfId="59" applyFont="1" applyBorder="1" applyAlignment="1">
      <alignment horizontal="justify" vertical="center" wrapText="1"/>
    </xf>
    <xf numFmtId="4" fontId="0" fillId="0" borderId="4" xfId="76" applyNumberFormat="1" applyFont="1" applyBorder="1" applyAlignment="1">
      <alignment horizontal="center" vertical="center"/>
    </xf>
    <xf numFmtId="10" fontId="9" fillId="0" borderId="4" xfId="61" applyNumberFormat="1" applyFont="1" applyFill="1" applyBorder="1" applyAlignment="1">
      <alignment horizontal="center" vertical="center"/>
    </xf>
    <xf numFmtId="4" fontId="9" fillId="0" borderId="4" xfId="76" applyNumberFormat="1" applyFont="1" applyFill="1" applyBorder="1" applyAlignment="1">
      <alignment horizontal="center" vertical="center"/>
    </xf>
    <xf numFmtId="4" fontId="15" fillId="0" borderId="4" xfId="76" applyNumberFormat="1" applyFont="1" applyBorder="1" applyAlignment="1">
      <alignment horizontal="center" vertical="center" wrapText="1"/>
    </xf>
    <xf numFmtId="4" fontId="9" fillId="0" borderId="4" xfId="76" applyNumberFormat="1" applyFont="1" applyBorder="1" applyAlignment="1">
      <alignment horizontal="center" vertical="center" wrapText="1"/>
    </xf>
    <xf numFmtId="43" fontId="9" fillId="0" borderId="4" xfId="76" applyFont="1" applyFill="1" applyBorder="1" applyAlignment="1">
      <alignment horizontal="left" vertical="center"/>
    </xf>
    <xf numFmtId="0" fontId="15" fillId="9" borderId="4" xfId="18" applyFont="1" applyFill="1" applyBorder="1" applyAlignment="1">
      <alignment horizontal="left" vertical="center"/>
    </xf>
    <xf numFmtId="43" fontId="15" fillId="12" borderId="4" xfId="76" applyFont="1" applyFill="1" applyBorder="1" applyAlignment="1">
      <alignment horizontal="left" vertical="center" wrapText="1"/>
    </xf>
    <xf numFmtId="10" fontId="9" fillId="0" borderId="4" xfId="61" applyNumberFormat="1" applyFont="1" applyBorder="1" applyAlignment="1">
      <alignment horizontal="left" vertical="center" wrapText="1"/>
    </xf>
    <xf numFmtId="0" fontId="15" fillId="0" borderId="4" xfId="0" applyFont="1" applyBorder="1" applyAlignment="1">
      <alignment horizontal="left" vertical="center"/>
    </xf>
    <xf numFmtId="0" fontId="15" fillId="0" borderId="4" xfId="18" applyFont="1" applyFill="1" applyBorder="1" applyAlignment="1">
      <alignment horizontal="left" vertical="center"/>
    </xf>
    <xf numFmtId="0" fontId="9" fillId="0" borderId="4" xfId="57" applyFont="1" applyBorder="1" applyAlignment="1">
      <alignment horizontal="left" vertical="center" wrapText="1"/>
    </xf>
    <xf numFmtId="0" fontId="15" fillId="12" borderId="4" xfId="57" applyFont="1" applyFill="1" applyBorder="1" applyAlignment="1">
      <alignment horizontal="left" vertical="center" wrapText="1"/>
    </xf>
    <xf numFmtId="0" fontId="0" fillId="13" borderId="11" xfId="0" applyFont="1" applyFill="1" applyBorder="1" applyAlignment="1">
      <alignment vertical="center"/>
    </xf>
    <xf numFmtId="0" fontId="0" fillId="13" borderId="19" xfId="0" applyFont="1" applyFill="1" applyBorder="1" applyAlignment="1">
      <alignment vertical="center"/>
    </xf>
    <xf numFmtId="0" fontId="0" fillId="13" borderId="3" xfId="0" applyFont="1" applyFill="1" applyBorder="1" applyAlignment="1">
      <alignment vertical="center"/>
    </xf>
    <xf numFmtId="0" fontId="9" fillId="0" borderId="0" xfId="0" applyFont="1" applyBorder="1" applyAlignment="1">
      <alignment vertical="center"/>
    </xf>
    <xf numFmtId="43" fontId="9" fillId="0" borderId="0" xfId="60" applyFont="1" applyFill="1" applyBorder="1" applyAlignment="1">
      <alignment vertical="center"/>
    </xf>
    <xf numFmtId="0" fontId="0" fillId="13" borderId="15" xfId="0" applyFont="1" applyFill="1" applyBorder="1" applyAlignment="1">
      <alignment vertical="center"/>
    </xf>
    <xf numFmtId="0" fontId="0" fillId="13" borderId="29" xfId="0" applyFont="1" applyFill="1" applyBorder="1" applyAlignment="1">
      <alignment vertical="center"/>
    </xf>
    <xf numFmtId="0" fontId="0" fillId="13" borderId="20" xfId="0" applyFont="1" applyFill="1" applyBorder="1" applyAlignment="1">
      <alignment vertical="center"/>
    </xf>
    <xf numFmtId="0" fontId="0" fillId="13" borderId="25" xfId="0" applyFont="1" applyFill="1" applyBorder="1" applyAlignment="1">
      <alignment vertical="center"/>
    </xf>
    <xf numFmtId="0" fontId="0" fillId="0" borderId="4" xfId="0" applyFont="1" applyBorder="1" applyAlignment="1">
      <alignment vertical="center"/>
    </xf>
    <xf numFmtId="0" fontId="15" fillId="0" borderId="24" xfId="0" applyFont="1" applyFill="1" applyBorder="1" applyAlignment="1">
      <alignment vertical="center" wrapText="1"/>
    </xf>
    <xf numFmtId="0" fontId="15" fillId="0" borderId="15" xfId="0" applyFont="1" applyFill="1" applyBorder="1" applyAlignment="1">
      <alignment vertical="center" wrapText="1"/>
    </xf>
    <xf numFmtId="0" fontId="15" fillId="12" borderId="4" xfId="0" applyFont="1" applyFill="1" applyBorder="1" applyAlignment="1">
      <alignment horizontal="left" vertical="center" wrapText="1"/>
    </xf>
    <xf numFmtId="0" fontId="15" fillId="12" borderId="4" xfId="0" applyFont="1" applyFill="1" applyBorder="1" applyAlignment="1">
      <alignment vertical="center" wrapText="1"/>
    </xf>
    <xf numFmtId="2" fontId="15" fillId="0" borderId="0" xfId="0" applyNumberFormat="1" applyFont="1" applyFill="1" applyBorder="1" applyAlignment="1">
      <alignment vertical="center"/>
    </xf>
    <xf numFmtId="0" fontId="13" fillId="13" borderId="10" xfId="0" applyFont="1" applyFill="1" applyBorder="1" applyAlignment="1">
      <alignment vertical="center"/>
    </xf>
    <xf numFmtId="0" fontId="13" fillId="13" borderId="3" xfId="0" applyFont="1" applyFill="1" applyBorder="1" applyAlignment="1">
      <alignment vertical="center"/>
    </xf>
    <xf numFmtId="0" fontId="13" fillId="0" borderId="4" xfId="0" applyFont="1" applyBorder="1" applyAlignment="1">
      <alignment vertical="center"/>
    </xf>
    <xf numFmtId="0" fontId="12" fillId="0" borderId="0" xfId="0" applyFont="1" applyAlignment="1">
      <alignment horizontal="center"/>
    </xf>
    <xf numFmtId="0" fontId="0" fillId="0" borderId="3" xfId="0" applyFont="1" applyBorder="1" applyAlignment="1"/>
    <xf numFmtId="0" fontId="0" fillId="0" borderId="3" xfId="0" applyFont="1" applyBorder="1" applyAlignment="1">
      <alignment horizontal="left"/>
    </xf>
    <xf numFmtId="0" fontId="0" fillId="0" borderId="0" xfId="0" applyFont="1" applyAlignment="1"/>
    <xf numFmtId="0" fontId="0" fillId="13" borderId="3" xfId="0" applyFont="1" applyFill="1" applyBorder="1" applyAlignment="1"/>
    <xf numFmtId="0" fontId="0" fillId="0" borderId="3" xfId="0" applyFont="1" applyBorder="1" applyAlignment="1">
      <alignment wrapText="1"/>
    </xf>
    <xf numFmtId="0" fontId="12" fillId="11" borderId="36" xfId="0" applyFont="1" applyFill="1" applyBorder="1" applyAlignment="1">
      <alignment horizontal="center" vertical="center" wrapText="1"/>
    </xf>
    <xf numFmtId="0" fontId="0" fillId="13" borderId="10" xfId="0" applyFont="1" applyFill="1" applyBorder="1" applyAlignment="1">
      <alignment vertical="center"/>
    </xf>
    <xf numFmtId="43" fontId="15" fillId="0" borderId="4" xfId="76" applyFont="1" applyFill="1" applyBorder="1" applyAlignment="1">
      <alignment horizontal="center" vertical="center"/>
    </xf>
    <xf numFmtId="0" fontId="0" fillId="13" borderId="3" xfId="0" applyFont="1" applyFill="1" applyBorder="1" applyAlignment="1">
      <alignment vertical="center"/>
    </xf>
    <xf numFmtId="2" fontId="32" fillId="0" borderId="36" xfId="0" applyNumberFormat="1" applyFont="1" applyFill="1" applyBorder="1" applyAlignment="1">
      <alignment horizontal="center" vertical="center"/>
    </xf>
    <xf numFmtId="0" fontId="9" fillId="9" borderId="4" xfId="0" applyFont="1" applyFill="1" applyBorder="1" applyAlignment="1">
      <alignment vertical="center" wrapText="1"/>
    </xf>
    <xf numFmtId="0" fontId="15" fillId="12" borderId="30" xfId="0" applyFont="1" applyFill="1" applyBorder="1" applyAlignment="1">
      <alignment horizontal="justify" vertical="center" wrapText="1"/>
    </xf>
    <xf numFmtId="0" fontId="15" fillId="12" borderId="4" xfId="13" applyFont="1" applyFill="1" applyBorder="1" applyAlignment="1">
      <alignment vertical="center"/>
    </xf>
    <xf numFmtId="0" fontId="13" fillId="0" borderId="4" xfId="0" applyFont="1" applyBorder="1" applyAlignment="1">
      <alignment horizontal="center" vertical="center" wrapText="1"/>
    </xf>
    <xf numFmtId="2" fontId="12" fillId="9" borderId="3" xfId="0" applyNumberFormat="1" applyFont="1" applyFill="1" applyBorder="1" applyAlignment="1">
      <alignment horizontal="left" vertical="center" wrapText="1"/>
    </xf>
    <xf numFmtId="4" fontId="12" fillId="9" borderId="3" xfId="0" applyNumberFormat="1" applyFont="1" applyFill="1" applyBorder="1" applyAlignment="1">
      <alignment horizontal="center" vertical="center" wrapText="1"/>
    </xf>
    <xf numFmtId="10" fontId="12" fillId="9" borderId="3" xfId="61" applyNumberFormat="1" applyFont="1" applyFill="1" applyBorder="1" applyAlignment="1">
      <alignment horizontal="center" vertical="center" wrapText="1"/>
    </xf>
    <xf numFmtId="2" fontId="12" fillId="9" borderId="3" xfId="6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28" fillId="0" borderId="4" xfId="0" applyFont="1" applyFill="1" applyBorder="1" applyAlignment="1">
      <alignment horizontal="center" vertical="center"/>
    </xf>
    <xf numFmtId="0" fontId="15" fillId="12" borderId="4" xfId="0" applyFont="1" applyFill="1" applyBorder="1" applyAlignment="1">
      <alignment horizontal="center" vertical="center" wrapText="1"/>
    </xf>
    <xf numFmtId="0" fontId="0" fillId="0" borderId="0" xfId="0" applyFont="1" applyBorder="1" applyAlignment="1">
      <alignment vertical="center"/>
    </xf>
    <xf numFmtId="43" fontId="15" fillId="9" borderId="4" xfId="76" applyFont="1" applyFill="1" applyBorder="1" applyAlignment="1">
      <alignment vertical="center"/>
    </xf>
    <xf numFmtId="43" fontId="15" fillId="12" borderId="4" xfId="0" applyNumberFormat="1" applyFont="1" applyFill="1" applyBorder="1" applyAlignment="1">
      <alignment horizontal="left" vertical="center" wrapText="1"/>
    </xf>
    <xf numFmtId="43" fontId="15" fillId="12" borderId="4" xfId="0" applyNumberFormat="1" applyFont="1" applyFill="1" applyBorder="1" applyAlignment="1">
      <alignment vertical="center" wrapText="1"/>
    </xf>
    <xf numFmtId="43" fontId="15" fillId="0" borderId="4" xfId="76" applyFont="1" applyFill="1" applyBorder="1" applyAlignment="1">
      <alignment vertical="center"/>
    </xf>
    <xf numFmtId="43" fontId="9" fillId="0" borderId="4" xfId="76" applyFont="1" applyFill="1" applyBorder="1" applyAlignment="1">
      <alignment vertical="center"/>
    </xf>
    <xf numFmtId="0" fontId="9" fillId="0" borderId="4" xfId="0" applyFont="1" applyBorder="1" applyAlignment="1">
      <alignment vertical="center" wrapText="1"/>
    </xf>
    <xf numFmtId="43" fontId="9" fillId="0" borderId="4" xfId="76" applyFont="1" applyBorder="1" applyAlignment="1">
      <alignment horizontal="right" vertical="center"/>
    </xf>
    <xf numFmtId="43" fontId="15" fillId="0" borderId="4" xfId="76" applyFont="1" applyBorder="1" applyAlignment="1">
      <alignment horizontal="center" vertical="center"/>
    </xf>
    <xf numFmtId="43" fontId="9" fillId="0" borderId="4" xfId="76" applyFont="1" applyBorder="1" applyAlignment="1">
      <alignment vertical="center"/>
    </xf>
    <xf numFmtId="0" fontId="15" fillId="0" borderId="4" xfId="0" applyFont="1" applyBorder="1" applyAlignment="1">
      <alignment horizontal="left" vertical="center" wrapText="1"/>
    </xf>
    <xf numFmtId="43" fontId="9" fillId="0" borderId="4" xfId="76" applyFont="1" applyBorder="1" applyAlignment="1">
      <alignment horizontal="center" vertical="center"/>
    </xf>
    <xf numFmtId="43" fontId="15" fillId="12" borderId="4" xfId="76" applyNumberFormat="1" applyFont="1" applyFill="1" applyBorder="1" applyAlignment="1">
      <alignment horizontal="center" vertical="center"/>
    </xf>
    <xf numFmtId="43" fontId="15" fillId="12" borderId="4" xfId="0" applyNumberFormat="1" applyFont="1" applyFill="1" applyBorder="1" applyAlignment="1">
      <alignment horizontal="center" vertical="center" wrapText="1"/>
    </xf>
    <xf numFmtId="0" fontId="25" fillId="0" borderId="4" xfId="0" applyFont="1" applyFill="1" applyBorder="1" applyAlignment="1">
      <alignment horizontal="left" wrapText="1"/>
    </xf>
    <xf numFmtId="0" fontId="9" fillId="12" borderId="4" xfId="13" applyFont="1" applyFill="1" applyBorder="1" applyAlignment="1">
      <alignment horizontal="center" vertical="center"/>
    </xf>
    <xf numFmtId="174" fontId="15" fillId="12" borderId="4" xfId="13" applyNumberFormat="1" applyFont="1" applyFill="1" applyBorder="1" applyAlignment="1">
      <alignment horizontal="center" vertical="center"/>
    </xf>
    <xf numFmtId="174" fontId="13" fillId="0" borderId="4" xfId="0" applyNumberFormat="1" applyFont="1" applyFill="1" applyBorder="1" applyAlignment="1">
      <alignment horizontal="center" vertical="center"/>
    </xf>
    <xf numFmtId="174" fontId="15" fillId="12" borderId="4" xfId="5" applyNumberFormat="1" applyFont="1" applyFill="1" applyBorder="1" applyAlignment="1">
      <alignment horizontal="center" vertical="center"/>
    </xf>
    <xf numFmtId="175" fontId="15" fillId="9" borderId="4" xfId="76" applyNumberFormat="1" applyFont="1" applyFill="1" applyBorder="1" applyAlignment="1">
      <alignment horizontal="right"/>
    </xf>
    <xf numFmtId="0" fontId="9" fillId="0" borderId="23" xfId="0" applyFont="1" applyFill="1" applyBorder="1" applyAlignment="1">
      <alignment horizontal="justify" vertical="center" wrapText="1"/>
    </xf>
    <xf numFmtId="0" fontId="13" fillId="0" borderId="23" xfId="0" applyFont="1" applyBorder="1" applyAlignment="1">
      <alignment horizontal="center" vertical="center"/>
    </xf>
    <xf numFmtId="0" fontId="31" fillId="11" borderId="4" xfId="0" applyFont="1" applyFill="1" applyBorder="1" applyAlignment="1">
      <alignment horizontal="center" vertical="center" wrapText="1"/>
    </xf>
    <xf numFmtId="0" fontId="9" fillId="0" borderId="4" xfId="0" applyNumberFormat="1" applyFont="1" applyFill="1" applyBorder="1" applyAlignment="1">
      <alignment vertical="center" wrapText="1"/>
    </xf>
    <xf numFmtId="164" fontId="0" fillId="0" borderId="0" xfId="0" applyNumberFormat="1" applyFont="1" applyAlignment="1">
      <alignment vertical="center"/>
    </xf>
    <xf numFmtId="0" fontId="9" fillId="0" borderId="4" xfId="57" applyFont="1" applyBorder="1" applyAlignment="1">
      <alignment vertical="center" wrapText="1"/>
    </xf>
    <xf numFmtId="43" fontId="9" fillId="0" borderId="4" xfId="76" applyFont="1" applyBorder="1" applyAlignment="1">
      <alignment horizontal="center" vertical="center" wrapText="1"/>
    </xf>
    <xf numFmtId="0" fontId="15" fillId="0" borderId="11" xfId="0" applyFont="1" applyFill="1" applyBorder="1" applyAlignment="1">
      <alignment horizontal="center" wrapText="1"/>
    </xf>
    <xf numFmtId="0" fontId="13" fillId="0" borderId="3" xfId="0" applyFont="1" applyBorder="1" applyAlignment="1">
      <alignment vertical="center" wrapText="1"/>
    </xf>
    <xf numFmtId="0" fontId="14" fillId="0" borderId="0" xfId="18" applyFont="1" applyFill="1" applyBorder="1" applyAlignment="1">
      <alignment horizontal="center" vertical="center"/>
    </xf>
    <xf numFmtId="0" fontId="15" fillId="0" borderId="10" xfId="0" applyFont="1" applyFill="1" applyBorder="1" applyAlignment="1">
      <alignment horizontal="center"/>
    </xf>
    <xf numFmtId="0" fontId="13" fillId="0" borderId="0" xfId="0" applyFont="1" applyBorder="1" applyAlignment="1"/>
    <xf numFmtId="0" fontId="0" fillId="0" borderId="27" xfId="0" applyFont="1" applyBorder="1" applyAlignment="1">
      <alignment vertical="center"/>
    </xf>
    <xf numFmtId="0" fontId="9" fillId="0" borderId="25" xfId="0" applyFont="1" applyBorder="1" applyAlignment="1"/>
    <xf numFmtId="0" fontId="0" fillId="0" borderId="27" xfId="0" applyFont="1" applyBorder="1" applyAlignment="1"/>
    <xf numFmtId="164" fontId="13" fillId="0" borderId="0" xfId="0" applyNumberFormat="1" applyFont="1" applyBorder="1" applyAlignment="1"/>
    <xf numFmtId="43" fontId="15" fillId="12" borderId="4" xfId="76" applyFont="1" applyFill="1" applyBorder="1" applyAlignment="1"/>
    <xf numFmtId="43" fontId="13" fillId="0" borderId="4" xfId="0" applyNumberFormat="1" applyFont="1" applyBorder="1" applyAlignment="1"/>
    <xf numFmtId="0" fontId="15" fillId="9" borderId="4" xfId="0" applyFont="1" applyFill="1" applyBorder="1" applyAlignment="1"/>
    <xf numFmtId="0" fontId="14" fillId="5" borderId="24" xfId="0" applyFont="1" applyFill="1" applyBorder="1" applyAlignment="1"/>
    <xf numFmtId="0" fontId="14" fillId="5" borderId="22" xfId="0" applyFont="1" applyFill="1" applyBorder="1" applyAlignment="1"/>
    <xf numFmtId="0" fontId="15" fillId="12" borderId="4" xfId="18" applyFont="1" applyFill="1" applyBorder="1" applyAlignment="1">
      <alignment vertical="center" wrapText="1"/>
    </xf>
    <xf numFmtId="0" fontId="15" fillId="9" borderId="4" xfId="0" applyFont="1" applyFill="1" applyBorder="1" applyAlignment="1">
      <alignment vertical="center" wrapText="1"/>
    </xf>
    <xf numFmtId="0" fontId="15" fillId="9" borderId="11" xfId="0" applyFont="1" applyFill="1" applyBorder="1" applyAlignment="1">
      <alignment vertical="center" wrapText="1"/>
    </xf>
    <xf numFmtId="0" fontId="13" fillId="13" borderId="0" xfId="0" applyFont="1" applyFill="1" applyBorder="1" applyAlignment="1">
      <alignment vertical="center" wrapText="1"/>
    </xf>
    <xf numFmtId="0" fontId="9" fillId="0" borderId="4" xfId="13" applyFont="1" applyFill="1" applyBorder="1" applyAlignment="1">
      <alignment vertical="center"/>
    </xf>
    <xf numFmtId="0" fontId="15" fillId="12" borderId="23" xfId="13" applyFont="1" applyFill="1" applyBorder="1" applyAlignment="1">
      <alignment vertical="center"/>
    </xf>
    <xf numFmtId="43" fontId="15" fillId="12" borderId="23" xfId="76" applyFont="1" applyFill="1" applyBorder="1" applyAlignment="1">
      <alignment horizontal="center" vertical="center"/>
    </xf>
    <xf numFmtId="0" fontId="15" fillId="0" borderId="0" xfId="18" applyFont="1" applyFill="1" applyBorder="1" applyAlignment="1">
      <alignment horizontal="center" vertical="center"/>
    </xf>
    <xf numFmtId="0" fontId="15" fillId="0" borderId="0" xfId="0" applyFont="1" applyFill="1" applyBorder="1" applyAlignment="1">
      <alignment horizontal="justify" vertical="center" wrapText="1"/>
    </xf>
    <xf numFmtId="0" fontId="9" fillId="0" borderId="0" xfId="13" applyFont="1" applyFill="1" applyBorder="1" applyAlignment="1">
      <alignment horizontal="justify" vertical="center" wrapText="1"/>
    </xf>
    <xf numFmtId="168" fontId="16" fillId="0" borderId="0" xfId="5" applyNumberFormat="1" applyFont="1" applyFill="1" applyBorder="1" applyAlignment="1">
      <alignment horizontal="center" vertical="center"/>
    </xf>
    <xf numFmtId="0" fontId="15" fillId="12" borderId="0" xfId="13" applyFont="1" applyFill="1" applyBorder="1" applyAlignment="1">
      <alignment vertical="center"/>
    </xf>
    <xf numFmtId="43" fontId="15" fillId="12" borderId="0" xfId="76" applyFont="1" applyFill="1" applyBorder="1" applyAlignment="1">
      <alignment horizontal="center" vertical="center"/>
    </xf>
    <xf numFmtId="0" fontId="9" fillId="0" borderId="22" xfId="13" applyFont="1" applyFill="1" applyBorder="1" applyAlignment="1">
      <alignment vertical="center"/>
    </xf>
    <xf numFmtId="0" fontId="9" fillId="0" borderId="22" xfId="13" applyFont="1" applyBorder="1" applyAlignment="1">
      <alignment vertical="center"/>
    </xf>
    <xf numFmtId="0" fontId="13" fillId="0" borderId="27" xfId="0" applyFont="1" applyBorder="1" applyAlignment="1">
      <alignment vertical="center"/>
    </xf>
    <xf numFmtId="0" fontId="13" fillId="0" borderId="19" xfId="0" applyFont="1" applyBorder="1" applyAlignment="1">
      <alignment vertical="center"/>
    </xf>
    <xf numFmtId="0" fontId="15" fillId="0" borderId="11" xfId="18" applyFont="1" applyFill="1" applyBorder="1" applyAlignment="1">
      <alignment horizontal="center" vertical="center"/>
    </xf>
    <xf numFmtId="0" fontId="14" fillId="0" borderId="19" xfId="18" applyFont="1" applyFill="1" applyBorder="1" applyAlignment="1">
      <alignment horizontal="left" vertical="center"/>
    </xf>
    <xf numFmtId="0" fontId="15" fillId="0" borderId="19" xfId="18" applyFont="1" applyBorder="1" applyAlignment="1">
      <alignment horizontal="center" vertical="center"/>
    </xf>
    <xf numFmtId="0" fontId="9" fillId="0" borderId="27" xfId="0" applyFont="1" applyFill="1" applyBorder="1" applyAlignment="1">
      <alignment horizontal="center" vertical="center"/>
    </xf>
    <xf numFmtId="0" fontId="13" fillId="0" borderId="25" xfId="0" applyFont="1" applyFill="1" applyBorder="1" applyAlignment="1"/>
    <xf numFmtId="0" fontId="13" fillId="0" borderId="0" xfId="0" applyFont="1" applyFill="1" applyBorder="1" applyAlignment="1"/>
    <xf numFmtId="0" fontId="13" fillId="0" borderId="27" xfId="0" applyFont="1" applyFill="1" applyBorder="1" applyAlignment="1"/>
    <xf numFmtId="0" fontId="13" fillId="0" borderId="15" xfId="0" applyFont="1" applyFill="1" applyBorder="1" applyAlignment="1"/>
    <xf numFmtId="0" fontId="13" fillId="0" borderId="19" xfId="0" applyFont="1" applyFill="1" applyBorder="1" applyAlignment="1"/>
    <xf numFmtId="0" fontId="15" fillId="0" borderId="25" xfId="0" applyFont="1" applyFill="1" applyBorder="1" applyAlignment="1">
      <alignment vertical="center" wrapText="1"/>
    </xf>
    <xf numFmtId="2" fontId="15" fillId="0" borderId="27" xfId="0" applyNumberFormat="1" applyFont="1" applyFill="1" applyBorder="1" applyAlignment="1">
      <alignment vertical="center"/>
    </xf>
    <xf numFmtId="0" fontId="0" fillId="0" borderId="25" xfId="0" applyFont="1" applyBorder="1" applyAlignment="1">
      <alignment vertical="center"/>
    </xf>
    <xf numFmtId="0" fontId="0" fillId="0" borderId="0" xfId="0" applyFont="1" applyFill="1" applyBorder="1" applyAlignment="1">
      <alignment vertical="center"/>
    </xf>
    <xf numFmtId="0" fontId="0" fillId="0" borderId="27" xfId="0" applyFont="1" applyFill="1" applyBorder="1" applyAlignment="1">
      <alignment vertical="center"/>
    </xf>
    <xf numFmtId="43" fontId="9" fillId="0" borderId="27" xfId="60" applyFont="1" applyFill="1" applyBorder="1" applyAlignment="1">
      <alignment vertical="center"/>
    </xf>
    <xf numFmtId="0" fontId="14" fillId="5" borderId="3" xfId="18" applyFont="1" applyFill="1" applyBorder="1" applyAlignment="1">
      <alignment vertical="center"/>
    </xf>
    <xf numFmtId="2" fontId="9" fillId="0" borderId="27" xfId="0" applyNumberFormat="1" applyFont="1" applyFill="1" applyBorder="1" applyAlignment="1">
      <alignment horizontal="center"/>
    </xf>
    <xf numFmtId="2" fontId="12" fillId="9" borderId="0" xfId="0" applyNumberFormat="1" applyFont="1" applyFill="1" applyBorder="1" applyAlignment="1">
      <alignment horizontal="center" vertical="center"/>
    </xf>
    <xf numFmtId="0" fontId="41" fillId="0" borderId="0" xfId="0" applyFont="1"/>
    <xf numFmtId="0" fontId="42" fillId="19" borderId="4" xfId="0" applyFont="1" applyFill="1" applyBorder="1"/>
    <xf numFmtId="0" fontId="43" fillId="0" borderId="4" xfId="0" applyFont="1" applyBorder="1"/>
    <xf numFmtId="3" fontId="43" fillId="0" borderId="4" xfId="0" applyNumberFormat="1" applyFont="1" applyBorder="1" applyAlignment="1">
      <alignment horizontal="center" vertical="center"/>
    </xf>
    <xf numFmtId="0" fontId="42" fillId="0" borderId="4" xfId="0" applyFont="1" applyBorder="1"/>
    <xf numFmtId="3" fontId="42" fillId="0" borderId="4" xfId="0" applyNumberFormat="1" applyFont="1" applyBorder="1" applyAlignment="1">
      <alignment horizontal="center" vertical="center"/>
    </xf>
    <xf numFmtId="0" fontId="43" fillId="0" borderId="0" xfId="0" applyFont="1"/>
    <xf numFmtId="0" fontId="39" fillId="0" borderId="0" xfId="0" applyFont="1"/>
    <xf numFmtId="0" fontId="15" fillId="0" borderId="10" xfId="18" applyFont="1" applyFill="1" applyBorder="1" applyAlignment="1">
      <alignment horizontal="center" vertical="center"/>
    </xf>
    <xf numFmtId="4" fontId="38" fillId="9" borderId="4" xfId="18" applyNumberFormat="1" applyFont="1" applyFill="1" applyBorder="1" applyAlignment="1">
      <alignment vertical="center"/>
    </xf>
    <xf numFmtId="49" fontId="15" fillId="0" borderId="4" xfId="0" applyNumberFormat="1" applyFont="1" applyFill="1" applyBorder="1" applyAlignment="1">
      <alignment vertical="center" wrapText="1"/>
    </xf>
    <xf numFmtId="0" fontId="15" fillId="0" borderId="3" xfId="18" applyFont="1" applyFill="1" applyBorder="1" applyAlignment="1">
      <alignment vertical="center" wrapText="1"/>
    </xf>
    <xf numFmtId="0" fontId="15" fillId="0" borderId="20" xfId="18" applyFont="1" applyFill="1" applyBorder="1" applyAlignment="1">
      <alignment vertical="center" wrapText="1"/>
    </xf>
    <xf numFmtId="0" fontId="15" fillId="0" borderId="4" xfId="18" applyFont="1" applyFill="1" applyBorder="1" applyAlignment="1">
      <alignment vertical="center" wrapText="1"/>
    </xf>
    <xf numFmtId="0" fontId="15" fillId="0" borderId="3" xfId="18" applyFont="1" applyFill="1" applyBorder="1" applyAlignment="1">
      <alignment vertical="center"/>
    </xf>
    <xf numFmtId="0" fontId="15" fillId="0" borderId="20" xfId="18" applyFont="1" applyFill="1" applyBorder="1" applyAlignment="1">
      <alignment vertical="center"/>
    </xf>
    <xf numFmtId="0" fontId="22" fillId="0" borderId="4" xfId="0" applyFont="1" applyBorder="1"/>
    <xf numFmtId="0" fontId="21" fillId="0" borderId="4" xfId="0" applyFont="1" applyBorder="1"/>
    <xf numFmtId="0" fontId="12" fillId="0" borderId="6" xfId="0" applyFont="1" applyBorder="1" applyAlignment="1">
      <alignment horizontal="center" vertical="center"/>
    </xf>
    <xf numFmtId="0" fontId="12" fillId="0" borderId="12" xfId="0" applyFont="1" applyBorder="1"/>
    <xf numFmtId="0" fontId="0" fillId="0" borderId="0" xfId="0" applyFont="1"/>
    <xf numFmtId="0" fontId="0" fillId="0" borderId="39" xfId="0" applyFont="1" applyBorder="1" applyAlignment="1"/>
    <xf numFmtId="4" fontId="44" fillId="9" borderId="4" xfId="18" applyNumberFormat="1" applyFont="1" applyFill="1" applyBorder="1" applyAlignment="1">
      <alignment vertical="center"/>
    </xf>
    <xf numFmtId="43" fontId="13" fillId="0" borderId="0" xfId="0" applyNumberFormat="1" applyFont="1" applyAlignment="1"/>
    <xf numFmtId="0" fontId="13" fillId="9" borderId="0" xfId="0" applyFont="1" applyFill="1" applyAlignment="1"/>
    <xf numFmtId="1" fontId="15" fillId="12" borderId="10" xfId="76" applyNumberFormat="1" applyFont="1" applyFill="1" applyBorder="1" applyAlignment="1">
      <alignment vertical="center"/>
    </xf>
    <xf numFmtId="1" fontId="15" fillId="12" borderId="3" xfId="76" applyNumberFormat="1" applyFont="1" applyFill="1" applyBorder="1" applyAlignment="1">
      <alignment vertical="center"/>
    </xf>
    <xf numFmtId="0" fontId="0" fillId="0" borderId="0" xfId="0" applyFont="1" applyBorder="1" applyAlignment="1"/>
    <xf numFmtId="0" fontId="15" fillId="0" borderId="0" xfId="0" applyFont="1" applyFill="1" applyBorder="1" applyAlignment="1">
      <alignment horizontal="center" vertical="center" wrapText="1"/>
    </xf>
    <xf numFmtId="0" fontId="13" fillId="0" borderId="4" xfId="0" applyFont="1" applyBorder="1" applyAlignment="1">
      <alignment horizontal="center" vertical="center"/>
    </xf>
    <xf numFmtId="0" fontId="14" fillId="5" borderId="4" xfId="0" applyFont="1" applyFill="1" applyBorder="1" applyAlignment="1"/>
    <xf numFmtId="0" fontId="14" fillId="5" borderId="6" xfId="0" applyFont="1" applyFill="1" applyBorder="1" applyAlignment="1"/>
    <xf numFmtId="0" fontId="15" fillId="0" borderId="6" xfId="0" applyFont="1" applyBorder="1" applyAlignment="1">
      <alignment horizontal="center"/>
    </xf>
    <xf numFmtId="0" fontId="22" fillId="0" borderId="9" xfId="0" applyFont="1" applyBorder="1"/>
    <xf numFmtId="0" fontId="15" fillId="0" borderId="0" xfId="18" applyFont="1" applyFill="1" applyBorder="1" applyAlignment="1">
      <alignment horizontal="center" vertical="center" wrapText="1"/>
    </xf>
    <xf numFmtId="0" fontId="15" fillId="9" borderId="10" xfId="18" applyFont="1" applyFill="1" applyBorder="1" applyAlignment="1">
      <alignment horizontal="center" vertical="center" wrapText="1"/>
    </xf>
    <xf numFmtId="0" fontId="13" fillId="0" borderId="10" xfId="0" applyFont="1" applyBorder="1" applyAlignment="1">
      <alignment vertical="center"/>
    </xf>
    <xf numFmtId="171" fontId="9" fillId="0" borderId="10" xfId="76" applyNumberFormat="1" applyFont="1" applyFill="1" applyBorder="1" applyAlignment="1">
      <alignment vertical="center"/>
    </xf>
    <xf numFmtId="171" fontId="13" fillId="0" borderId="10" xfId="76" applyNumberFormat="1" applyFont="1" applyBorder="1" applyAlignment="1">
      <alignment vertical="center"/>
    </xf>
    <xf numFmtId="171" fontId="15" fillId="12" borderId="10" xfId="76" applyNumberFormat="1" applyFont="1" applyFill="1" applyBorder="1" applyAlignment="1">
      <alignment horizontal="center" vertical="center"/>
    </xf>
    <xf numFmtId="0" fontId="15" fillId="0" borderId="11" xfId="0" applyFont="1" applyFill="1" applyBorder="1" applyAlignment="1">
      <alignment horizontal="justify" vertical="center" wrapText="1"/>
    </xf>
    <xf numFmtId="171" fontId="0" fillId="0" borderId="4" xfId="76" applyNumberFormat="1" applyFont="1" applyFill="1" applyBorder="1" applyAlignment="1">
      <alignment horizontal="center"/>
    </xf>
    <xf numFmtId="171" fontId="0" fillId="0" borderId="4" xfId="76" applyNumberFormat="1" applyFont="1" applyBorder="1" applyAlignment="1">
      <alignment horizontal="center"/>
    </xf>
    <xf numFmtId="171" fontId="12" fillId="0" borderId="4" xfId="76" applyNumberFormat="1" applyFont="1" applyBorder="1" applyAlignment="1">
      <alignment horizontal="center"/>
    </xf>
    <xf numFmtId="43" fontId="0" fillId="0" borderId="20" xfId="76" applyFont="1" applyBorder="1" applyAlignment="1">
      <alignment horizontal="center" vertical="center"/>
    </xf>
    <xf numFmtId="43" fontId="0" fillId="0" borderId="0" xfId="76" applyFont="1" applyBorder="1" applyAlignment="1">
      <alignment horizontal="center" vertical="center"/>
    </xf>
    <xf numFmtId="0" fontId="15" fillId="12" borderId="4" xfId="0" applyFont="1" applyFill="1" applyBorder="1" applyAlignment="1">
      <alignment horizontal="center" vertical="center"/>
    </xf>
    <xf numFmtId="177" fontId="0" fillId="9" borderId="4" xfId="0" applyNumberFormat="1" applyFont="1" applyFill="1" applyBorder="1" applyAlignment="1">
      <alignment horizontal="center" vertical="center"/>
    </xf>
    <xf numFmtId="4" fontId="0" fillId="9" borderId="4" xfId="0" applyNumberFormat="1" applyFont="1" applyFill="1" applyBorder="1" applyAlignment="1">
      <alignment horizontal="center" vertical="center"/>
    </xf>
    <xf numFmtId="4" fontId="12" fillId="9" borderId="4" xfId="0" applyNumberFormat="1" applyFont="1" applyFill="1" applyBorder="1" applyAlignment="1">
      <alignment horizontal="center" vertical="center"/>
    </xf>
    <xf numFmtId="10" fontId="0" fillId="9" borderId="4" xfId="61" applyNumberFormat="1" applyFont="1" applyFill="1" applyBorder="1" applyAlignment="1">
      <alignment horizontal="center" vertical="center"/>
    </xf>
    <xf numFmtId="43" fontId="15" fillId="0" borderId="9" xfId="76" applyFont="1" applyFill="1" applyBorder="1"/>
    <xf numFmtId="43" fontId="12" fillId="0" borderId="9" xfId="76" quotePrefix="1" applyFont="1" applyBorder="1" applyAlignment="1">
      <alignment horizontal="center"/>
    </xf>
    <xf numFmtId="43" fontId="12" fillId="0" borderId="9" xfId="76" applyFont="1" applyBorder="1"/>
    <xf numFmtId="0" fontId="12" fillId="0" borderId="9" xfId="76" quotePrefix="1" applyNumberFormat="1" applyFont="1" applyFill="1" applyBorder="1" applyAlignment="1">
      <alignment horizontal="right"/>
    </xf>
    <xf numFmtId="43" fontId="12" fillId="0" borderId="9" xfId="76" applyFont="1" applyBorder="1" applyAlignment="1">
      <alignment horizontal="right"/>
    </xf>
    <xf numFmtId="43" fontId="12" fillId="0" borderId="9" xfId="76" applyFont="1" applyBorder="1" applyAlignment="1"/>
    <xf numFmtId="4" fontId="12" fillId="0" borderId="9" xfId="76" quotePrefix="1" applyNumberFormat="1" applyFont="1" applyBorder="1" applyAlignment="1">
      <alignment horizontal="right"/>
    </xf>
    <xf numFmtId="43" fontId="12" fillId="0" borderId="49" xfId="76" applyFont="1" applyBorder="1"/>
    <xf numFmtId="0" fontId="13" fillId="10" borderId="4" xfId="0" applyFont="1" applyFill="1" applyBorder="1" applyAlignment="1">
      <alignment horizontal="center" vertical="center"/>
    </xf>
    <xf numFmtId="2" fontId="15" fillId="0" borderId="4" xfId="76" applyNumberFormat="1" applyFont="1" applyFill="1" applyBorder="1" applyAlignment="1">
      <alignment vertical="center"/>
    </xf>
    <xf numFmtId="3" fontId="13" fillId="0" borderId="0" xfId="0" applyNumberFormat="1" applyFont="1" applyBorder="1" applyAlignment="1"/>
    <xf numFmtId="0" fontId="13" fillId="9" borderId="0" xfId="0" applyFont="1" applyFill="1" applyBorder="1" applyAlignment="1"/>
    <xf numFmtId="180" fontId="44" fillId="9" borderId="4" xfId="18" applyNumberFormat="1" applyFont="1" applyFill="1" applyBorder="1" applyAlignment="1">
      <alignment vertical="center"/>
    </xf>
    <xf numFmtId="0" fontId="0" fillId="0" borderId="4" xfId="0" applyFont="1" applyBorder="1"/>
    <xf numFmtId="0" fontId="0" fillId="0" borderId="4" xfId="0" applyFont="1" applyFill="1" applyBorder="1"/>
    <xf numFmtId="0" fontId="15" fillId="5" borderId="21" xfId="0" applyFont="1" applyFill="1" applyBorder="1" applyAlignment="1">
      <alignment horizontal="right"/>
    </xf>
    <xf numFmtId="0" fontId="15" fillId="5" borderId="9" xfId="0" applyFont="1" applyFill="1" applyBorder="1" applyAlignment="1">
      <alignment horizontal="right" vertical="center"/>
    </xf>
    <xf numFmtId="0" fontId="15" fillId="0" borderId="9" xfId="0" applyFont="1" applyBorder="1" applyAlignment="1">
      <alignment horizontal="center" vertical="center"/>
    </xf>
    <xf numFmtId="2" fontId="15" fillId="12" borderId="4" xfId="18" applyNumberFormat="1" applyFont="1" applyFill="1" applyBorder="1" applyAlignment="1"/>
    <xf numFmtId="4" fontId="38" fillId="12" borderId="4" xfId="18" applyNumberFormat="1" applyFont="1" applyFill="1" applyBorder="1" applyAlignment="1">
      <alignment vertical="center"/>
    </xf>
    <xf numFmtId="43" fontId="15" fillId="12" borderId="4" xfId="76" applyNumberFormat="1" applyFont="1" applyFill="1" applyBorder="1" applyAlignment="1"/>
    <xf numFmtId="0" fontId="15" fillId="0" borderId="11" xfId="18" applyFont="1" applyBorder="1" applyAlignment="1">
      <alignment horizontal="center" vertical="center" wrapText="1"/>
    </xf>
    <xf numFmtId="0" fontId="9" fillId="0" borderId="19" xfId="18" applyFont="1" applyBorder="1" applyAlignment="1">
      <alignment vertical="center"/>
    </xf>
    <xf numFmtId="0" fontId="13" fillId="0" borderId="29" xfId="0" applyFont="1" applyBorder="1" applyAlignment="1">
      <alignment vertical="center"/>
    </xf>
    <xf numFmtId="0" fontId="14" fillId="5" borderId="4" xfId="13" applyFont="1" applyFill="1" applyBorder="1" applyAlignment="1">
      <alignment vertical="center"/>
    </xf>
    <xf numFmtId="0" fontId="15" fillId="5" borderId="4" xfId="18" applyFont="1" applyFill="1" applyBorder="1" applyAlignment="1">
      <alignment vertical="center" wrapText="1"/>
    </xf>
    <xf numFmtId="0" fontId="15" fillId="9" borderId="4" xfId="18" applyFont="1" applyFill="1" applyBorder="1" applyAlignment="1">
      <alignment horizontal="center" vertical="center"/>
    </xf>
    <xf numFmtId="0" fontId="15" fillId="9" borderId="51" xfId="18" applyFont="1" applyFill="1" applyBorder="1" applyAlignment="1">
      <alignment horizontal="center" vertical="center"/>
    </xf>
    <xf numFmtId="0" fontId="9" fillId="0" borderId="6" xfId="0" applyFont="1" applyFill="1" applyBorder="1" applyAlignment="1">
      <alignment horizontal="center"/>
    </xf>
    <xf numFmtId="0" fontId="13" fillId="13" borderId="3" xfId="0" applyFont="1" applyFill="1" applyBorder="1" applyAlignment="1">
      <alignment vertical="center"/>
    </xf>
    <xf numFmtId="0" fontId="13" fillId="0" borderId="3" xfId="0" applyFont="1" applyBorder="1" applyAlignment="1">
      <alignment vertical="center"/>
    </xf>
    <xf numFmtId="0" fontId="13" fillId="0" borderId="3" xfId="0" applyFont="1" applyBorder="1" applyAlignment="1">
      <alignment horizontal="left" vertical="center"/>
    </xf>
    <xf numFmtId="0" fontId="13" fillId="0" borderId="0" xfId="0" applyFont="1" applyAlignment="1">
      <alignment horizontal="center" vertical="center"/>
    </xf>
    <xf numFmtId="0" fontId="13" fillId="13" borderId="10" xfId="0" applyFont="1" applyFill="1" applyBorder="1" applyAlignment="1"/>
    <xf numFmtId="0" fontId="13" fillId="0" borderId="0" xfId="0" applyFont="1" applyBorder="1" applyAlignment="1">
      <alignment vertical="center"/>
    </xf>
    <xf numFmtId="0" fontId="13" fillId="0" borderId="0" xfId="0" applyFont="1" applyBorder="1" applyAlignment="1"/>
    <xf numFmtId="0" fontId="15" fillId="0" borderId="4" xfId="18" applyFont="1" applyFill="1" applyBorder="1" applyAlignment="1">
      <alignment horizontal="center" vertical="center"/>
    </xf>
    <xf numFmtId="0" fontId="0" fillId="0" borderId="0" xfId="0" applyFont="1" applyFill="1" applyAlignment="1"/>
    <xf numFmtId="0" fontId="15" fillId="0" borderId="4" xfId="13" applyFont="1" applyFill="1" applyBorder="1" applyAlignment="1">
      <alignment horizontal="center" vertical="center" wrapText="1"/>
    </xf>
    <xf numFmtId="0" fontId="0" fillId="13" borderId="10" xfId="0" applyFont="1" applyFill="1" applyBorder="1" applyAlignment="1"/>
    <xf numFmtId="0" fontId="0" fillId="0" borderId="3" xfId="0" applyFont="1" applyBorder="1" applyAlignment="1"/>
    <xf numFmtId="0" fontId="0" fillId="0" borderId="3" xfId="0" applyFont="1" applyBorder="1" applyAlignment="1">
      <alignment horizontal="left"/>
    </xf>
    <xf numFmtId="0" fontId="0" fillId="13" borderId="10" xfId="0" applyFont="1" applyFill="1" applyBorder="1" applyAlignment="1">
      <alignment horizontal="justify"/>
    </xf>
    <xf numFmtId="0" fontId="0" fillId="0" borderId="0" xfId="0" applyFont="1" applyAlignment="1">
      <alignment horizontal="justify"/>
    </xf>
    <xf numFmtId="0" fontId="0" fillId="0" borderId="0" xfId="0" applyFont="1" applyAlignment="1"/>
    <xf numFmtId="0" fontId="0" fillId="13" borderId="3" xfId="0" applyFont="1" applyFill="1" applyBorder="1" applyAlignment="1"/>
    <xf numFmtId="0" fontId="9" fillId="0" borderId="0" xfId="0" applyFont="1" applyFill="1" applyBorder="1" applyAlignment="1"/>
    <xf numFmtId="0" fontId="9" fillId="0" borderId="0" xfId="0" applyFont="1" applyBorder="1" applyAlignment="1"/>
    <xf numFmtId="0" fontId="0" fillId="0" borderId="0" xfId="0" applyFont="1" applyBorder="1" applyAlignment="1"/>
    <xf numFmtId="0" fontId="0" fillId="13" borderId="10" xfId="0" applyFont="1" applyFill="1" applyBorder="1" applyAlignment="1">
      <alignment wrapText="1"/>
    </xf>
    <xf numFmtId="0" fontId="9" fillId="0" borderId="0" xfId="0" applyFont="1" applyFill="1" applyBorder="1" applyAlignment="1">
      <alignment wrapText="1"/>
    </xf>
    <xf numFmtId="0" fontId="0" fillId="13" borderId="20" xfId="0" applyFont="1" applyFill="1" applyBorder="1" applyAlignment="1"/>
    <xf numFmtId="0" fontId="0" fillId="0" borderId="0" xfId="0" applyFont="1" applyAlignment="1">
      <alignment horizontal="justify" wrapText="1"/>
    </xf>
    <xf numFmtId="0" fontId="15" fillId="0" borderId="4" xfId="0" applyFont="1" applyFill="1" applyBorder="1" applyAlignment="1">
      <alignment horizontal="left" vertical="center" wrapText="1"/>
    </xf>
    <xf numFmtId="0" fontId="15" fillId="0" borderId="0" xfId="0" applyFont="1" applyFill="1" applyBorder="1" applyAlignment="1">
      <alignment horizontal="center" vertical="center"/>
    </xf>
    <xf numFmtId="0" fontId="9" fillId="0" borderId="0" xfId="0" applyFont="1" applyBorder="1" applyAlignment="1">
      <alignment wrapText="1"/>
    </xf>
    <xf numFmtId="0" fontId="15" fillId="0" borderId="19" xfId="0" applyFont="1" applyBorder="1" applyAlignment="1">
      <alignment horizontal="center"/>
    </xf>
    <xf numFmtId="0" fontId="13" fillId="13" borderId="3" xfId="0" applyFont="1" applyFill="1" applyBorder="1" applyAlignment="1"/>
    <xf numFmtId="0" fontId="9" fillId="0" borderId="4" xfId="0" applyFont="1" applyFill="1" applyBorder="1" applyAlignment="1">
      <alignment wrapText="1"/>
    </xf>
    <xf numFmtId="0" fontId="14" fillId="5" borderId="54" xfId="0" applyFont="1" applyFill="1" applyBorder="1" applyAlignment="1"/>
    <xf numFmtId="0" fontId="0" fillId="0" borderId="6" xfId="0" applyFont="1" applyBorder="1"/>
    <xf numFmtId="0" fontId="12" fillId="0" borderId="6" xfId="0" applyFont="1" applyBorder="1"/>
    <xf numFmtId="0" fontId="0" fillId="0" borderId="45" xfId="0" applyFont="1" applyBorder="1" applyAlignment="1"/>
    <xf numFmtId="0" fontId="9" fillId="0" borderId="41" xfId="0" applyFont="1" applyFill="1" applyBorder="1" applyAlignment="1">
      <alignment horizontal="center"/>
    </xf>
    <xf numFmtId="0" fontId="15" fillId="9" borderId="42" xfId="18" applyFont="1" applyFill="1" applyBorder="1" applyAlignment="1">
      <alignment horizontal="center" vertical="center"/>
    </xf>
    <xf numFmtId="0" fontId="9" fillId="0" borderId="45" xfId="0" applyFont="1" applyFill="1" applyBorder="1" applyAlignment="1">
      <alignment horizontal="center"/>
    </xf>
    <xf numFmtId="0" fontId="15" fillId="0" borderId="14" xfId="0" applyFont="1" applyFill="1" applyBorder="1" applyAlignment="1">
      <alignment horizontal="center" wrapText="1"/>
    </xf>
    <xf numFmtId="0" fontId="15" fillId="9" borderId="46" xfId="18" applyFont="1" applyFill="1" applyBorder="1" applyAlignment="1">
      <alignment horizontal="right" vertical="center"/>
    </xf>
    <xf numFmtId="0" fontId="0" fillId="0" borderId="6" xfId="0" applyFont="1" applyBorder="1" applyAlignment="1">
      <alignment horizontal="center" vertical="center"/>
    </xf>
    <xf numFmtId="0" fontId="0" fillId="0" borderId="6" xfId="0" quotePrefix="1" applyFont="1" applyBorder="1" applyAlignment="1">
      <alignment horizontal="center" vertical="center"/>
    </xf>
    <xf numFmtId="0" fontId="0" fillId="0" borderId="48" xfId="0" applyFont="1" applyBorder="1" applyAlignment="1">
      <alignment horizontal="center" vertical="center"/>
    </xf>
    <xf numFmtId="0" fontId="0" fillId="0" borderId="12" xfId="0" applyFont="1" applyBorder="1"/>
    <xf numFmtId="14" fontId="13" fillId="9" borderId="0" xfId="0" applyNumberFormat="1" applyFont="1" applyFill="1" applyAlignment="1">
      <alignment horizontal="center" vertical="center"/>
    </xf>
    <xf numFmtId="0" fontId="13" fillId="9" borderId="0" xfId="0" applyFont="1" applyFill="1" applyAlignment="1">
      <alignment horizontal="center" vertical="center"/>
    </xf>
    <xf numFmtId="0" fontId="27" fillId="17" borderId="0" xfId="0" applyFont="1" applyFill="1" applyBorder="1" applyAlignment="1">
      <alignment horizontal="center" vertical="center" wrapText="1"/>
    </xf>
    <xf numFmtId="14" fontId="46" fillId="18" borderId="0" xfId="0" applyNumberFormat="1" applyFont="1" applyFill="1" applyBorder="1" applyAlignment="1">
      <alignment horizontal="center" vertical="center" wrapText="1"/>
    </xf>
    <xf numFmtId="179" fontId="46" fillId="18" borderId="0" xfId="0" applyNumberFormat="1" applyFont="1" applyFill="1" applyBorder="1" applyAlignment="1">
      <alignment horizontal="center" vertical="center"/>
    </xf>
    <xf numFmtId="2" fontId="13" fillId="18" borderId="0" xfId="0" applyNumberFormat="1" applyFont="1" applyFill="1" applyBorder="1" applyAlignment="1">
      <alignment horizontal="center" vertical="center"/>
    </xf>
    <xf numFmtId="0" fontId="47" fillId="18" borderId="0" xfId="0" applyFont="1" applyFill="1" applyBorder="1" applyAlignment="1">
      <alignment horizontal="center" vertical="center"/>
    </xf>
    <xf numFmtId="4" fontId="47" fillId="18" borderId="0" xfId="0" applyNumberFormat="1" applyFont="1" applyFill="1" applyBorder="1" applyAlignment="1">
      <alignment horizontal="center" vertical="center"/>
    </xf>
    <xf numFmtId="4" fontId="46" fillId="18" borderId="0" xfId="0" applyNumberFormat="1" applyFont="1" applyFill="1" applyBorder="1" applyAlignment="1">
      <alignment horizontal="center" vertical="center"/>
    </xf>
    <xf numFmtId="43" fontId="15" fillId="0" borderId="4" xfId="76" applyFont="1" applyFill="1" applyBorder="1" applyAlignment="1"/>
    <xf numFmtId="0" fontId="36" fillId="0" borderId="4" xfId="0" applyFont="1" applyBorder="1" applyAlignment="1">
      <alignment horizontal="left" vertical="top"/>
    </xf>
    <xf numFmtId="0" fontId="36" fillId="0" borderId="4" xfId="0" applyFont="1" applyBorder="1" applyAlignment="1">
      <alignment horizontal="left" vertical="top" wrapText="1"/>
    </xf>
    <xf numFmtId="4" fontId="13" fillId="0" borderId="4" xfId="0" applyNumberFormat="1" applyFont="1" applyBorder="1" applyAlignment="1"/>
    <xf numFmtId="164" fontId="13" fillId="0" borderId="4" xfId="0" applyNumberFormat="1" applyFont="1" applyBorder="1" applyAlignment="1"/>
    <xf numFmtId="0" fontId="15" fillId="0" borderId="6" xfId="18" applyFont="1" applyBorder="1" applyAlignment="1">
      <alignment horizontal="center"/>
    </xf>
    <xf numFmtId="0" fontId="15" fillId="9" borderId="9" xfId="18" applyFont="1" applyFill="1" applyBorder="1" applyAlignment="1">
      <alignment horizontal="center" vertical="center" wrapText="1"/>
    </xf>
    <xf numFmtId="0" fontId="9" fillId="9" borderId="6" xfId="18" applyNumberFormat="1" applyFont="1" applyFill="1" applyBorder="1" applyAlignment="1">
      <alignment horizontal="center"/>
    </xf>
    <xf numFmtId="43" fontId="9" fillId="9" borderId="9" xfId="76" applyFont="1" applyFill="1" applyBorder="1" applyAlignment="1"/>
    <xf numFmtId="10" fontId="9" fillId="9" borderId="9" xfId="61" applyNumberFormat="1" applyFont="1" applyFill="1" applyBorder="1" applyAlignment="1"/>
    <xf numFmtId="175" fontId="15" fillId="9" borderId="9" xfId="76" applyNumberFormat="1" applyFont="1" applyFill="1" applyBorder="1" applyAlignment="1">
      <alignment horizontal="right"/>
    </xf>
    <xf numFmtId="43" fontId="15" fillId="9" borderId="9" xfId="76" applyFont="1" applyFill="1" applyBorder="1" applyAlignment="1">
      <alignment horizontal="justify"/>
    </xf>
    <xf numFmtId="0" fontId="15" fillId="9" borderId="6" xfId="18" applyFont="1" applyFill="1" applyBorder="1" applyAlignment="1">
      <alignment horizontal="right"/>
    </xf>
    <xf numFmtId="43" fontId="9" fillId="0" borderId="9" xfId="76" applyFont="1" applyFill="1" applyBorder="1" applyAlignment="1"/>
    <xf numFmtId="0" fontId="15" fillId="12" borderId="6" xfId="18" applyFont="1" applyFill="1" applyBorder="1" applyAlignment="1"/>
    <xf numFmtId="2" fontId="15" fillId="12" borderId="9" xfId="18" applyNumberFormat="1" applyFont="1" applyFill="1" applyBorder="1" applyAlignment="1"/>
    <xf numFmtId="0" fontId="15" fillId="9" borderId="6" xfId="18" applyFont="1" applyFill="1" applyBorder="1" applyAlignment="1"/>
    <xf numFmtId="43" fontId="9" fillId="9" borderId="9" xfId="76" applyFont="1" applyFill="1" applyBorder="1" applyAlignment="1">
      <alignment horizontal="right"/>
    </xf>
    <xf numFmtId="43" fontId="9" fillId="0" borderId="9" xfId="76" applyFont="1" applyFill="1" applyBorder="1" applyAlignment="1">
      <alignment horizontal="right"/>
    </xf>
    <xf numFmtId="0" fontId="15" fillId="12" borderId="6" xfId="18" applyFont="1" applyFill="1" applyBorder="1" applyAlignment="1">
      <alignment horizontal="right"/>
    </xf>
    <xf numFmtId="43" fontId="15" fillId="12" borderId="9" xfId="76" applyFont="1" applyFill="1" applyBorder="1" applyAlignment="1"/>
    <xf numFmtId="0" fontId="13" fillId="0" borderId="9" xfId="0" applyFont="1" applyBorder="1" applyAlignment="1"/>
    <xf numFmtId="43" fontId="15" fillId="9" borderId="9" xfId="76" applyFont="1" applyFill="1" applyBorder="1" applyAlignment="1"/>
    <xf numFmtId="43" fontId="15" fillId="0" borderId="9" xfId="76" applyFont="1" applyFill="1" applyBorder="1" applyAlignment="1"/>
    <xf numFmtId="0" fontId="13" fillId="0" borderId="6" xfId="0" applyFont="1" applyBorder="1" applyAlignment="1"/>
    <xf numFmtId="4" fontId="13" fillId="0" borderId="9" xfId="0" applyNumberFormat="1" applyFont="1" applyBorder="1" applyAlignment="1"/>
    <xf numFmtId="164" fontId="13" fillId="0" borderId="9" xfId="0" applyNumberFormat="1" applyFont="1" applyBorder="1" applyAlignment="1"/>
    <xf numFmtId="0" fontId="13" fillId="0" borderId="48" xfId="0" applyFont="1" applyBorder="1" applyAlignment="1"/>
    <xf numFmtId="0" fontId="13" fillId="0" borderId="12" xfId="0" applyFont="1" applyBorder="1" applyAlignment="1"/>
    <xf numFmtId="0" fontId="13" fillId="0" borderId="39" xfId="0" applyFont="1" applyBorder="1" applyAlignment="1">
      <alignment vertical="center"/>
    </xf>
    <xf numFmtId="0" fontId="15" fillId="0" borderId="17" xfId="18" applyFont="1" applyBorder="1" applyAlignment="1">
      <alignment horizontal="center" vertical="center"/>
    </xf>
    <xf numFmtId="0" fontId="15" fillId="9" borderId="6" xfId="18" applyFont="1" applyFill="1" applyBorder="1" applyAlignment="1">
      <alignment horizontal="center" vertical="center" wrapText="1"/>
    </xf>
    <xf numFmtId="0" fontId="9" fillId="9" borderId="6" xfId="18" applyNumberFormat="1" applyFont="1" applyFill="1" applyBorder="1" applyAlignment="1">
      <alignment horizontal="center" vertical="center"/>
    </xf>
    <xf numFmtId="0" fontId="15" fillId="9" borderId="6" xfId="18" applyFont="1" applyFill="1" applyBorder="1" applyAlignment="1">
      <alignment horizontal="right" vertical="center"/>
    </xf>
    <xf numFmtId="0" fontId="15" fillId="9" borderId="6" xfId="18" applyFont="1" applyFill="1" applyBorder="1" applyAlignment="1">
      <alignment vertical="center"/>
    </xf>
    <xf numFmtId="0" fontId="15" fillId="12" borderId="6" xfId="18" applyFont="1" applyFill="1" applyBorder="1" applyAlignment="1">
      <alignment horizontal="right" vertical="center"/>
    </xf>
    <xf numFmtId="4" fontId="13" fillId="0" borderId="0" xfId="0" applyNumberFormat="1" applyFont="1" applyBorder="1" applyAlignment="1">
      <alignment vertical="center"/>
    </xf>
    <xf numFmtId="0" fontId="15" fillId="12" borderId="6" xfId="18" applyFont="1" applyFill="1" applyBorder="1" applyAlignment="1">
      <alignment vertical="center"/>
    </xf>
    <xf numFmtId="0" fontId="15" fillId="9" borderId="17" xfId="18" applyFont="1" applyFill="1" applyBorder="1" applyAlignment="1">
      <alignment vertical="center"/>
    </xf>
    <xf numFmtId="0" fontId="45" fillId="0" borderId="0" xfId="0" applyFont="1" applyBorder="1" applyAlignment="1">
      <alignment vertical="center"/>
    </xf>
    <xf numFmtId="0" fontId="13" fillId="0" borderId="41" xfId="0" applyFont="1" applyBorder="1" applyAlignment="1">
      <alignment vertical="center"/>
    </xf>
    <xf numFmtId="0" fontId="30" fillId="0" borderId="0" xfId="0" applyFont="1" applyBorder="1" applyAlignment="1">
      <alignment vertical="center" wrapText="1"/>
    </xf>
    <xf numFmtId="0" fontId="29" fillId="0" borderId="0"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xf>
    <xf numFmtId="0" fontId="13" fillId="13" borderId="41" xfId="0" applyFont="1" applyFill="1" applyBorder="1" applyAlignment="1">
      <alignment vertical="center"/>
    </xf>
    <xf numFmtId="0" fontId="13" fillId="13" borderId="54" xfId="0" applyFont="1" applyFill="1" applyBorder="1" applyAlignment="1">
      <alignment vertical="center"/>
    </xf>
    <xf numFmtId="4" fontId="44" fillId="9" borderId="9" xfId="18" applyNumberFormat="1" applyFont="1" applyFill="1" applyBorder="1" applyAlignment="1">
      <alignment vertical="center"/>
    </xf>
    <xf numFmtId="4" fontId="38" fillId="9" borderId="9" xfId="18" applyNumberFormat="1" applyFont="1" applyFill="1" applyBorder="1" applyAlignment="1">
      <alignment vertical="center"/>
    </xf>
    <xf numFmtId="4" fontId="38" fillId="12" borderId="9" xfId="18" applyNumberFormat="1" applyFont="1" applyFill="1" applyBorder="1" applyAlignment="1">
      <alignment vertical="center"/>
    </xf>
    <xf numFmtId="0" fontId="45" fillId="0" borderId="42" xfId="0" applyFont="1" applyBorder="1" applyAlignment="1">
      <alignment vertical="center"/>
    </xf>
    <xf numFmtId="0" fontId="14" fillId="5" borderId="6" xfId="13" applyFont="1" applyFill="1" applyBorder="1" applyAlignment="1">
      <alignment vertical="center"/>
    </xf>
    <xf numFmtId="0" fontId="15" fillId="0" borderId="58" xfId="18" applyFont="1" applyBorder="1" applyAlignment="1">
      <alignment horizontal="center" vertical="center"/>
    </xf>
    <xf numFmtId="0" fontId="13" fillId="0" borderId="42" xfId="0" applyFont="1" applyBorder="1" applyAlignment="1">
      <alignment vertical="center"/>
    </xf>
    <xf numFmtId="0" fontId="13" fillId="0" borderId="9" xfId="0" applyFont="1" applyBorder="1" applyAlignment="1">
      <alignment vertical="center"/>
    </xf>
    <xf numFmtId="0" fontId="15" fillId="0" borderId="6" xfId="0" applyFont="1" applyFill="1" applyBorder="1" applyAlignment="1">
      <alignment horizontal="justify" vertical="center"/>
    </xf>
    <xf numFmtId="0" fontId="9" fillId="0" borderId="6" xfId="13" applyFont="1" applyFill="1" applyBorder="1" applyAlignment="1">
      <alignment horizontal="justify" vertical="center" wrapText="1"/>
    </xf>
    <xf numFmtId="0" fontId="9" fillId="0" borderId="6" xfId="0" applyFont="1" applyFill="1" applyBorder="1" applyAlignment="1">
      <alignment horizontal="justify" vertical="center"/>
    </xf>
    <xf numFmtId="0" fontId="9" fillId="0" borderId="6" xfId="0" applyFont="1" applyFill="1" applyBorder="1" applyAlignment="1">
      <alignment horizontal="center" vertical="center"/>
    </xf>
    <xf numFmtId="0" fontId="9" fillId="12" borderId="6" xfId="0" applyFont="1" applyFill="1" applyBorder="1" applyAlignment="1">
      <alignment horizontal="center" vertical="center"/>
    </xf>
    <xf numFmtId="0" fontId="9" fillId="0" borderId="6" xfId="13" applyFont="1" applyFill="1" applyBorder="1" applyAlignment="1">
      <alignment vertical="center"/>
    </xf>
    <xf numFmtId="0" fontId="9" fillId="12" borderId="6" xfId="13" applyFont="1" applyFill="1" applyBorder="1" applyAlignment="1">
      <alignment horizontal="left" vertical="center" wrapText="1"/>
    </xf>
    <xf numFmtId="0" fontId="9" fillId="12" borderId="59" xfId="13" applyFont="1" applyFill="1" applyBorder="1" applyAlignment="1">
      <alignment horizontal="left" vertical="center" wrapText="1"/>
    </xf>
    <xf numFmtId="0" fontId="9" fillId="0" borderId="55" xfId="13" applyFont="1" applyFill="1" applyBorder="1" applyAlignment="1">
      <alignment vertical="center"/>
    </xf>
    <xf numFmtId="0" fontId="15" fillId="0" borderId="41" xfId="0" applyFont="1" applyFill="1" applyBorder="1" applyAlignment="1">
      <alignment horizontal="justify" vertical="center"/>
    </xf>
    <xf numFmtId="0" fontId="9" fillId="0" borderId="41" xfId="13" applyFont="1" applyFill="1" applyBorder="1" applyAlignment="1">
      <alignment horizontal="justify" vertical="center" wrapText="1"/>
    </xf>
    <xf numFmtId="0" fontId="9" fillId="0" borderId="41" xfId="13" applyFont="1" applyFill="1" applyBorder="1" applyAlignment="1">
      <alignment horizontal="left" vertical="center" wrapText="1"/>
    </xf>
    <xf numFmtId="0" fontId="9" fillId="12" borderId="41" xfId="13" applyFont="1" applyFill="1" applyBorder="1" applyAlignment="1">
      <alignment horizontal="left" vertical="center" wrapText="1"/>
    </xf>
    <xf numFmtId="0" fontId="9" fillId="0" borderId="41" xfId="13" applyFont="1" applyFill="1" applyBorder="1" applyAlignment="1">
      <alignment vertical="center"/>
    </xf>
    <xf numFmtId="0" fontId="15" fillId="0" borderId="45" xfId="13" applyFont="1" applyFill="1" applyBorder="1" applyAlignment="1">
      <alignment vertical="center"/>
    </xf>
    <xf numFmtId="0" fontId="9" fillId="0" borderId="14" xfId="13" applyFont="1" applyFill="1" applyBorder="1" applyAlignment="1">
      <alignment vertical="center"/>
    </xf>
    <xf numFmtId="1" fontId="15" fillId="0" borderId="14" xfId="5" applyNumberFormat="1" applyFont="1" applyFill="1" applyBorder="1" applyAlignment="1">
      <alignment horizontal="right" vertical="center"/>
    </xf>
    <xf numFmtId="0" fontId="13" fillId="0" borderId="14" xfId="0" applyFont="1" applyBorder="1" applyAlignment="1">
      <alignment vertical="center"/>
    </xf>
    <xf numFmtId="0" fontId="12" fillId="0" borderId="14" xfId="0" applyFont="1" applyBorder="1" applyAlignment="1">
      <alignment vertical="center"/>
    </xf>
    <xf numFmtId="0" fontId="12" fillId="0" borderId="0" xfId="0" applyFont="1" applyBorder="1" applyAlignment="1">
      <alignment vertical="center"/>
    </xf>
    <xf numFmtId="0" fontId="15" fillId="0" borderId="41" xfId="18" applyFont="1" applyBorder="1" applyAlignment="1">
      <alignment horizontal="center" vertical="center"/>
    </xf>
    <xf numFmtId="0" fontId="15" fillId="0" borderId="6" xfId="18" applyFont="1" applyFill="1" applyBorder="1" applyAlignment="1">
      <alignment horizontal="center" vertical="center" wrapText="1"/>
    </xf>
    <xf numFmtId="0" fontId="15" fillId="0" borderId="17" xfId="0" applyFont="1" applyFill="1" applyBorder="1" applyAlignment="1">
      <alignment horizontal="center" vertical="center"/>
    </xf>
    <xf numFmtId="0" fontId="9" fillId="0" borderId="6" xfId="0" applyFont="1" applyBorder="1" applyAlignment="1">
      <alignment horizontal="center" vertical="center"/>
    </xf>
    <xf numFmtId="0" fontId="13" fillId="0" borderId="9" xfId="0" applyFont="1" applyBorder="1" applyAlignment="1">
      <alignment horizontal="center" vertical="center"/>
    </xf>
    <xf numFmtId="0" fontId="15" fillId="0" borderId="6" xfId="0" applyFont="1" applyBorder="1" applyAlignment="1">
      <alignment horizontal="center" vertical="center"/>
    </xf>
    <xf numFmtId="0" fontId="9" fillId="0" borderId="59" xfId="0" applyFont="1" applyBorder="1" applyAlignment="1">
      <alignment horizontal="center" vertical="center"/>
    </xf>
    <xf numFmtId="0" fontId="9" fillId="12" borderId="32" xfId="0" applyFont="1" applyFill="1" applyBorder="1" applyAlignment="1">
      <alignment vertical="center"/>
    </xf>
    <xf numFmtId="0" fontId="13" fillId="12" borderId="60" xfId="0" applyFont="1" applyFill="1" applyBorder="1" applyAlignment="1">
      <alignment horizontal="center" vertical="center"/>
    </xf>
    <xf numFmtId="0" fontId="9" fillId="0" borderId="41" xfId="0" applyFont="1" applyBorder="1" applyAlignment="1">
      <alignment vertical="center"/>
    </xf>
    <xf numFmtId="0" fontId="9" fillId="0" borderId="6" xfId="0" applyFont="1" applyBorder="1" applyAlignment="1">
      <alignment vertical="center"/>
    </xf>
    <xf numFmtId="0" fontId="15" fillId="0" borderId="18" xfId="18" applyFont="1" applyFill="1" applyBorder="1" applyAlignment="1">
      <alignment horizontal="center" vertical="center" wrapText="1"/>
    </xf>
    <xf numFmtId="9" fontId="13" fillId="0" borderId="9" xfId="0" applyNumberFormat="1" applyFont="1" applyBorder="1" applyAlignment="1">
      <alignment horizontal="center" vertical="center"/>
    </xf>
    <xf numFmtId="172" fontId="13" fillId="0" borderId="9" xfId="0" applyNumberFormat="1" applyFont="1" applyBorder="1" applyAlignment="1">
      <alignment horizontal="center" vertical="center"/>
    </xf>
    <xf numFmtId="10"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2" fontId="9" fillId="0" borderId="9" xfId="76" applyNumberFormat="1" applyFont="1" applyFill="1" applyBorder="1" applyAlignment="1">
      <alignment horizontal="center" vertical="center"/>
    </xf>
    <xf numFmtId="0" fontId="9" fillId="0" borderId="41" xfId="0" applyFont="1" applyFill="1" applyBorder="1" applyAlignment="1">
      <alignment horizontal="center" vertical="center"/>
    </xf>
    <xf numFmtId="0" fontId="15" fillId="0" borderId="41" xfId="0" applyFont="1" applyFill="1" applyBorder="1" applyAlignment="1">
      <alignment vertical="center"/>
    </xf>
    <xf numFmtId="0" fontId="0" fillId="0" borderId="9" xfId="0" applyFont="1" applyBorder="1" applyAlignment="1"/>
    <xf numFmtId="0" fontId="0" fillId="0" borderId="14" xfId="0" applyFont="1" applyBorder="1" applyAlignment="1"/>
    <xf numFmtId="0" fontId="0" fillId="0" borderId="46" xfId="0" applyFont="1" applyBorder="1" applyAlignment="1"/>
    <xf numFmtId="0" fontId="9" fillId="12" borderId="48" xfId="13" applyFont="1" applyFill="1" applyBorder="1" applyAlignment="1">
      <alignment horizontal="justify" vertical="center" wrapText="1"/>
    </xf>
    <xf numFmtId="0" fontId="15" fillId="12" borderId="12" xfId="13" applyFont="1" applyFill="1" applyBorder="1" applyAlignment="1">
      <alignment horizontal="justify" vertical="center" wrapText="1"/>
    </xf>
    <xf numFmtId="43" fontId="15" fillId="12" borderId="12" xfId="76" applyFont="1" applyFill="1" applyBorder="1" applyAlignment="1">
      <alignment horizontal="center" vertical="center"/>
    </xf>
    <xf numFmtId="43" fontId="15" fillId="12" borderId="49" xfId="76" applyFont="1" applyFill="1" applyBorder="1" applyAlignment="1">
      <alignment horizontal="center" vertical="center"/>
    </xf>
    <xf numFmtId="0" fontId="9" fillId="0" borderId="4" xfId="13" applyFont="1" applyBorder="1" applyAlignment="1">
      <alignment horizontal="justify" vertical="center"/>
    </xf>
    <xf numFmtId="0" fontId="9" fillId="0" borderId="41" xfId="13" applyFont="1" applyBorder="1" applyAlignment="1"/>
    <xf numFmtId="0" fontId="15" fillId="0" borderId="6" xfId="13" applyFont="1" applyBorder="1" applyAlignment="1">
      <alignment horizontal="center"/>
    </xf>
    <xf numFmtId="0" fontId="15" fillId="0" borderId="43" xfId="13" applyFont="1" applyBorder="1" applyAlignment="1">
      <alignment horizontal="center" wrapText="1"/>
    </xf>
    <xf numFmtId="0" fontId="9" fillId="0" borderId="6" xfId="13" applyFont="1" applyBorder="1" applyAlignment="1">
      <alignment horizontal="center"/>
    </xf>
    <xf numFmtId="0" fontId="9" fillId="12" borderId="32" xfId="13" applyFont="1" applyFill="1" applyBorder="1" applyAlignment="1">
      <alignment horizontal="center"/>
    </xf>
    <xf numFmtId="0" fontId="9" fillId="0" borderId="42" xfId="13" applyFont="1" applyBorder="1" applyAlignment="1"/>
    <xf numFmtId="0" fontId="9" fillId="0" borderId="45" xfId="13" applyFont="1" applyBorder="1" applyAlignment="1"/>
    <xf numFmtId="0" fontId="9" fillId="0" borderId="14" xfId="13" applyFont="1" applyBorder="1" applyAlignment="1"/>
    <xf numFmtId="0" fontId="15" fillId="0" borderId="9" xfId="13" applyFont="1" applyFill="1" applyBorder="1" applyAlignment="1">
      <alignment horizontal="center" wrapText="1"/>
    </xf>
    <xf numFmtId="0" fontId="9" fillId="12" borderId="48" xfId="0" applyFont="1" applyFill="1" applyBorder="1" applyAlignment="1"/>
    <xf numFmtId="0" fontId="0" fillId="0" borderId="65" xfId="0" applyFont="1" applyBorder="1" applyAlignment="1"/>
    <xf numFmtId="0" fontId="0" fillId="0" borderId="2" xfId="0" applyFont="1" applyBorder="1" applyAlignment="1"/>
    <xf numFmtId="0" fontId="14" fillId="5" borderId="6" xfId="18" applyFont="1" applyFill="1" applyBorder="1" applyAlignment="1"/>
    <xf numFmtId="0" fontId="15" fillId="0" borderId="9" xfId="13" applyFont="1" applyFill="1" applyBorder="1" applyAlignment="1">
      <alignment horizontal="center" vertical="center" wrapText="1"/>
    </xf>
    <xf numFmtId="0" fontId="9" fillId="0" borderId="6" xfId="57" applyFont="1" applyBorder="1" applyAlignment="1">
      <alignment horizontal="center"/>
    </xf>
    <xf numFmtId="0" fontId="0" fillId="0" borderId="6" xfId="0" applyFont="1" applyBorder="1" applyAlignment="1">
      <alignment horizontal="center"/>
    </xf>
    <xf numFmtId="0" fontId="9" fillId="0" borderId="48" xfId="0" applyFont="1" applyFill="1" applyBorder="1" applyAlignment="1">
      <alignment horizontal="center"/>
    </xf>
    <xf numFmtId="0" fontId="9" fillId="0" borderId="12" xfId="0" applyFont="1" applyFill="1" applyBorder="1" applyAlignment="1">
      <alignment wrapText="1"/>
    </xf>
    <xf numFmtId="0" fontId="0" fillId="0" borderId="38" xfId="0" applyFont="1" applyBorder="1" applyAlignment="1"/>
    <xf numFmtId="0" fontId="0" fillId="0" borderId="40" xfId="0" applyFont="1" applyBorder="1" applyAlignment="1"/>
    <xf numFmtId="0" fontId="0" fillId="0" borderId="41" xfId="0" applyFont="1" applyBorder="1" applyAlignment="1">
      <alignment vertical="center"/>
    </xf>
    <xf numFmtId="0" fontId="0" fillId="0" borderId="42" xfId="0" applyFont="1" applyFill="1" applyBorder="1" applyAlignment="1">
      <alignment horizontal="center" vertical="center"/>
    </xf>
    <xf numFmtId="0" fontId="31" fillId="11" borderId="6" xfId="0" applyFont="1" applyFill="1" applyBorder="1" applyAlignment="1">
      <alignment horizontal="center" vertical="center" wrapText="1"/>
    </xf>
    <xf numFmtId="0" fontId="31" fillId="11" borderId="9" xfId="0" applyFont="1" applyFill="1" applyBorder="1" applyAlignment="1">
      <alignment horizontal="center" vertical="center" wrapText="1"/>
    </xf>
    <xf numFmtId="0" fontId="32" fillId="0" borderId="6" xfId="0" applyFont="1" applyFill="1" applyBorder="1" applyAlignment="1">
      <alignment horizontal="center" vertical="center"/>
    </xf>
    <xf numFmtId="2" fontId="32" fillId="0" borderId="67"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0" fontId="31" fillId="0" borderId="6" xfId="0" applyFont="1" applyFill="1" applyBorder="1" applyAlignment="1">
      <alignment horizontal="center" vertical="center"/>
    </xf>
    <xf numFmtId="3" fontId="31" fillId="0" borderId="9" xfId="0" applyNumberFormat="1" applyFont="1" applyFill="1" applyBorder="1" applyAlignment="1">
      <alignment horizontal="center" vertical="center"/>
    </xf>
    <xf numFmtId="2" fontId="32" fillId="0" borderId="9" xfId="0" applyNumberFormat="1" applyFont="1" applyFill="1" applyBorder="1" applyAlignment="1">
      <alignment horizontal="center" vertical="center"/>
    </xf>
    <xf numFmtId="0" fontId="32" fillId="0" borderId="48" xfId="0" applyFont="1" applyBorder="1" applyAlignment="1">
      <alignment vertical="center"/>
    </xf>
    <xf numFmtId="0" fontId="31" fillId="0" borderId="12" xfId="0" applyFont="1" applyFill="1" applyBorder="1" applyAlignment="1">
      <alignment vertical="center"/>
    </xf>
    <xf numFmtId="0" fontId="32" fillId="0" borderId="12" xfId="0" applyFont="1" applyFill="1" applyBorder="1" applyAlignment="1">
      <alignment vertical="center"/>
    </xf>
    <xf numFmtId="10" fontId="31" fillId="0" borderId="49" xfId="61" applyNumberFormat="1" applyFont="1" applyFill="1" applyBorder="1" applyAlignment="1">
      <alignment horizontal="center" vertical="center"/>
    </xf>
    <xf numFmtId="0" fontId="0" fillId="0" borderId="6" xfId="0" applyFont="1" applyBorder="1" applyAlignment="1"/>
    <xf numFmtId="0" fontId="12" fillId="0" borderId="9" xfId="0" applyFont="1" applyBorder="1" applyAlignment="1">
      <alignment horizontal="center"/>
    </xf>
    <xf numFmtId="0" fontId="9" fillId="0" borderId="6" xfId="0" applyFont="1" applyFill="1" applyBorder="1" applyAlignment="1">
      <alignment horizontal="center" wrapText="1"/>
    </xf>
    <xf numFmtId="2" fontId="0" fillId="0" borderId="9" xfId="0" applyNumberFormat="1" applyFont="1" applyBorder="1" applyAlignment="1"/>
    <xf numFmtId="0" fontId="15" fillId="12" borderId="6" xfId="0" applyFont="1" applyFill="1" applyBorder="1" applyAlignment="1"/>
    <xf numFmtId="0" fontId="15" fillId="12" borderId="6" xfId="0" applyFont="1" applyFill="1" applyBorder="1" applyAlignment="1">
      <alignment horizontal="center"/>
    </xf>
    <xf numFmtId="2" fontId="15" fillId="12" borderId="9" xfId="0" applyNumberFormat="1" applyFont="1" applyFill="1" applyBorder="1" applyAlignment="1">
      <alignment wrapText="1"/>
    </xf>
    <xf numFmtId="0" fontId="9" fillId="12" borderId="6" xfId="0" applyFont="1" applyFill="1" applyBorder="1" applyAlignment="1">
      <alignment horizontal="center"/>
    </xf>
    <xf numFmtId="0" fontId="14" fillId="5" borderId="6" xfId="18" applyFont="1" applyFill="1" applyBorder="1" applyAlignment="1">
      <alignment vertical="center"/>
    </xf>
    <xf numFmtId="0" fontId="35" fillId="0" borderId="6" xfId="0" applyFont="1" applyBorder="1" applyAlignment="1">
      <alignment horizontal="center"/>
    </xf>
    <xf numFmtId="0" fontId="0" fillId="0" borderId="6" xfId="0" applyBorder="1" applyAlignment="1">
      <alignment horizontal="center"/>
    </xf>
    <xf numFmtId="171" fontId="12" fillId="0" borderId="9" xfId="76" applyNumberFormat="1" applyFont="1" applyBorder="1" applyAlignment="1">
      <alignment horizontal="center"/>
    </xf>
    <xf numFmtId="171" fontId="0" fillId="0" borderId="9" xfId="0" applyNumberFormat="1" applyFont="1" applyBorder="1" applyAlignment="1"/>
    <xf numFmtId="171" fontId="9" fillId="0" borderId="9" xfId="57" applyNumberFormat="1" applyFont="1" applyBorder="1" applyAlignment="1">
      <alignment wrapText="1"/>
    </xf>
    <xf numFmtId="171" fontId="9" fillId="0" borderId="9" xfId="57" applyNumberFormat="1" applyFont="1" applyBorder="1" applyAlignment="1"/>
    <xf numFmtId="0" fontId="9" fillId="0" borderId="41" xfId="57" applyFont="1" applyBorder="1" applyAlignment="1"/>
    <xf numFmtId="0" fontId="9" fillId="0" borderId="42" xfId="57" applyFont="1" applyBorder="1" applyAlignment="1"/>
    <xf numFmtId="0" fontId="0" fillId="13" borderId="41" xfId="0" applyFont="1" applyFill="1" applyBorder="1" applyAlignment="1"/>
    <xf numFmtId="0" fontId="0" fillId="13" borderId="6" xfId="0" applyFont="1" applyFill="1" applyBorder="1" applyAlignment="1"/>
    <xf numFmtId="0" fontId="0" fillId="13" borderId="17" xfId="0" applyFont="1" applyFill="1" applyBorder="1" applyAlignment="1"/>
    <xf numFmtId="0" fontId="15" fillId="0" borderId="41" xfId="0" applyFont="1" applyBorder="1" applyAlignment="1">
      <alignment horizontal="center"/>
    </xf>
    <xf numFmtId="0" fontId="9" fillId="0" borderId="6" xfId="0" applyNumberFormat="1" applyFont="1" applyFill="1" applyBorder="1" applyAlignment="1">
      <alignment horizontal="center"/>
    </xf>
    <xf numFmtId="0" fontId="9" fillId="0" borderId="41" xfId="0" applyNumberFormat="1" applyFont="1" applyFill="1" applyBorder="1" applyAlignment="1">
      <alignment horizontal="center"/>
    </xf>
    <xf numFmtId="0" fontId="9" fillId="0" borderId="45" xfId="0" applyNumberFormat="1" applyFont="1" applyFill="1" applyBorder="1" applyAlignment="1">
      <alignment horizontal="center"/>
    </xf>
    <xf numFmtId="0" fontId="12" fillId="0" borderId="61" xfId="0" applyFont="1" applyBorder="1" applyAlignment="1">
      <alignment vertical="center"/>
    </xf>
    <xf numFmtId="2" fontId="9" fillId="0" borderId="14" xfId="0" applyNumberFormat="1" applyFont="1" applyFill="1" applyBorder="1" applyAlignment="1">
      <alignment horizontal="center"/>
    </xf>
    <xf numFmtId="2" fontId="12" fillId="9" borderId="23" xfId="0" applyNumberFormat="1" applyFont="1" applyFill="1" applyBorder="1" applyAlignment="1">
      <alignment horizontal="left" vertical="center" wrapText="1"/>
    </xf>
    <xf numFmtId="4" fontId="12" fillId="9" borderId="23" xfId="0" applyNumberFormat="1" applyFont="1" applyFill="1" applyBorder="1" applyAlignment="1">
      <alignment horizontal="center" vertical="center" wrapText="1"/>
    </xf>
    <xf numFmtId="10" fontId="12" fillId="9" borderId="23" xfId="61" applyNumberFormat="1" applyFont="1" applyFill="1" applyBorder="1" applyAlignment="1">
      <alignment horizontal="center" vertical="center" wrapText="1"/>
    </xf>
    <xf numFmtId="0" fontId="12" fillId="0" borderId="41" xfId="0" applyFont="1" applyBorder="1" applyAlignment="1">
      <alignment vertical="center"/>
    </xf>
    <xf numFmtId="0" fontId="12" fillId="0" borderId="42" xfId="0" applyFont="1" applyBorder="1" applyAlignment="1">
      <alignment vertical="center"/>
    </xf>
    <xf numFmtId="0" fontId="0" fillId="0" borderId="54" xfId="0" applyFont="1" applyBorder="1" applyAlignment="1">
      <alignment horizontal="center" vertical="center"/>
    </xf>
    <xf numFmtId="0" fontId="0" fillId="0" borderId="42" xfId="0" applyFont="1" applyBorder="1" applyAlignment="1">
      <alignment vertical="center"/>
    </xf>
    <xf numFmtId="0" fontId="0" fillId="0" borderId="59" xfId="0" applyFont="1" applyBorder="1" applyAlignment="1">
      <alignment horizontal="center" vertical="center"/>
    </xf>
    <xf numFmtId="2" fontId="12" fillId="9" borderId="29" xfId="61" applyNumberFormat="1" applyFont="1" applyFill="1" applyBorder="1" applyAlignment="1">
      <alignment horizontal="center" vertical="center" wrapText="1"/>
    </xf>
    <xf numFmtId="2" fontId="12" fillId="11" borderId="72" xfId="0" applyNumberFormat="1" applyFont="1" applyFill="1" applyBorder="1" applyAlignment="1">
      <alignment horizontal="center" vertical="center" wrapText="1"/>
    </xf>
    <xf numFmtId="2" fontId="12" fillId="11" borderId="28" xfId="0" applyNumberFormat="1" applyFont="1" applyFill="1" applyBorder="1" applyAlignment="1">
      <alignment horizontal="center" vertical="center" wrapText="1"/>
    </xf>
    <xf numFmtId="2" fontId="12" fillId="11" borderId="73" xfId="0" applyNumberFormat="1" applyFont="1" applyFill="1" applyBorder="1" applyAlignment="1">
      <alignment horizontal="center" vertical="center" wrapText="1"/>
    </xf>
    <xf numFmtId="2" fontId="12" fillId="11" borderId="53" xfId="0" applyNumberFormat="1" applyFont="1" applyFill="1" applyBorder="1" applyAlignment="1">
      <alignment horizontal="center" vertical="center" wrapText="1"/>
    </xf>
    <xf numFmtId="2" fontId="12" fillId="11" borderId="74" xfId="0" applyNumberFormat="1" applyFont="1" applyFill="1" applyBorder="1" applyAlignment="1">
      <alignment horizontal="center" vertical="center" wrapText="1"/>
    </xf>
    <xf numFmtId="2" fontId="12" fillId="11" borderId="75" xfId="0" applyNumberFormat="1" applyFont="1" applyFill="1" applyBorder="1" applyAlignment="1">
      <alignment horizontal="center" vertical="center" wrapText="1"/>
    </xf>
    <xf numFmtId="0" fontId="0" fillId="0" borderId="17" xfId="0" applyFont="1" applyBorder="1" applyAlignment="1">
      <alignment horizontal="center" vertical="center"/>
    </xf>
    <xf numFmtId="0" fontId="0" fillId="0" borderId="6" xfId="0" applyFont="1" applyBorder="1" applyAlignment="1">
      <alignment horizontal="justify"/>
    </xf>
    <xf numFmtId="0" fontId="12" fillId="0" borderId="9" xfId="0" applyFont="1" applyFill="1" applyBorder="1" applyAlignment="1">
      <alignment horizontal="center" vertical="center"/>
    </xf>
    <xf numFmtId="0" fontId="0" fillId="0" borderId="9" xfId="0" applyFont="1" applyFill="1" applyBorder="1" applyAlignment="1"/>
    <xf numFmtId="0" fontId="15" fillId="12" borderId="32" xfId="0" applyFont="1" applyFill="1" applyBorder="1" applyAlignment="1">
      <alignment horizontal="justify" wrapText="1"/>
    </xf>
    <xf numFmtId="0" fontId="0" fillId="0" borderId="41" xfId="0" applyFont="1" applyBorder="1" applyAlignment="1">
      <alignment horizontal="justify"/>
    </xf>
    <xf numFmtId="164" fontId="0" fillId="0" borderId="0" xfId="0" applyNumberFormat="1" applyFont="1" applyBorder="1" applyAlignment="1"/>
    <xf numFmtId="0" fontId="0" fillId="0" borderId="45" xfId="0" applyFont="1" applyBorder="1" applyAlignment="1">
      <alignment horizontal="justify"/>
    </xf>
    <xf numFmtId="1" fontId="12" fillId="9" borderId="6" xfId="0" applyNumberFormat="1" applyFont="1" applyFill="1" applyBorder="1" applyAlignment="1">
      <alignment horizontal="center" vertical="center"/>
    </xf>
    <xf numFmtId="43" fontId="9" fillId="0" borderId="9" xfId="76" applyFont="1" applyFill="1" applyBorder="1" applyAlignment="1">
      <alignment horizontal="center" vertical="center"/>
    </xf>
    <xf numFmtId="0" fontId="9" fillId="12" borderId="6" xfId="59" applyFont="1" applyFill="1" applyBorder="1" applyAlignment="1">
      <alignment horizontal="center" vertical="center"/>
    </xf>
    <xf numFmtId="43" fontId="15" fillId="12" borderId="9" xfId="76" applyFont="1" applyFill="1" applyBorder="1" applyAlignment="1">
      <alignment horizontal="center" vertical="center" wrapText="1"/>
    </xf>
    <xf numFmtId="0" fontId="9" fillId="0" borderId="6" xfId="59" applyFont="1" applyBorder="1" applyAlignment="1">
      <alignment horizontal="center" vertical="center"/>
    </xf>
    <xf numFmtId="0" fontId="9" fillId="0" borderId="41" xfId="59" applyFont="1" applyBorder="1" applyAlignment="1">
      <alignment horizontal="center"/>
    </xf>
    <xf numFmtId="0" fontId="9" fillId="0" borderId="41" xfId="59" applyFont="1" applyBorder="1" applyAlignment="1"/>
    <xf numFmtId="0" fontId="9" fillId="0" borderId="0" xfId="59" applyFont="1" applyBorder="1" applyAlignment="1">
      <alignment horizontal="justify" wrapText="1"/>
    </xf>
    <xf numFmtId="2" fontId="9" fillId="0" borderId="0" xfId="59" applyNumberFormat="1" applyFont="1" applyBorder="1" applyAlignment="1"/>
    <xf numFmtId="0" fontId="9" fillId="0" borderId="45" xfId="59" applyFont="1" applyBorder="1" applyAlignment="1"/>
    <xf numFmtId="0" fontId="9" fillId="0" borderId="14" xfId="59" applyFont="1" applyBorder="1" applyAlignment="1">
      <alignment horizontal="justify" wrapText="1"/>
    </xf>
    <xf numFmtId="0" fontId="9" fillId="0" borderId="14" xfId="59" applyFont="1" applyBorder="1" applyAlignment="1">
      <alignment wrapText="1"/>
    </xf>
    <xf numFmtId="2" fontId="9" fillId="0" borderId="14" xfId="59" applyNumberFormat="1" applyFont="1" applyBorder="1" applyAlignment="1"/>
    <xf numFmtId="1" fontId="0" fillId="9" borderId="6" xfId="0" applyNumberFormat="1" applyFont="1" applyFill="1" applyBorder="1" applyAlignment="1">
      <alignment horizontal="center" vertical="center"/>
    </xf>
    <xf numFmtId="1" fontId="0" fillId="9" borderId="4" xfId="0" applyNumberFormat="1" applyFont="1" applyFill="1" applyBorder="1" applyAlignment="1">
      <alignment vertical="center" wrapText="1"/>
    </xf>
    <xf numFmtId="1" fontId="0" fillId="9" borderId="4" xfId="0" applyNumberFormat="1" applyFont="1" applyFill="1" applyBorder="1" applyAlignment="1">
      <alignment vertical="center"/>
    </xf>
    <xf numFmtId="2" fontId="0" fillId="9" borderId="11" xfId="0" applyNumberFormat="1" applyFont="1" applyFill="1" applyBorder="1" applyAlignment="1">
      <alignment horizontal="left" vertical="center" wrapText="1"/>
    </xf>
    <xf numFmtId="2" fontId="0" fillId="9" borderId="4" xfId="0" applyNumberFormat="1" applyFont="1" applyFill="1" applyBorder="1" applyAlignment="1">
      <alignment horizontal="left" vertical="center" wrapText="1"/>
    </xf>
    <xf numFmtId="4" fontId="0" fillId="9" borderId="4" xfId="0" applyNumberFormat="1" applyFont="1" applyFill="1" applyBorder="1" applyAlignment="1">
      <alignment horizontal="center" vertical="center" wrapText="1"/>
    </xf>
    <xf numFmtId="2" fontId="0" fillId="0" borderId="6" xfId="0" applyNumberFormat="1" applyFont="1" applyBorder="1"/>
    <xf numFmtId="0" fontId="0" fillId="0" borderId="6" xfId="0" applyFont="1" applyBorder="1" applyAlignment="1">
      <alignment wrapText="1"/>
    </xf>
    <xf numFmtId="0" fontId="36" fillId="0" borderId="41" xfId="0" applyFont="1" applyBorder="1" applyAlignment="1">
      <alignment horizontal="left" vertical="center" wrapText="1"/>
    </xf>
    <xf numFmtId="0" fontId="36" fillId="0" borderId="0" xfId="0" applyFont="1" applyBorder="1" applyAlignment="1">
      <alignment horizontal="left" vertical="center"/>
    </xf>
    <xf numFmtId="0" fontId="15" fillId="5" borderId="42" xfId="18" applyFont="1" applyFill="1" applyBorder="1" applyAlignment="1">
      <alignment vertical="center"/>
    </xf>
    <xf numFmtId="0" fontId="12" fillId="0" borderId="42" xfId="0" applyFont="1" applyFill="1" applyBorder="1" applyAlignment="1">
      <alignment horizontal="center" vertical="center"/>
    </xf>
    <xf numFmtId="0" fontId="0" fillId="0" borderId="6" xfId="0" applyFont="1" applyBorder="1" applyAlignment="1">
      <alignment horizontal="justify" vertical="center"/>
    </xf>
    <xf numFmtId="0" fontId="0" fillId="0" borderId="6" xfId="0" applyFont="1" applyBorder="1" applyAlignment="1">
      <alignment horizontal="justify" vertical="center" wrapText="1"/>
    </xf>
    <xf numFmtId="0" fontId="12" fillId="12" borderId="32" xfId="0" applyFont="1" applyFill="1" applyBorder="1" applyAlignment="1">
      <alignment horizontal="justify" vertical="center" wrapText="1"/>
    </xf>
    <xf numFmtId="0" fontId="0" fillId="0" borderId="41" xfId="0" applyFont="1" applyBorder="1" applyAlignment="1">
      <alignment horizontal="justify" vertical="center" wrapText="1"/>
    </xf>
    <xf numFmtId="2" fontId="28" fillId="0" borderId="0" xfId="0" applyNumberFormat="1" applyFont="1" applyBorder="1" applyAlignment="1">
      <alignment vertical="center"/>
    </xf>
    <xf numFmtId="171" fontId="0" fillId="0" borderId="0" xfId="76" applyNumberFormat="1" applyFont="1" applyBorder="1" applyAlignment="1">
      <alignment vertical="center"/>
    </xf>
    <xf numFmtId="0" fontId="0" fillId="0" borderId="45" xfId="0" applyFont="1" applyBorder="1" applyAlignment="1">
      <alignment horizontal="justify" vertical="center"/>
    </xf>
    <xf numFmtId="0" fontId="0" fillId="0" borderId="14" xfId="0" applyFont="1" applyBorder="1" applyAlignment="1">
      <alignment vertical="center"/>
    </xf>
    <xf numFmtId="4" fontId="9" fillId="0" borderId="4" xfId="76" applyNumberFormat="1" applyFont="1" applyFill="1" applyBorder="1" applyAlignment="1">
      <alignment horizontal="right" vertical="center"/>
    </xf>
    <xf numFmtId="4" fontId="0" fillId="0" borderId="4" xfId="0" applyNumberFormat="1" applyFont="1" applyBorder="1" applyAlignment="1">
      <alignment horizontal="right" vertical="center"/>
    </xf>
    <xf numFmtId="10" fontId="9" fillId="0" borderId="4" xfId="61" applyNumberFormat="1" applyFont="1" applyFill="1" applyBorder="1" applyAlignment="1">
      <alignment horizontal="right" vertical="center"/>
    </xf>
    <xf numFmtId="4" fontId="15" fillId="12" borderId="4" xfId="76" applyNumberFormat="1" applyFont="1" applyFill="1" applyBorder="1" applyAlignment="1">
      <alignment horizontal="right" vertical="center" wrapText="1"/>
    </xf>
    <xf numFmtId="0" fontId="15" fillId="12" borderId="4" xfId="57" applyFont="1" applyFill="1" applyBorder="1" applyAlignment="1">
      <alignment vertical="center" wrapText="1"/>
    </xf>
    <xf numFmtId="4" fontId="0" fillId="0" borderId="9" xfId="0" applyNumberFormat="1" applyFont="1" applyBorder="1" applyAlignment="1">
      <alignment horizontal="right" vertical="center"/>
    </xf>
    <xf numFmtId="164" fontId="0" fillId="0" borderId="9" xfId="0" applyNumberFormat="1" applyFont="1" applyBorder="1" applyAlignment="1">
      <alignment horizontal="right" vertical="center"/>
    </xf>
    <xf numFmtId="4" fontId="9" fillId="0" borderId="9" xfId="76" applyNumberFormat="1" applyFont="1" applyFill="1" applyBorder="1" applyAlignment="1">
      <alignment horizontal="right" vertical="center"/>
    </xf>
    <xf numFmtId="10" fontId="0" fillId="0" borderId="9" xfId="0" applyNumberFormat="1" applyFont="1" applyBorder="1" applyAlignment="1">
      <alignment horizontal="right" vertical="center"/>
    </xf>
    <xf numFmtId="0" fontId="0" fillId="0" borderId="9" xfId="0" applyFont="1" applyBorder="1" applyAlignment="1">
      <alignment vertical="center"/>
    </xf>
    <xf numFmtId="0" fontId="15" fillId="12" borderId="6" xfId="0" applyFont="1" applyFill="1" applyBorder="1" applyAlignment="1">
      <alignment horizontal="center" vertical="center"/>
    </xf>
    <xf numFmtId="4" fontId="15" fillId="12" borderId="9" xfId="76" applyNumberFormat="1" applyFont="1" applyFill="1" applyBorder="1" applyAlignment="1">
      <alignment horizontal="right" vertical="center" wrapText="1"/>
    </xf>
    <xf numFmtId="0" fontId="9" fillId="0" borderId="41" xfId="57" applyFont="1" applyBorder="1" applyAlignment="1">
      <alignment vertical="center"/>
    </xf>
    <xf numFmtId="0" fontId="9" fillId="0" borderId="0" xfId="57" applyFont="1" applyBorder="1" applyAlignment="1">
      <alignment vertical="center" wrapText="1"/>
    </xf>
    <xf numFmtId="0" fontId="0" fillId="0" borderId="45" xfId="0" applyFont="1" applyBorder="1" applyAlignment="1">
      <alignment vertical="center"/>
    </xf>
    <xf numFmtId="0" fontId="0" fillId="0" borderId="9" xfId="0" applyFont="1" applyFill="1" applyBorder="1" applyAlignment="1">
      <alignment horizontal="center" vertical="center"/>
    </xf>
    <xf numFmtId="0" fontId="17" fillId="12" borderId="6" xfId="0" applyFont="1" applyFill="1" applyBorder="1" applyAlignment="1">
      <alignment horizontal="center" vertical="center"/>
    </xf>
    <xf numFmtId="0" fontId="0" fillId="0" borderId="41" xfId="0" applyFont="1" applyBorder="1" applyAlignment="1">
      <alignment horizontal="center" vertical="center"/>
    </xf>
    <xf numFmtId="0" fontId="0" fillId="0" borderId="0" xfId="0" applyFont="1" applyBorder="1" applyAlignment="1">
      <alignment horizontal="center" vertical="center"/>
    </xf>
    <xf numFmtId="0" fontId="0" fillId="0" borderId="42" xfId="0" applyFont="1" applyBorder="1" applyAlignment="1">
      <alignment horizontal="center" vertical="center"/>
    </xf>
    <xf numFmtId="0" fontId="9" fillId="0" borderId="41" xfId="0" applyFont="1" applyBorder="1" applyAlignment="1">
      <alignment horizontal="center" vertical="center"/>
    </xf>
    <xf numFmtId="0" fontId="9" fillId="0" borderId="0" xfId="0" applyFont="1" applyBorder="1" applyAlignment="1">
      <alignment horizontal="center" vertical="center"/>
    </xf>
    <xf numFmtId="0" fontId="0" fillId="0" borderId="45" xfId="0" applyFont="1" applyBorder="1" applyAlignment="1">
      <alignment horizontal="center" vertical="center"/>
    </xf>
    <xf numFmtId="0" fontId="0" fillId="0" borderId="14" xfId="0" applyFont="1" applyBorder="1" applyAlignment="1">
      <alignment horizontal="center" vertical="center"/>
    </xf>
    <xf numFmtId="0" fontId="0" fillId="0" borderId="6" xfId="0" applyFont="1" applyFill="1" applyBorder="1" applyAlignment="1">
      <alignment wrapText="1"/>
    </xf>
    <xf numFmtId="0" fontId="0" fillId="12" borderId="6" xfId="0" applyFont="1" applyFill="1" applyBorder="1" applyAlignment="1">
      <alignment wrapText="1"/>
    </xf>
    <xf numFmtId="174" fontId="0" fillId="12" borderId="9" xfId="0" applyNumberFormat="1" applyFont="1" applyFill="1" applyBorder="1" applyAlignment="1">
      <alignment horizontal="center"/>
    </xf>
    <xf numFmtId="0" fontId="0" fillId="0" borderId="41" xfId="0" applyFont="1" applyBorder="1" applyAlignment="1">
      <alignment wrapText="1"/>
    </xf>
    <xf numFmtId="0" fontId="15" fillId="0" borderId="6" xfId="0" applyFont="1" applyBorder="1" applyAlignment="1">
      <alignment horizontal="left" vertical="center"/>
    </xf>
    <xf numFmtId="2" fontId="12" fillId="0" borderId="9" xfId="0" applyNumberFormat="1" applyFont="1" applyBorder="1" applyAlignment="1">
      <alignment horizontal="center" vertical="center"/>
    </xf>
    <xf numFmtId="0" fontId="15" fillId="12" borderId="6" xfId="57" applyFont="1" applyFill="1" applyBorder="1" applyAlignment="1">
      <alignment horizontal="center" vertical="center"/>
    </xf>
    <xf numFmtId="0" fontId="9" fillId="0" borderId="6" xfId="57" applyFont="1" applyBorder="1" applyAlignment="1">
      <alignment horizontal="center" vertical="center"/>
    </xf>
    <xf numFmtId="164" fontId="9" fillId="0" borderId="0" xfId="57" applyNumberFormat="1" applyFont="1" applyBorder="1" applyAlignment="1">
      <alignment vertical="center" wrapText="1"/>
    </xf>
    <xf numFmtId="0" fontId="9" fillId="0" borderId="45" xfId="57" applyFont="1" applyBorder="1" applyAlignment="1">
      <alignment vertical="center"/>
    </xf>
    <xf numFmtId="0" fontId="9" fillId="0" borderId="14" xfId="57" applyFont="1" applyBorder="1" applyAlignment="1">
      <alignment vertical="center" wrapText="1"/>
    </xf>
    <xf numFmtId="0" fontId="15" fillId="0" borderId="41" xfId="0" applyFont="1" applyBorder="1" applyAlignment="1"/>
    <xf numFmtId="0" fontId="15" fillId="9" borderId="68" xfId="18" applyFont="1" applyFill="1" applyBorder="1" applyAlignment="1">
      <alignment horizontal="center" vertical="center"/>
    </xf>
    <xf numFmtId="0" fontId="9" fillId="0" borderId="6" xfId="0" applyFont="1" applyBorder="1" applyAlignment="1">
      <alignment wrapText="1"/>
    </xf>
    <xf numFmtId="0" fontId="9" fillId="12" borderId="6" xfId="0" applyFont="1" applyFill="1" applyBorder="1" applyAlignment="1"/>
    <xf numFmtId="0" fontId="9" fillId="12" borderId="23" xfId="0" applyFont="1" applyFill="1" applyBorder="1" applyAlignment="1">
      <alignment wrapText="1"/>
    </xf>
    <xf numFmtId="0" fontId="9" fillId="12" borderId="23" xfId="0" applyFont="1" applyFill="1" applyBorder="1" applyAlignment="1">
      <alignment horizontal="center"/>
    </xf>
    <xf numFmtId="0" fontId="15" fillId="0" borderId="6" xfId="0" applyFont="1" applyBorder="1" applyAlignment="1">
      <alignment wrapText="1"/>
    </xf>
    <xf numFmtId="0" fontId="15" fillId="0" borderId="59" xfId="0" applyFont="1" applyFill="1" applyBorder="1" applyAlignment="1">
      <alignment wrapText="1"/>
    </xf>
    <xf numFmtId="0" fontId="0" fillId="0" borderId="6" xfId="0" applyFont="1" applyBorder="1" applyAlignment="1">
      <alignment vertical="center"/>
    </xf>
    <xf numFmtId="0" fontId="9" fillId="0" borderId="6" xfId="0" applyFont="1" applyFill="1" applyBorder="1" applyAlignment="1">
      <alignment horizontal="right" vertical="center"/>
    </xf>
    <xf numFmtId="0" fontId="9" fillId="0" borderId="6" xfId="0" applyFont="1" applyFill="1" applyBorder="1" applyAlignment="1">
      <alignment vertical="center"/>
    </xf>
    <xf numFmtId="0" fontId="13" fillId="0" borderId="42" xfId="0" applyFont="1" applyBorder="1" applyAlignment="1"/>
    <xf numFmtId="0" fontId="14" fillId="5" borderId="54" xfId="18" applyFont="1" applyFill="1" applyBorder="1" applyAlignment="1">
      <alignment vertical="center"/>
    </xf>
    <xf numFmtId="0" fontId="15" fillId="0" borderId="59" xfId="0" applyFont="1" applyFill="1" applyBorder="1" applyAlignment="1">
      <alignment vertical="center" wrapText="1"/>
    </xf>
    <xf numFmtId="0" fontId="15" fillId="0" borderId="17" xfId="0" applyFont="1" applyFill="1" applyBorder="1" applyAlignment="1">
      <alignment vertical="center" wrapText="1"/>
    </xf>
    <xf numFmtId="43" fontId="9" fillId="0" borderId="6" xfId="0" applyNumberFormat="1" applyFont="1" applyFill="1" applyBorder="1" applyAlignment="1">
      <alignment horizontal="center" vertical="center"/>
    </xf>
    <xf numFmtId="43" fontId="9" fillId="0" borderId="6" xfId="0" applyNumberFormat="1" applyFont="1" applyFill="1" applyBorder="1" applyAlignment="1">
      <alignment vertical="center"/>
    </xf>
    <xf numFmtId="0" fontId="9" fillId="0" borderId="41" xfId="0" applyFont="1" applyFill="1" applyBorder="1" applyAlignment="1">
      <alignment vertical="center"/>
    </xf>
    <xf numFmtId="0" fontId="0" fillId="0" borderId="41" xfId="0" applyFont="1" applyFill="1" applyBorder="1" applyAlignment="1">
      <alignment vertical="center"/>
    </xf>
    <xf numFmtId="0" fontId="0" fillId="0" borderId="45" xfId="0" applyFont="1" applyFill="1" applyBorder="1" applyAlignment="1">
      <alignment vertical="center"/>
    </xf>
    <xf numFmtId="0" fontId="0" fillId="0" borderId="14" xfId="0" applyFont="1" applyFill="1" applyBorder="1" applyAlignment="1">
      <alignment vertical="center"/>
    </xf>
    <xf numFmtId="0" fontId="15" fillId="0" borderId="6" xfId="0" applyFont="1" applyFill="1" applyBorder="1" applyAlignment="1">
      <alignment vertical="center" wrapText="1"/>
    </xf>
    <xf numFmtId="43" fontId="15" fillId="12" borderId="9" xfId="0" applyNumberFormat="1" applyFont="1" applyFill="1" applyBorder="1" applyAlignment="1">
      <alignment horizontal="center" vertical="center" wrapText="1"/>
    </xf>
    <xf numFmtId="0" fontId="14" fillId="5" borderId="41" xfId="18" applyFont="1" applyFill="1" applyBorder="1" applyAlignment="1">
      <alignment vertical="center"/>
    </xf>
    <xf numFmtId="0" fontId="15" fillId="0" borderId="41" xfId="0" applyFont="1" applyBorder="1" applyAlignment="1">
      <alignment horizontal="center" vertical="center"/>
    </xf>
    <xf numFmtId="0" fontId="15" fillId="0" borderId="55" xfId="0" applyFont="1" applyFill="1" applyBorder="1" applyAlignment="1">
      <alignment vertical="center" wrapText="1"/>
    </xf>
    <xf numFmtId="0" fontId="15" fillId="0" borderId="58" xfId="0" applyFont="1" applyFill="1" applyBorder="1" applyAlignment="1">
      <alignment vertical="center" wrapText="1"/>
    </xf>
    <xf numFmtId="0" fontId="9" fillId="0" borderId="54" xfId="0" applyFont="1" applyFill="1" applyBorder="1" applyAlignment="1">
      <alignment horizontal="center" vertical="center"/>
    </xf>
    <xf numFmtId="2" fontId="15" fillId="0" borderId="9" xfId="76" applyNumberFormat="1" applyFont="1" applyFill="1" applyBorder="1" applyAlignment="1">
      <alignment vertical="center"/>
    </xf>
    <xf numFmtId="43" fontId="15" fillId="12" borderId="9" xfId="0" applyNumberFormat="1" applyFont="1" applyFill="1" applyBorder="1" applyAlignment="1">
      <alignment horizontal="left" vertical="center" wrapText="1"/>
    </xf>
    <xf numFmtId="0" fontId="0" fillId="0" borderId="64" xfId="0" applyFont="1" applyBorder="1" applyAlignment="1">
      <alignment vertical="center"/>
    </xf>
    <xf numFmtId="2" fontId="15" fillId="11" borderId="4" xfId="78" applyNumberFormat="1" applyFont="1" applyFill="1" applyBorder="1" applyAlignment="1">
      <alignment horizontal="center" vertical="center" wrapText="1"/>
    </xf>
    <xf numFmtId="2" fontId="12" fillId="0" borderId="4" xfId="0" applyNumberFormat="1" applyFont="1" applyBorder="1" applyAlignment="1">
      <alignment horizontal="center" vertical="center" wrapText="1"/>
    </xf>
    <xf numFmtId="2" fontId="15" fillId="11" borderId="6" xfId="78" applyNumberFormat="1" applyFont="1" applyFill="1" applyBorder="1" applyAlignment="1">
      <alignment horizontal="center" vertical="center" wrapText="1"/>
    </xf>
    <xf numFmtId="2" fontId="15" fillId="11" borderId="9" xfId="78" applyNumberFormat="1" applyFont="1" applyFill="1" applyBorder="1" applyAlignment="1">
      <alignment horizontal="center" vertical="center" wrapText="1"/>
    </xf>
    <xf numFmtId="2" fontId="12" fillId="0" borderId="12" xfId="0" applyNumberFormat="1" applyFont="1" applyBorder="1" applyAlignment="1">
      <alignment horizontal="center" vertical="center" wrapText="1"/>
    </xf>
    <xf numFmtId="0" fontId="0" fillId="9" borderId="41" xfId="0" applyFont="1" applyFill="1" applyBorder="1" applyAlignment="1">
      <alignment vertical="center"/>
    </xf>
    <xf numFmtId="0" fontId="0" fillId="9" borderId="0" xfId="0" applyFont="1" applyFill="1" applyBorder="1" applyAlignment="1">
      <alignment horizontal="center" vertical="center"/>
    </xf>
    <xf numFmtId="0" fontId="0" fillId="9" borderId="0" xfId="0" applyFont="1" applyFill="1" applyBorder="1" applyAlignment="1">
      <alignment vertical="center"/>
    </xf>
    <xf numFmtId="0" fontId="0" fillId="9" borderId="42" xfId="0" applyFont="1" applyFill="1" applyBorder="1" applyAlignment="1">
      <alignment vertical="center"/>
    </xf>
    <xf numFmtId="0" fontId="30" fillId="9" borderId="0" xfId="0" applyFont="1" applyFill="1" applyBorder="1" applyAlignment="1">
      <alignment horizontal="center" vertical="center"/>
    </xf>
    <xf numFmtId="4" fontId="12" fillId="9" borderId="12" xfId="0" applyNumberFormat="1" applyFont="1" applyFill="1" applyBorder="1" applyAlignment="1">
      <alignment horizontal="center" vertical="center"/>
    </xf>
    <xf numFmtId="0" fontId="29" fillId="9" borderId="41" xfId="0" applyFont="1" applyFill="1" applyBorder="1" applyAlignment="1">
      <alignment vertical="center"/>
    </xf>
    <xf numFmtId="0" fontId="0" fillId="9" borderId="77" xfId="0" applyFont="1" applyFill="1" applyBorder="1" applyAlignment="1">
      <alignment vertical="center" wrapText="1"/>
    </xf>
    <xf numFmtId="0" fontId="0" fillId="9" borderId="41" xfId="0" applyFont="1" applyFill="1" applyBorder="1" applyAlignment="1">
      <alignment vertical="center" wrapText="1"/>
    </xf>
    <xf numFmtId="0" fontId="0" fillId="9" borderId="6" xfId="0" applyFont="1" applyFill="1" applyBorder="1" applyAlignment="1">
      <alignment vertical="center"/>
    </xf>
    <xf numFmtId="0" fontId="12" fillId="9" borderId="6" xfId="0" applyFont="1" applyFill="1" applyBorder="1" applyAlignment="1">
      <alignment vertical="center"/>
    </xf>
    <xf numFmtId="0" fontId="36" fillId="9" borderId="6" xfId="0" applyFont="1" applyFill="1" applyBorder="1" applyAlignment="1">
      <alignment vertical="center"/>
    </xf>
    <xf numFmtId="0" fontId="12" fillId="9" borderId="48" xfId="0" applyFont="1" applyFill="1" applyBorder="1" applyAlignment="1">
      <alignment vertical="center"/>
    </xf>
    <xf numFmtId="4" fontId="0" fillId="9" borderId="0" xfId="0" applyNumberFormat="1" applyFont="1" applyFill="1" applyAlignment="1">
      <alignment vertical="center"/>
    </xf>
    <xf numFmtId="4" fontId="12" fillId="9" borderId="4" xfId="0" applyNumberFormat="1" applyFont="1" applyFill="1" applyBorder="1" applyAlignment="1">
      <alignment horizontal="right" vertical="center"/>
    </xf>
    <xf numFmtId="177" fontId="0" fillId="9" borderId="4" xfId="0" applyNumberFormat="1" applyFont="1" applyFill="1" applyBorder="1" applyAlignment="1">
      <alignment horizontal="right" vertical="center"/>
    </xf>
    <xf numFmtId="3" fontId="0" fillId="9" borderId="4" xfId="0" applyNumberFormat="1" applyFont="1" applyFill="1" applyBorder="1" applyAlignment="1">
      <alignment horizontal="right" vertical="center"/>
    </xf>
    <xf numFmtId="10" fontId="0" fillId="9" borderId="4" xfId="61" applyNumberFormat="1" applyFont="1" applyFill="1" applyBorder="1" applyAlignment="1">
      <alignment horizontal="right" vertical="center"/>
    </xf>
    <xf numFmtId="2" fontId="9" fillId="0" borderId="4" xfId="76" applyNumberFormat="1" applyFont="1" applyFill="1" applyBorder="1" applyAlignment="1">
      <alignment horizontal="right" vertical="center" wrapText="1"/>
    </xf>
    <xf numFmtId="43" fontId="0" fillId="0" borderId="9" xfId="76" applyFont="1" applyBorder="1" applyAlignment="1">
      <alignment horizontal="right" vertical="center" wrapText="1"/>
    </xf>
    <xf numFmtId="43" fontId="9" fillId="0" borderId="9" xfId="76" applyFont="1" applyFill="1" applyBorder="1" applyAlignment="1">
      <alignment horizontal="right" vertical="center" wrapText="1"/>
    </xf>
    <xf numFmtId="43" fontId="12" fillId="0" borderId="9" xfId="76" applyFont="1" applyBorder="1" applyAlignment="1">
      <alignment horizontal="right" vertical="center"/>
    </xf>
    <xf numFmtId="43" fontId="12" fillId="0" borderId="49" xfId="76" applyFont="1" applyBorder="1" applyAlignment="1">
      <alignment horizontal="right" vertical="center"/>
    </xf>
    <xf numFmtId="2" fontId="0" fillId="0" borderId="6" xfId="0" applyNumberFormat="1" applyFont="1" applyBorder="1" applyAlignment="1">
      <alignment horizontal="left" vertical="center" wrapText="1"/>
    </xf>
    <xf numFmtId="2" fontId="12" fillId="0" borderId="6" xfId="0" applyNumberFormat="1" applyFont="1" applyBorder="1" applyAlignment="1">
      <alignment horizontal="left" vertical="center" wrapText="1"/>
    </xf>
    <xf numFmtId="2" fontId="12" fillId="0" borderId="48" xfId="0" applyNumberFormat="1" applyFont="1" applyBorder="1" applyAlignment="1">
      <alignment horizontal="left" vertical="center" wrapText="1"/>
    </xf>
    <xf numFmtId="43" fontId="0" fillId="9" borderId="4" xfId="76" applyFont="1" applyFill="1" applyBorder="1" applyAlignment="1">
      <alignment horizontal="right" vertical="center"/>
    </xf>
    <xf numFmtId="43" fontId="12" fillId="9" borderId="4" xfId="76" applyFont="1" applyFill="1" applyBorder="1" applyAlignment="1">
      <alignment horizontal="right" vertical="center"/>
    </xf>
    <xf numFmtId="43" fontId="0" fillId="9" borderId="9" xfId="76" applyFont="1" applyFill="1" applyBorder="1" applyAlignment="1">
      <alignment horizontal="right" vertical="center"/>
    </xf>
    <xf numFmtId="43" fontId="12" fillId="9" borderId="9" xfId="76" applyFont="1" applyFill="1" applyBorder="1" applyAlignment="1">
      <alignment horizontal="right" vertical="center"/>
    </xf>
    <xf numFmtId="43" fontId="12" fillId="9" borderId="12" xfId="76" applyFont="1" applyFill="1" applyBorder="1" applyAlignment="1">
      <alignment horizontal="right" vertical="center"/>
    </xf>
    <xf numFmtId="43" fontId="12" fillId="9" borderId="49" xfId="76" applyFont="1" applyFill="1" applyBorder="1" applyAlignment="1">
      <alignment horizontal="right" vertical="center"/>
    </xf>
    <xf numFmtId="43" fontId="9" fillId="0" borderId="4" xfId="76" applyFont="1" applyFill="1" applyBorder="1" applyAlignment="1">
      <alignment horizontal="right" vertical="center"/>
    </xf>
    <xf numFmtId="43" fontId="9" fillId="9" borderId="4" xfId="76" applyFont="1" applyFill="1" applyBorder="1" applyAlignment="1">
      <alignment horizontal="right" vertical="center"/>
    </xf>
    <xf numFmtId="0" fontId="0" fillId="0" borderId="9" xfId="0" applyFont="1" applyBorder="1" applyAlignment="1">
      <alignment horizontal="right"/>
    </xf>
    <xf numFmtId="43" fontId="15" fillId="12" borderId="4" xfId="76" applyFont="1" applyFill="1" applyBorder="1" applyAlignment="1">
      <alignment horizontal="right" vertical="center"/>
    </xf>
    <xf numFmtId="2" fontId="9" fillId="0" borderId="4" xfId="76" applyNumberFormat="1" applyFont="1" applyFill="1" applyBorder="1" applyAlignment="1">
      <alignment horizontal="right" vertical="center"/>
    </xf>
    <xf numFmtId="2" fontId="0" fillId="0" borderId="9" xfId="0" applyNumberFormat="1" applyFont="1" applyFill="1" applyBorder="1" applyAlignment="1">
      <alignment horizontal="right" vertical="center"/>
    </xf>
    <xf numFmtId="2" fontId="9" fillId="0" borderId="9" xfId="76" applyNumberFormat="1" applyFont="1" applyFill="1" applyBorder="1" applyAlignment="1">
      <alignment horizontal="right" vertical="center"/>
    </xf>
    <xf numFmtId="2" fontId="15" fillId="12" borderId="4" xfId="76" applyNumberFormat="1" applyFont="1" applyFill="1" applyBorder="1" applyAlignment="1">
      <alignment horizontal="right" vertical="center" wrapText="1"/>
    </xf>
    <xf numFmtId="2" fontId="15" fillId="12" borderId="9" xfId="76" applyNumberFormat="1" applyFont="1" applyFill="1" applyBorder="1" applyAlignment="1">
      <alignment horizontal="right" vertical="center" wrapText="1"/>
    </xf>
    <xf numFmtId="10" fontId="9" fillId="0" borderId="4" xfId="61" applyNumberFormat="1" applyFont="1" applyBorder="1" applyAlignment="1">
      <alignment horizontal="right" vertical="center" wrapText="1"/>
    </xf>
    <xf numFmtId="4" fontId="0" fillId="0" borderId="4" xfId="76" applyNumberFormat="1" applyFont="1" applyFill="1" applyBorder="1" applyAlignment="1">
      <alignment horizontal="right" vertical="center"/>
    </xf>
    <xf numFmtId="4" fontId="0" fillId="0" borderId="4" xfId="76" applyNumberFormat="1" applyFont="1" applyBorder="1" applyAlignment="1">
      <alignment horizontal="right" vertical="center"/>
    </xf>
    <xf numFmtId="4" fontId="0" fillId="0" borderId="9" xfId="76" applyNumberFormat="1" applyFont="1" applyBorder="1" applyAlignment="1">
      <alignment horizontal="right" vertical="center"/>
    </xf>
    <xf numFmtId="4" fontId="0" fillId="0" borderId="9" xfId="76" applyNumberFormat="1" applyFont="1" applyFill="1" applyBorder="1" applyAlignment="1">
      <alignment horizontal="right" vertical="center"/>
    </xf>
    <xf numFmtId="10" fontId="0" fillId="0" borderId="4" xfId="61" applyNumberFormat="1" applyFont="1" applyBorder="1" applyAlignment="1">
      <alignment horizontal="right" vertical="center"/>
    </xf>
    <xf numFmtId="10" fontId="0" fillId="0" borderId="9" xfId="61" applyNumberFormat="1" applyFont="1" applyBorder="1" applyAlignment="1">
      <alignment horizontal="right" vertical="center"/>
    </xf>
    <xf numFmtId="4" fontId="12" fillId="12" borderId="4" xfId="76" applyNumberFormat="1" applyFont="1" applyFill="1" applyBorder="1" applyAlignment="1">
      <alignment horizontal="right" vertical="center"/>
    </xf>
    <xf numFmtId="4" fontId="12" fillId="12" borderId="9" xfId="76" applyNumberFormat="1" applyFont="1" applyFill="1" applyBorder="1" applyAlignment="1">
      <alignment horizontal="right" vertical="center"/>
    </xf>
    <xf numFmtId="4" fontId="0" fillId="0" borderId="9" xfId="0" applyNumberFormat="1" applyFont="1" applyFill="1" applyBorder="1" applyAlignment="1">
      <alignment horizontal="right"/>
    </xf>
    <xf numFmtId="4" fontId="0" fillId="0" borderId="9" xfId="0" applyNumberFormat="1" applyFont="1" applyFill="1" applyBorder="1" applyAlignment="1">
      <alignment horizontal="right" vertical="center"/>
    </xf>
    <xf numFmtId="10" fontId="0" fillId="0" borderId="9" xfId="0" applyNumberFormat="1" applyFont="1" applyFill="1" applyBorder="1" applyAlignment="1">
      <alignment horizontal="right"/>
    </xf>
    <xf numFmtId="4" fontId="15" fillId="12" borderId="30" xfId="76" applyNumberFormat="1" applyFont="1" applyFill="1" applyBorder="1" applyAlignment="1">
      <alignment horizontal="right" vertical="center" wrapText="1"/>
    </xf>
    <xf numFmtId="4" fontId="15" fillId="12" borderId="60" xfId="76" applyNumberFormat="1" applyFont="1" applyFill="1" applyBorder="1" applyAlignment="1">
      <alignment horizontal="right" vertical="center" wrapText="1"/>
    </xf>
    <xf numFmtId="4" fontId="0" fillId="9" borderId="11" xfId="0" applyNumberFormat="1" applyFont="1" applyFill="1" applyBorder="1" applyAlignment="1">
      <alignment horizontal="right" vertical="center" wrapText="1"/>
    </xf>
    <xf numFmtId="10" fontId="0" fillId="9" borderId="11" xfId="0" applyNumberFormat="1" applyFont="1" applyFill="1" applyBorder="1" applyAlignment="1">
      <alignment horizontal="right" vertical="center" wrapText="1"/>
    </xf>
    <xf numFmtId="4" fontId="0" fillId="9" borderId="4" xfId="0" applyNumberFormat="1" applyFont="1" applyFill="1" applyBorder="1" applyAlignment="1">
      <alignment horizontal="right" vertical="center" wrapText="1"/>
    </xf>
    <xf numFmtId="10" fontId="0" fillId="9" borderId="4" xfId="0" applyNumberFormat="1" applyFont="1" applyFill="1" applyBorder="1" applyAlignment="1">
      <alignment horizontal="right" vertical="center" wrapText="1"/>
    </xf>
    <xf numFmtId="4" fontId="12" fillId="9" borderId="4" xfId="0" applyNumberFormat="1" applyFont="1" applyFill="1" applyBorder="1" applyAlignment="1">
      <alignment horizontal="right" vertical="center" wrapText="1"/>
    </xf>
    <xf numFmtId="10" fontId="12" fillId="9" borderId="4" xfId="0" applyNumberFormat="1" applyFont="1" applyFill="1" applyBorder="1" applyAlignment="1">
      <alignment horizontal="right" vertical="center" wrapText="1"/>
    </xf>
    <xf numFmtId="4" fontId="0" fillId="0" borderId="29" xfId="0" applyNumberFormat="1" applyFont="1" applyBorder="1" applyAlignment="1">
      <alignment horizontal="right" vertical="center"/>
    </xf>
    <xf numFmtId="4" fontId="0" fillId="0" borderId="11" xfId="0" applyNumberFormat="1" applyFont="1" applyBorder="1" applyAlignment="1">
      <alignment horizontal="right" vertical="center"/>
    </xf>
    <xf numFmtId="10" fontId="0" fillId="0" borderId="11" xfId="0" applyNumberFormat="1" applyFont="1" applyBorder="1" applyAlignment="1">
      <alignment horizontal="right" vertical="center"/>
    </xf>
    <xf numFmtId="4" fontId="0" fillId="0" borderId="20" xfId="0" applyNumberFormat="1" applyFont="1" applyBorder="1" applyAlignment="1">
      <alignment horizontal="right" vertical="center"/>
    </xf>
    <xf numFmtId="10" fontId="0" fillId="0" borderId="4" xfId="0" applyNumberFormat="1" applyFont="1" applyBorder="1" applyAlignment="1">
      <alignment horizontal="right" vertical="center"/>
    </xf>
    <xf numFmtId="10" fontId="12" fillId="0" borderId="4" xfId="0" applyNumberFormat="1" applyFont="1" applyBorder="1" applyAlignment="1">
      <alignment horizontal="right" vertical="center"/>
    </xf>
    <xf numFmtId="2" fontId="0" fillId="0" borderId="9" xfId="0" applyNumberFormat="1" applyFont="1" applyBorder="1" applyAlignment="1">
      <alignment horizontal="right"/>
    </xf>
    <xf numFmtId="2" fontId="0" fillId="0" borderId="4" xfId="76" applyNumberFormat="1" applyFont="1" applyFill="1" applyBorder="1" applyAlignment="1">
      <alignment horizontal="right" vertical="center"/>
    </xf>
    <xf numFmtId="2" fontId="15" fillId="12" borderId="4" xfId="76" applyNumberFormat="1" applyFont="1" applyFill="1" applyBorder="1" applyAlignment="1">
      <alignment horizontal="right" vertical="center"/>
    </xf>
    <xf numFmtId="2" fontId="15" fillId="12" borderId="9" xfId="76" applyNumberFormat="1" applyFont="1" applyFill="1" applyBorder="1" applyAlignment="1">
      <alignment horizontal="right" vertical="center"/>
    </xf>
    <xf numFmtId="0" fontId="0" fillId="0" borderId="4" xfId="0" applyFont="1" applyFill="1" applyBorder="1" applyAlignment="1">
      <alignment horizontal="right" vertical="center"/>
    </xf>
    <xf numFmtId="0" fontId="13" fillId="0" borderId="4" xfId="0" applyFont="1" applyBorder="1" applyAlignment="1">
      <alignment horizontal="right" vertical="center"/>
    </xf>
    <xf numFmtId="0" fontId="13" fillId="0" borderId="9" xfId="0" applyFont="1" applyFill="1" applyBorder="1" applyAlignment="1">
      <alignment horizontal="right" vertical="center"/>
    </xf>
    <xf numFmtId="0" fontId="13" fillId="0" borderId="9" xfId="0" applyFont="1" applyBorder="1" applyAlignment="1">
      <alignment horizontal="right" vertical="center"/>
    </xf>
    <xf numFmtId="0" fontId="13" fillId="0" borderId="51" xfId="0" applyFont="1" applyBorder="1" applyAlignment="1">
      <alignment horizontal="right" vertical="center"/>
    </xf>
    <xf numFmtId="2" fontId="0" fillId="0" borderId="9" xfId="0" applyNumberFormat="1" applyFont="1" applyBorder="1" applyAlignment="1">
      <alignment horizontal="right" vertical="center"/>
    </xf>
    <xf numFmtId="4" fontId="0" fillId="0" borderId="0" xfId="0" applyNumberFormat="1" applyFont="1" applyAlignment="1">
      <alignment vertical="center"/>
    </xf>
    <xf numFmtId="0" fontId="49" fillId="0" borderId="9" xfId="0" applyFont="1" applyBorder="1" applyAlignment="1">
      <alignment horizontal="center" vertical="center"/>
    </xf>
    <xf numFmtId="0" fontId="15" fillId="9" borderId="9" xfId="18" applyFont="1" applyFill="1" applyBorder="1" applyAlignment="1">
      <alignment horizontal="center" vertical="center"/>
    </xf>
    <xf numFmtId="0" fontId="15" fillId="0" borderId="4" xfId="0" applyFont="1" applyFill="1" applyBorder="1" applyAlignment="1">
      <alignment horizontal="center" wrapText="1"/>
    </xf>
    <xf numFmtId="0" fontId="9" fillId="0" borderId="6" xfId="0" applyFont="1" applyFill="1" applyBorder="1" applyAlignment="1">
      <alignment horizontal="center"/>
    </xf>
    <xf numFmtId="0" fontId="9" fillId="0" borderId="4" xfId="0" applyFont="1" applyFill="1" applyBorder="1" applyAlignment="1">
      <alignment horizontal="center"/>
    </xf>
    <xf numFmtId="0" fontId="0" fillId="0" borderId="0" xfId="0" applyFont="1" applyAlignment="1"/>
    <xf numFmtId="0" fontId="0" fillId="0" borderId="0" xfId="0" applyFont="1" applyAlignment="1"/>
    <xf numFmtId="181" fontId="15" fillId="5" borderId="9" xfId="0" applyNumberFormat="1" applyFont="1" applyFill="1" applyBorder="1" applyAlignment="1">
      <alignment horizontal="center" vertical="center"/>
    </xf>
    <xf numFmtId="181" fontId="12" fillId="0" borderId="46" xfId="0" applyNumberFormat="1" applyFont="1" applyBorder="1" applyAlignment="1">
      <alignment horizontal="right" vertical="center"/>
    </xf>
    <xf numFmtId="181" fontId="0" fillId="0" borderId="0" xfId="0" applyNumberFormat="1" applyFont="1" applyAlignment="1">
      <alignment horizontal="justify" vertical="center" wrapText="1"/>
    </xf>
    <xf numFmtId="0" fontId="50" fillId="9" borderId="27" xfId="0" applyFont="1" applyFill="1" applyBorder="1" applyAlignment="1" applyProtection="1">
      <alignment horizontal="center" vertical="top"/>
    </xf>
    <xf numFmtId="0" fontId="1" fillId="9" borderId="0" xfId="0" applyFont="1" applyFill="1" applyBorder="1" applyAlignment="1">
      <alignment horizontal="left" vertical="top" indent="2"/>
    </xf>
    <xf numFmtId="0" fontId="1" fillId="9" borderId="19" xfId="0" applyFont="1" applyFill="1" applyBorder="1" applyAlignment="1">
      <alignment horizontal="left" vertical="top" indent="2"/>
    </xf>
    <xf numFmtId="0" fontId="51" fillId="9" borderId="21" xfId="0" applyFont="1" applyFill="1" applyBorder="1" applyAlignment="1">
      <alignment horizontal="center" vertical="center"/>
    </xf>
    <xf numFmtId="0" fontId="52" fillId="0" borderId="39" xfId="0" applyFont="1" applyBorder="1" applyAlignment="1"/>
    <xf numFmtId="0" fontId="52" fillId="0" borderId="0" xfId="0" applyFont="1" applyAlignment="1"/>
    <xf numFmtId="0" fontId="51" fillId="9" borderId="20" xfId="18" applyFont="1" applyFill="1" applyBorder="1" applyAlignment="1">
      <alignment horizontal="center"/>
    </xf>
    <xf numFmtId="0" fontId="51" fillId="9" borderId="52" xfId="18" applyFont="1" applyFill="1" applyBorder="1" applyAlignment="1">
      <alignment horizontal="center" vertical="center"/>
    </xf>
    <xf numFmtId="0" fontId="50" fillId="9" borderId="25" xfId="0" applyFont="1" applyFill="1" applyBorder="1" applyAlignment="1">
      <alignment horizontal="center" vertical="top"/>
    </xf>
    <xf numFmtId="0" fontId="1" fillId="9" borderId="0" xfId="0" applyFont="1" applyFill="1" applyBorder="1" applyAlignment="1">
      <alignment horizontal="left" vertical="top" indent="1"/>
    </xf>
    <xf numFmtId="43" fontId="50" fillId="9" borderId="27" xfId="76" applyNumberFormat="1" applyFont="1" applyFill="1" applyBorder="1" applyAlignment="1">
      <alignment vertical="top"/>
    </xf>
    <xf numFmtId="0" fontId="52" fillId="0" borderId="0" xfId="0" applyFont="1"/>
    <xf numFmtId="0" fontId="1" fillId="9" borderId="27" xfId="0" applyFont="1" applyFill="1" applyBorder="1" applyAlignment="1" applyProtection="1">
      <alignment horizontal="center" vertical="top"/>
    </xf>
    <xf numFmtId="0" fontId="50" fillId="9" borderId="0" xfId="0" applyFont="1" applyFill="1" applyBorder="1" applyAlignment="1">
      <alignment horizontal="left" vertical="top" indent="1"/>
    </xf>
    <xf numFmtId="43" fontId="50" fillId="9" borderId="27" xfId="0" applyNumberFormat="1" applyFont="1" applyFill="1" applyBorder="1" applyAlignment="1">
      <alignment vertical="top"/>
    </xf>
    <xf numFmtId="171" fontId="50" fillId="9" borderId="27" xfId="0" applyNumberFormat="1" applyFont="1" applyFill="1" applyBorder="1" applyAlignment="1">
      <alignment vertical="top"/>
    </xf>
    <xf numFmtId="0" fontId="50" fillId="9" borderId="0" xfId="0" applyFont="1" applyFill="1" applyBorder="1" applyAlignment="1">
      <alignment horizontal="left" vertical="top"/>
    </xf>
    <xf numFmtId="0" fontId="1" fillId="9" borderId="27" xfId="0" applyFont="1" applyFill="1" applyBorder="1" applyAlignment="1">
      <alignment horizontal="center" vertical="top"/>
    </xf>
    <xf numFmtId="0" fontId="1" fillId="9" borderId="0" xfId="0" applyFont="1" applyFill="1" applyBorder="1" applyAlignment="1">
      <alignment horizontal="left" vertical="top" wrapText="1" indent="1"/>
    </xf>
    <xf numFmtId="0" fontId="1" fillId="9" borderId="0" xfId="0" applyFont="1" applyFill="1" applyBorder="1" applyAlignment="1">
      <alignment horizontal="left" vertical="top" wrapText="1" indent="4"/>
    </xf>
    <xf numFmtId="0" fontId="1" fillId="9" borderId="0" xfId="0" applyFont="1" applyFill="1" applyBorder="1" applyAlignment="1">
      <alignment vertical="top" wrapText="1"/>
    </xf>
    <xf numFmtId="0" fontId="1" fillId="9" borderId="0" xfId="0" applyFont="1" applyFill="1" applyBorder="1" applyAlignment="1">
      <alignment horizontal="justify" vertical="top" wrapText="1"/>
    </xf>
    <xf numFmtId="0" fontId="50" fillId="9" borderId="0" xfId="0" applyFont="1" applyFill="1" applyBorder="1" applyAlignment="1">
      <alignment horizontal="left" vertical="top" wrapText="1" indent="4"/>
    </xf>
    <xf numFmtId="0" fontId="1" fillId="9" borderId="0" xfId="0" applyFont="1" applyFill="1" applyBorder="1" applyAlignment="1">
      <alignment vertical="top"/>
    </xf>
    <xf numFmtId="0" fontId="50" fillId="9" borderId="0" xfId="0" applyFont="1" applyFill="1" applyBorder="1" applyAlignment="1">
      <alignment horizontal="left" vertical="top" wrapText="1"/>
    </xf>
    <xf numFmtId="41" fontId="50" fillId="9" borderId="27" xfId="0" applyNumberFormat="1" applyFont="1" applyFill="1" applyBorder="1" applyAlignment="1">
      <alignment vertical="top"/>
    </xf>
    <xf numFmtId="41" fontId="50" fillId="9" borderId="27" xfId="76" applyNumberFormat="1" applyFont="1" applyFill="1" applyBorder="1" applyAlignment="1">
      <alignment vertical="top"/>
    </xf>
    <xf numFmtId="41" fontId="50" fillId="9" borderId="27" xfId="76" applyNumberFormat="1" applyFont="1" applyFill="1" applyBorder="1" applyAlignment="1">
      <alignment vertical="top" wrapText="1"/>
    </xf>
    <xf numFmtId="0" fontId="50" fillId="9" borderId="15" xfId="0" applyFont="1" applyFill="1" applyBorder="1" applyAlignment="1">
      <alignment horizontal="center" vertical="top"/>
    </xf>
    <xf numFmtId="0" fontId="1" fillId="9" borderId="29" xfId="0" applyFont="1" applyFill="1" applyBorder="1" applyAlignment="1">
      <alignment horizontal="center" vertical="top"/>
    </xf>
    <xf numFmtId="41" fontId="50" fillId="9" borderId="29" xfId="76" applyNumberFormat="1" applyFont="1" applyFill="1" applyBorder="1" applyAlignment="1">
      <alignment vertical="top"/>
    </xf>
    <xf numFmtId="0" fontId="9" fillId="9" borderId="54" xfId="0" applyFont="1" applyFill="1" applyBorder="1" applyAlignment="1"/>
    <xf numFmtId="181" fontId="15" fillId="9" borderId="9" xfId="0" applyNumberFormat="1" applyFont="1" applyFill="1" applyBorder="1" applyAlignment="1">
      <alignment horizontal="center" vertical="center"/>
    </xf>
    <xf numFmtId="0" fontId="50" fillId="9" borderId="24" xfId="0" applyFont="1" applyFill="1" applyBorder="1" applyAlignment="1">
      <alignment vertical="top"/>
    </xf>
    <xf numFmtId="181" fontId="1" fillId="9" borderId="16" xfId="76" applyNumberFormat="1" applyFont="1" applyFill="1" applyBorder="1" applyAlignment="1">
      <alignment vertical="center"/>
    </xf>
    <xf numFmtId="0" fontId="50" fillId="9" borderId="25" xfId="0" applyFont="1" applyFill="1" applyBorder="1" applyAlignment="1">
      <alignment vertical="top"/>
    </xf>
    <xf numFmtId="0" fontId="1" fillId="9" borderId="25" xfId="0" applyFont="1" applyFill="1" applyBorder="1" applyAlignment="1">
      <alignment horizontal="left" vertical="top" indent="2"/>
    </xf>
    <xf numFmtId="181" fontId="50" fillId="9" borderId="16" xfId="0" applyNumberFormat="1" applyFont="1" applyFill="1" applyBorder="1" applyAlignment="1" applyProtection="1">
      <alignment horizontal="center" vertical="center"/>
    </xf>
    <xf numFmtId="0" fontId="1" fillId="9" borderId="25" xfId="0" applyFont="1" applyFill="1" applyBorder="1" applyAlignment="1">
      <alignment horizontal="left" vertical="top" indent="4"/>
    </xf>
    <xf numFmtId="0" fontId="50" fillId="9" borderId="80" xfId="0" applyFont="1" applyFill="1" applyBorder="1" applyAlignment="1">
      <alignment horizontal="center" vertical="top"/>
    </xf>
    <xf numFmtId="181" fontId="50" fillId="9" borderId="30" xfId="76" applyNumberFormat="1" applyFont="1" applyFill="1" applyBorder="1" applyAlignment="1">
      <alignment vertical="center"/>
    </xf>
    <xf numFmtId="181" fontId="1" fillId="9" borderId="16" xfId="76" applyNumberFormat="1" applyFont="1" applyFill="1" applyBorder="1" applyAlignment="1">
      <alignment horizontal="center" vertical="center" wrapText="1"/>
    </xf>
    <xf numFmtId="181" fontId="50" fillId="9" borderId="16" xfId="76" applyNumberFormat="1" applyFont="1" applyFill="1" applyBorder="1" applyAlignment="1">
      <alignment vertical="center"/>
    </xf>
    <xf numFmtId="0" fontId="1" fillId="9" borderId="25" xfId="0" applyFont="1" applyFill="1" applyBorder="1" applyAlignment="1">
      <alignment vertical="top"/>
    </xf>
    <xf numFmtId="0" fontId="1" fillId="9" borderId="15" xfId="0" applyFont="1" applyFill="1" applyBorder="1" applyAlignment="1">
      <alignment horizontal="left" vertical="top" indent="2"/>
    </xf>
    <xf numFmtId="181" fontId="50" fillId="9" borderId="30" xfId="0" applyNumberFormat="1" applyFont="1" applyFill="1" applyBorder="1" applyAlignment="1">
      <alignment vertical="center"/>
    </xf>
    <xf numFmtId="0" fontId="50" fillId="9" borderId="10" xfId="0" applyFont="1" applyFill="1" applyBorder="1" applyAlignment="1">
      <alignment horizontal="center" vertical="top"/>
    </xf>
    <xf numFmtId="0" fontId="50" fillId="9" borderId="3" xfId="0" applyFont="1" applyFill="1" applyBorder="1" applyAlignment="1">
      <alignment horizontal="left" vertical="top" indent="1"/>
    </xf>
    <xf numFmtId="0" fontId="1" fillId="9" borderId="20" xfId="0" applyFont="1" applyFill="1" applyBorder="1" applyAlignment="1" applyProtection="1">
      <alignment horizontal="center" vertical="top"/>
    </xf>
    <xf numFmtId="43" fontId="50" fillId="9" borderId="20" xfId="0" applyNumberFormat="1" applyFont="1" applyFill="1" applyBorder="1" applyAlignment="1">
      <alignment vertical="top"/>
    </xf>
    <xf numFmtId="0" fontId="1" fillId="9" borderId="3" xfId="0" applyFont="1" applyFill="1" applyBorder="1" applyAlignment="1">
      <alignment horizontal="left" vertical="top" wrapText="1" indent="1"/>
    </xf>
    <xf numFmtId="0" fontId="50" fillId="9" borderId="24" xfId="0" applyFont="1" applyFill="1" applyBorder="1" applyAlignment="1">
      <alignment horizontal="center" vertical="top"/>
    </xf>
    <xf numFmtId="0" fontId="1" fillId="9" borderId="22" xfId="0" applyFont="1" applyFill="1" applyBorder="1" applyAlignment="1">
      <alignment horizontal="justify" vertical="top" wrapText="1"/>
    </xf>
    <xf numFmtId="0" fontId="1" fillId="9" borderId="21" xfId="0" applyFont="1" applyFill="1" applyBorder="1" applyAlignment="1">
      <alignment horizontal="center" vertical="top"/>
    </xf>
    <xf numFmtId="171" fontId="50" fillId="9" borderId="21" xfId="0" applyNumberFormat="1" applyFont="1" applyFill="1" applyBorder="1" applyAlignment="1">
      <alignment vertical="top"/>
    </xf>
    <xf numFmtId="0" fontId="50" fillId="9" borderId="19" xfId="0" applyFont="1" applyFill="1" applyBorder="1" applyAlignment="1">
      <alignment horizontal="left" vertical="top" wrapText="1" indent="4"/>
    </xf>
    <xf numFmtId="43" fontId="50" fillId="9" borderId="29" xfId="0" applyNumberFormat="1" applyFont="1" applyFill="1" applyBorder="1" applyAlignment="1">
      <alignment vertical="top"/>
    </xf>
    <xf numFmtId="43" fontId="9" fillId="9" borderId="9" xfId="76" applyNumberFormat="1" applyFont="1" applyFill="1" applyBorder="1" applyAlignment="1"/>
    <xf numFmtId="4" fontId="0" fillId="0" borderId="9" xfId="0" applyNumberFormat="1" applyFont="1" applyBorder="1" applyAlignment="1">
      <alignment horizontal="center"/>
    </xf>
    <xf numFmtId="10" fontId="0" fillId="0" borderId="9" xfId="0" applyNumberFormat="1" applyFont="1" applyBorder="1" applyAlignment="1">
      <alignment horizontal="center"/>
    </xf>
    <xf numFmtId="0" fontId="0" fillId="0" borderId="42" xfId="0" applyFont="1" applyBorder="1" applyAlignment="1">
      <alignment horizontal="center"/>
    </xf>
    <xf numFmtId="0" fontId="14" fillId="5" borderId="4" xfId="0" applyFont="1" applyFill="1" applyBorder="1" applyAlignment="1">
      <alignment vertical="center"/>
    </xf>
    <xf numFmtId="0" fontId="14" fillId="5" borderId="9" xfId="0" applyFont="1" applyFill="1" applyBorder="1" applyAlignment="1">
      <alignment vertical="center"/>
    </xf>
    <xf numFmtId="0" fontId="12" fillId="0" borderId="14" xfId="0" applyFont="1" applyBorder="1" applyAlignment="1"/>
    <xf numFmtId="0" fontId="12" fillId="0" borderId="46" xfId="0" applyFont="1" applyBorder="1" applyAlignment="1"/>
    <xf numFmtId="0" fontId="13" fillId="0" borderId="45" xfId="0" applyFont="1" applyBorder="1" applyAlignment="1">
      <alignment vertical="center"/>
    </xf>
    <xf numFmtId="3" fontId="15" fillId="12" borderId="9" xfId="13" applyNumberFormat="1" applyFont="1" applyFill="1" applyBorder="1" applyAlignment="1">
      <alignment vertical="center"/>
    </xf>
    <xf numFmtId="4" fontId="9" fillId="0" borderId="4" xfId="5" applyNumberFormat="1" applyFont="1" applyFill="1" applyBorder="1" applyAlignment="1">
      <alignment horizontal="center" vertical="center"/>
    </xf>
    <xf numFmtId="0" fontId="9" fillId="0" borderId="4" xfId="13" applyFont="1" applyBorder="1" applyAlignment="1">
      <alignment horizontal="center" vertical="center"/>
    </xf>
    <xf numFmtId="4" fontId="9" fillId="0" borderId="4" xfId="13" applyNumberFormat="1" applyFont="1" applyBorder="1" applyAlignment="1">
      <alignment horizontal="center" vertical="center"/>
    </xf>
    <xf numFmtId="0" fontId="15" fillId="12" borderId="4" xfId="13" applyFont="1" applyFill="1" applyBorder="1" applyAlignment="1">
      <alignment horizontal="center" vertical="center"/>
    </xf>
    <xf numFmtId="4" fontId="15" fillId="12" borderId="4" xfId="13" applyNumberFormat="1" applyFont="1" applyFill="1" applyBorder="1" applyAlignment="1">
      <alignment horizontal="center" vertical="center"/>
    </xf>
    <xf numFmtId="0" fontId="13" fillId="0" borderId="4" xfId="0" applyFont="1" applyFill="1" applyBorder="1" applyAlignment="1">
      <alignment horizontal="center" vertical="center"/>
    </xf>
    <xf numFmtId="4" fontId="13" fillId="0" borderId="0" xfId="0" applyNumberFormat="1" applyFont="1" applyAlignment="1">
      <alignment horizontal="center" vertical="center"/>
    </xf>
    <xf numFmtId="0" fontId="13" fillId="0" borderId="3" xfId="0" applyFont="1" applyBorder="1" applyAlignment="1">
      <alignment horizontal="center" vertical="center"/>
    </xf>
    <xf numFmtId="4" fontId="13" fillId="0" borderId="3" xfId="0" applyNumberFormat="1" applyFont="1" applyBorder="1" applyAlignment="1">
      <alignment horizontal="center" vertical="center"/>
    </xf>
    <xf numFmtId="0" fontId="9" fillId="0" borderId="0" xfId="13" applyFont="1" applyBorder="1" applyAlignment="1">
      <alignment horizontal="center" vertical="center"/>
    </xf>
    <xf numFmtId="0" fontId="13" fillId="0" borderId="42" xfId="0" applyFont="1" applyBorder="1" applyAlignment="1">
      <alignment horizontal="center" vertical="center"/>
    </xf>
    <xf numFmtId="0" fontId="9" fillId="0" borderId="41" xfId="13" applyFont="1" applyBorder="1" applyAlignment="1">
      <alignment horizontal="center" vertical="center"/>
    </xf>
    <xf numFmtId="0" fontId="9" fillId="0" borderId="42" xfId="13" applyFont="1" applyBorder="1" applyAlignment="1">
      <alignment horizontal="center" vertical="center"/>
    </xf>
    <xf numFmtId="0" fontId="9" fillId="0" borderId="0" xfId="13" applyFont="1" applyAlignment="1">
      <alignment horizontal="center" vertical="center"/>
    </xf>
    <xf numFmtId="0" fontId="13" fillId="13" borderId="0" xfId="0" applyFont="1" applyFill="1" applyBorder="1" applyAlignment="1">
      <alignment horizontal="center" vertical="center"/>
    </xf>
    <xf numFmtId="0" fontId="13" fillId="13" borderId="10" xfId="0" applyFont="1" applyFill="1" applyBorder="1" applyAlignment="1">
      <alignment horizontal="center" vertical="center"/>
    </xf>
    <xf numFmtId="0" fontId="13" fillId="13" borderId="3" xfId="0" applyFont="1" applyFill="1" applyBorder="1" applyAlignment="1">
      <alignment horizontal="center" vertical="center"/>
    </xf>
    <xf numFmtId="0" fontId="15" fillId="0" borderId="4" xfId="0" applyFont="1" applyFill="1" applyBorder="1" applyAlignment="1">
      <alignment horizontal="left" vertical="center" wrapText="1" indent="1"/>
    </xf>
    <xf numFmtId="0" fontId="9" fillId="0" borderId="4" xfId="0" applyFont="1" applyFill="1" applyBorder="1" applyAlignment="1">
      <alignment horizontal="left" vertical="center" wrapText="1" indent="1"/>
    </xf>
    <xf numFmtId="0" fontId="15" fillId="12" borderId="4" xfId="13" applyFont="1" applyFill="1" applyBorder="1" applyAlignment="1">
      <alignment horizontal="left" vertical="center" indent="1"/>
    </xf>
    <xf numFmtId="2" fontId="9" fillId="0" borderId="4" xfId="5" applyNumberFormat="1" applyFont="1" applyFill="1" applyBorder="1" applyAlignment="1">
      <alignment horizontal="left" vertical="center" indent="1"/>
    </xf>
    <xf numFmtId="0" fontId="0" fillId="0" borderId="4" xfId="0" applyBorder="1" applyAlignment="1">
      <alignment horizontal="left" vertical="center" indent="1"/>
    </xf>
    <xf numFmtId="0" fontId="13" fillId="0" borderId="0" xfId="0" applyFont="1" applyAlignment="1">
      <alignment horizontal="left" vertical="center" indent="1"/>
    </xf>
    <xf numFmtId="0" fontId="9" fillId="0" borderId="0" xfId="13" applyFont="1" applyBorder="1" applyAlignment="1">
      <alignment horizontal="left" vertical="center" indent="1"/>
    </xf>
    <xf numFmtId="0" fontId="9" fillId="0" borderId="0" xfId="13" applyFont="1" applyAlignment="1">
      <alignment horizontal="left" vertical="center" indent="1"/>
    </xf>
    <xf numFmtId="0" fontId="13" fillId="13" borderId="0" xfId="0" applyFont="1" applyFill="1" applyBorder="1" applyAlignment="1">
      <alignment horizontal="left" vertical="center" indent="1"/>
    </xf>
    <xf numFmtId="0" fontId="13" fillId="13" borderId="4" xfId="0" applyFont="1" applyFill="1" applyBorder="1" applyAlignment="1">
      <alignment horizontal="left" vertical="center" indent="1"/>
    </xf>
    <xf numFmtId="0" fontId="13" fillId="13" borderId="4" xfId="0" applyFont="1" applyFill="1" applyBorder="1" applyAlignment="1">
      <alignment horizontal="left" vertical="center" wrapText="1" indent="1"/>
    </xf>
    <xf numFmtId="0" fontId="21" fillId="0" borderId="4" xfId="0" applyFont="1" applyBorder="1" applyAlignment="1">
      <alignment horizontal="center" vertical="center"/>
    </xf>
    <xf numFmtId="0" fontId="15" fillId="5" borderId="4" xfId="13" applyFont="1" applyFill="1" applyBorder="1" applyAlignment="1">
      <alignment horizontal="center" vertical="center"/>
    </xf>
    <xf numFmtId="0" fontId="13" fillId="0" borderId="4" xfId="0" applyFont="1" applyBorder="1" applyAlignment="1">
      <alignment horizontal="left" vertical="center" indent="1"/>
    </xf>
    <xf numFmtId="0" fontId="14" fillId="0" borderId="4" xfId="18" applyFont="1" applyFill="1" applyBorder="1" applyAlignment="1">
      <alignment horizontal="center" vertical="center"/>
    </xf>
    <xf numFmtId="0" fontId="9" fillId="0" borderId="4" xfId="18" applyFont="1" applyBorder="1" applyAlignment="1">
      <alignment horizontal="center" vertical="center"/>
    </xf>
    <xf numFmtId="0" fontId="9" fillId="0" borderId="4" xfId="18" applyFont="1" applyFill="1" applyBorder="1" applyAlignment="1">
      <alignment horizontal="center" vertical="center"/>
    </xf>
    <xf numFmtId="4" fontId="15" fillId="0" borderId="4" xfId="5" applyNumberFormat="1" applyFont="1" applyFill="1" applyBorder="1" applyAlignment="1">
      <alignment horizontal="center" vertical="center"/>
    </xf>
    <xf numFmtId="174" fontId="9" fillId="0" borderId="4" xfId="18" applyNumberFormat="1" applyFont="1" applyFill="1" applyBorder="1" applyAlignment="1">
      <alignment horizontal="center" vertical="center"/>
    </xf>
    <xf numFmtId="43" fontId="13" fillId="0" borderId="42" xfId="76" applyFont="1" applyBorder="1" applyAlignment="1">
      <alignment horizontal="center" vertical="center"/>
    </xf>
    <xf numFmtId="0" fontId="31" fillId="20" borderId="6" xfId="0" applyFont="1" applyFill="1" applyBorder="1" applyAlignment="1">
      <alignment horizontal="center" vertical="center" wrapText="1"/>
    </xf>
    <xf numFmtId="0" fontId="31" fillId="20" borderId="4" xfId="0" applyFont="1" applyFill="1" applyBorder="1" applyAlignment="1">
      <alignment horizontal="center" vertical="center" wrapText="1"/>
    </xf>
    <xf numFmtId="2" fontId="0" fillId="0" borderId="9" xfId="0" applyNumberFormat="1" applyFont="1" applyBorder="1" applyAlignment="1">
      <alignment horizontal="center" vertical="center"/>
    </xf>
    <xf numFmtId="0" fontId="0" fillId="0" borderId="27" xfId="0" applyFont="1" applyBorder="1" applyAlignment="1">
      <alignment horizontal="center" vertical="center"/>
    </xf>
    <xf numFmtId="2" fontId="15" fillId="0" borderId="9" xfId="76" applyNumberFormat="1" applyFont="1" applyFill="1" applyBorder="1" applyAlignment="1">
      <alignment horizontal="center" vertical="center"/>
    </xf>
    <xf numFmtId="2" fontId="15" fillId="12" borderId="9" xfId="76" applyNumberFormat="1" applyFont="1" applyFill="1" applyBorder="1" applyAlignment="1">
      <alignment horizontal="center" vertical="center"/>
    </xf>
    <xf numFmtId="0" fontId="0" fillId="0" borderId="0" xfId="0" applyFont="1" applyFill="1" applyAlignment="1">
      <alignment horizontal="center" vertical="center"/>
    </xf>
    <xf numFmtId="0" fontId="12" fillId="0" borderId="9" xfId="0" applyFont="1" applyBorder="1" applyAlignment="1">
      <alignment horizontal="center" vertical="center" wrapText="1"/>
    </xf>
    <xf numFmtId="0" fontId="13" fillId="0" borderId="0" xfId="0" applyFont="1" applyBorder="1" applyAlignment="1"/>
    <xf numFmtId="0" fontId="0" fillId="0" borderId="0" xfId="0" applyFont="1" applyAlignment="1"/>
    <xf numFmtId="0" fontId="15" fillId="0" borderId="4" xfId="0" applyFont="1" applyFill="1" applyBorder="1" applyAlignment="1">
      <alignment horizontal="center" wrapText="1"/>
    </xf>
    <xf numFmtId="0" fontId="9" fillId="0" borderId="6" xfId="0" applyFont="1" applyFill="1" applyBorder="1" applyAlignment="1">
      <alignment horizontal="center"/>
    </xf>
    <xf numFmtId="0" fontId="9" fillId="0" borderId="4" xfId="0" applyFont="1" applyFill="1" applyBorder="1" applyAlignment="1">
      <alignment horizontal="center"/>
    </xf>
    <xf numFmtId="0" fontId="15" fillId="9" borderId="9" xfId="18" applyFont="1" applyFill="1" applyBorder="1" applyAlignment="1">
      <alignment horizontal="center" vertical="center"/>
    </xf>
    <xf numFmtId="0" fontId="15" fillId="0" borderId="4" xfId="18" applyFont="1" applyBorder="1" applyAlignment="1">
      <alignment horizontal="center" vertical="center"/>
    </xf>
    <xf numFmtId="0" fontId="15" fillId="9" borderId="4" xfId="18" applyFont="1" applyFill="1" applyBorder="1" applyAlignment="1">
      <alignment horizontal="center" vertical="center" wrapText="1"/>
    </xf>
    <xf numFmtId="0" fontId="15" fillId="9" borderId="4" xfId="18" applyFont="1" applyFill="1" applyBorder="1" applyAlignment="1">
      <alignment horizontal="center" vertical="center"/>
    </xf>
    <xf numFmtId="0" fontId="15" fillId="0" borderId="4" xfId="18" applyFont="1" applyFill="1" applyBorder="1" applyAlignment="1">
      <alignment horizontal="center" vertical="center"/>
    </xf>
    <xf numFmtId="0" fontId="15" fillId="0" borderId="9" xfId="18" applyFont="1" applyFill="1" applyBorder="1" applyAlignment="1">
      <alignment horizontal="center" vertical="center"/>
    </xf>
    <xf numFmtId="0" fontId="15" fillId="0" borderId="4" xfId="18" applyFont="1" applyFill="1" applyBorder="1" applyAlignment="1">
      <alignment horizontal="center" vertical="center" wrapText="1"/>
    </xf>
    <xf numFmtId="0" fontId="15" fillId="0" borderId="10" xfId="18" applyFont="1" applyFill="1" applyBorder="1" applyAlignment="1">
      <alignment horizontal="center" vertical="center" wrapText="1"/>
    </xf>
    <xf numFmtId="0" fontId="9" fillId="0" borderId="4" xfId="13" applyFont="1" applyFill="1" applyBorder="1" applyAlignment="1">
      <alignment horizontal="center" vertical="center"/>
    </xf>
    <xf numFmtId="0" fontId="15" fillId="9" borderId="10" xfId="18" applyFont="1" applyFill="1" applyBorder="1" applyAlignment="1">
      <alignment horizontal="center" vertical="center"/>
    </xf>
    <xf numFmtId="0" fontId="9" fillId="0" borderId="0" xfId="13" applyFont="1" applyFill="1" applyBorder="1" applyAlignment="1">
      <alignment horizontal="center" vertical="center"/>
    </xf>
    <xf numFmtId="0" fontId="13" fillId="0" borderId="0" xfId="0" applyFont="1" applyBorder="1" applyAlignment="1">
      <alignment vertical="center"/>
    </xf>
    <xf numFmtId="0" fontId="15" fillId="0" borderId="4" xfId="18" applyFont="1" applyFill="1" applyBorder="1" applyAlignment="1">
      <alignment horizontal="center"/>
    </xf>
    <xf numFmtId="0" fontId="9" fillId="0" borderId="4" xfId="13" applyFont="1" applyFill="1" applyBorder="1" applyAlignment="1">
      <alignment horizontal="center" vertical="center" wrapText="1"/>
    </xf>
    <xf numFmtId="0" fontId="13" fillId="0" borderId="0" xfId="0" applyFont="1" applyBorder="1" applyAlignment="1"/>
    <xf numFmtId="0" fontId="15" fillId="5" borderId="9" xfId="18" applyFont="1" applyFill="1" applyBorder="1" applyAlignment="1">
      <alignment horizontal="right" vertical="center"/>
    </xf>
    <xf numFmtId="0" fontId="0" fillId="0" borderId="4" xfId="0" applyFont="1" applyFill="1" applyBorder="1" applyAlignment="1"/>
    <xf numFmtId="0" fontId="13" fillId="0" borderId="21" xfId="0" applyFont="1" applyBorder="1" applyAlignment="1">
      <alignment vertical="center"/>
    </xf>
    <xf numFmtId="0" fontId="14" fillId="5" borderId="6" xfId="18" applyFont="1" applyFill="1" applyBorder="1" applyAlignment="1">
      <alignment horizontal="left" vertical="center"/>
    </xf>
    <xf numFmtId="0" fontId="14" fillId="5" borderId="4" xfId="18" applyFont="1" applyFill="1" applyBorder="1" applyAlignment="1">
      <alignment horizontal="left" vertical="center"/>
    </xf>
    <xf numFmtId="0" fontId="15" fillId="0" borderId="9" xfId="18" applyFont="1" applyFill="1" applyBorder="1" applyAlignment="1">
      <alignment horizontal="center" vertical="center" wrapText="1"/>
    </xf>
    <xf numFmtId="0" fontId="15" fillId="0" borderId="3" xfId="18"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3" xfId="0" applyFont="1" applyBorder="1" applyAlignment="1"/>
    <xf numFmtId="0" fontId="0" fillId="0" borderId="0" xfId="0" applyFont="1" applyBorder="1" applyAlignment="1">
      <alignment horizontal="center"/>
    </xf>
    <xf numFmtId="0" fontId="0" fillId="0" borderId="0" xfId="0" applyFont="1" applyAlignment="1"/>
    <xf numFmtId="0" fontId="0" fillId="0" borderId="14" xfId="0" applyFont="1" applyBorder="1" applyAlignment="1"/>
    <xf numFmtId="0" fontId="0" fillId="13" borderId="3" xfId="0" applyFont="1" applyFill="1" applyBorder="1" applyAlignment="1"/>
    <xf numFmtId="0" fontId="0" fillId="13" borderId="10" xfId="0" applyFont="1" applyFill="1" applyBorder="1" applyAlignment="1">
      <alignment wrapText="1"/>
    </xf>
    <xf numFmtId="0" fontId="0" fillId="0" borderId="0" xfId="0" applyFont="1" applyBorder="1" applyAlignment="1">
      <alignment wrapText="1"/>
    </xf>
    <xf numFmtId="0" fontId="9" fillId="0" borderId="41" xfId="0" applyFont="1" applyBorder="1" applyAlignment="1"/>
    <xf numFmtId="0" fontId="0" fillId="0" borderId="0" xfId="0" applyFont="1" applyBorder="1" applyAlignment="1"/>
    <xf numFmtId="0" fontId="0" fillId="0" borderId="19" xfId="0" applyFont="1" applyBorder="1" applyAlignment="1">
      <alignment wrapText="1"/>
    </xf>
    <xf numFmtId="0" fontId="15" fillId="0" borderId="23" xfId="13" applyFont="1" applyBorder="1" applyAlignment="1">
      <alignment horizontal="center" wrapText="1"/>
    </xf>
    <xf numFmtId="0" fontId="15" fillId="0" borderId="4" xfId="13" applyFont="1" applyBorder="1" applyAlignment="1">
      <alignment horizontal="center" wrapText="1"/>
    </xf>
    <xf numFmtId="0" fontId="9" fillId="0" borderId="0" xfId="0" applyFont="1" applyFill="1" applyBorder="1" applyAlignment="1">
      <alignment wrapText="1"/>
    </xf>
    <xf numFmtId="0" fontId="15" fillId="0" borderId="20" xfId="18" applyFont="1" applyFill="1" applyBorder="1" applyAlignment="1">
      <alignment horizontal="center" vertical="center" wrapText="1"/>
    </xf>
    <xf numFmtId="0" fontId="15" fillId="0" borderId="6" xfId="0" applyFont="1" applyFill="1" applyBorder="1" applyAlignment="1">
      <alignment horizontal="center"/>
    </xf>
    <xf numFmtId="0" fontId="15" fillId="5" borderId="9" xfId="18" applyFont="1" applyFill="1" applyBorder="1" applyAlignment="1">
      <alignment horizontal="right" vertical="center" wrapText="1"/>
    </xf>
    <xf numFmtId="0" fontId="15" fillId="0" borderId="6" xfId="0" applyFont="1" applyFill="1" applyBorder="1" applyAlignment="1">
      <alignment horizontal="center" vertical="center"/>
    </xf>
    <xf numFmtId="0" fontId="12" fillId="0" borderId="9" xfId="0" applyFont="1" applyBorder="1" applyAlignment="1">
      <alignment horizontal="center" vertical="center"/>
    </xf>
    <xf numFmtId="0" fontId="15" fillId="0" borderId="4" xfId="0" applyFont="1" applyFill="1" applyBorder="1" applyAlignment="1">
      <alignment horizontal="left" vertical="center" wrapText="1"/>
    </xf>
    <xf numFmtId="0" fontId="0" fillId="0" borderId="4" xfId="0" applyFont="1" applyBorder="1" applyAlignment="1">
      <alignment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2" fontId="12" fillId="11" borderId="4" xfId="0" applyNumberFormat="1" applyFont="1" applyFill="1" applyBorder="1" applyAlignment="1">
      <alignment horizontal="center" vertical="center" wrapText="1"/>
    </xf>
    <xf numFmtId="2" fontId="12" fillId="11" borderId="6" xfId="0" applyNumberFormat="1" applyFont="1" applyFill="1" applyBorder="1" applyAlignment="1">
      <alignment horizontal="center" vertical="center" wrapText="1"/>
    </xf>
    <xf numFmtId="2" fontId="12" fillId="11" borderId="9" xfId="0" applyNumberFormat="1" applyFont="1" applyFill="1" applyBorder="1" applyAlignment="1">
      <alignment horizontal="center" vertical="center" wrapText="1"/>
    </xf>
    <xf numFmtId="0" fontId="9" fillId="0" borderId="4" xfId="0" applyFont="1" applyFill="1" applyBorder="1" applyAlignment="1">
      <alignment wrapText="1"/>
    </xf>
    <xf numFmtId="4" fontId="17" fillId="9" borderId="4" xfId="18" applyNumberFormat="1" applyFont="1" applyFill="1" applyBorder="1" applyAlignment="1">
      <alignment vertical="center"/>
    </xf>
    <xf numFmtId="10" fontId="17" fillId="9" borderId="4" xfId="61" applyNumberFormat="1" applyFont="1" applyFill="1" applyBorder="1" applyAlignment="1">
      <alignment vertical="center"/>
    </xf>
    <xf numFmtId="177" fontId="17" fillId="9" borderId="4" xfId="18" applyNumberFormat="1" applyFont="1" applyFill="1" applyBorder="1" applyAlignment="1">
      <alignment vertical="center"/>
    </xf>
    <xf numFmtId="3" fontId="17" fillId="9" borderId="4" xfId="18" applyNumberFormat="1" applyFont="1" applyFill="1" applyBorder="1" applyAlignment="1">
      <alignment vertical="center"/>
    </xf>
    <xf numFmtId="4" fontId="18" fillId="9" borderId="4" xfId="18" applyNumberFormat="1" applyFont="1" applyFill="1" applyBorder="1" applyAlignment="1">
      <alignment vertical="center"/>
    </xf>
    <xf numFmtId="4" fontId="18" fillId="12" borderId="4" xfId="18" applyNumberFormat="1" applyFont="1" applyFill="1" applyBorder="1" applyAlignment="1">
      <alignment vertical="center"/>
    </xf>
    <xf numFmtId="0" fontId="25" fillId="0" borderId="81" xfId="0" applyFont="1" applyBorder="1" applyAlignment="1">
      <alignment horizontal="left" vertical="center"/>
    </xf>
    <xf numFmtId="43" fontId="0" fillId="0" borderId="9" xfId="76" applyNumberFormat="1" applyFont="1" applyFill="1" applyBorder="1" applyAlignment="1">
      <alignment horizontal="center" vertical="center" wrapText="1"/>
    </xf>
    <xf numFmtId="43" fontId="13" fillId="0" borderId="9" xfId="76" applyNumberFormat="1" applyFont="1" applyFill="1" applyBorder="1" applyAlignment="1">
      <alignment horizontal="center" vertical="center" wrapText="1"/>
    </xf>
    <xf numFmtId="43" fontId="13" fillId="0" borderId="9" xfId="76" applyNumberFormat="1" applyFont="1" applyBorder="1" applyAlignment="1">
      <alignment vertical="center"/>
    </xf>
    <xf numFmtId="43" fontId="28" fillId="0" borderId="9" xfId="76" applyNumberFormat="1" applyFont="1" applyBorder="1" applyAlignment="1">
      <alignment vertical="center"/>
    </xf>
    <xf numFmtId="43" fontId="15" fillId="12" borderId="9" xfId="76" applyNumberFormat="1" applyFont="1" applyFill="1" applyBorder="1" applyAlignment="1">
      <alignment horizontal="center" vertical="center"/>
    </xf>
    <xf numFmtId="4" fontId="31" fillId="0" borderId="4" xfId="0" applyNumberFormat="1" applyFont="1" applyFill="1" applyBorder="1" applyAlignment="1">
      <alignment horizontal="center" vertical="center"/>
    </xf>
    <xf numFmtId="43" fontId="0" fillId="0" borderId="9" xfId="76" applyFont="1" applyBorder="1" applyAlignment="1">
      <alignment horizontal="right"/>
    </xf>
    <xf numFmtId="0" fontId="15" fillId="5"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left" vertical="center" wrapText="1"/>
    </xf>
    <xf numFmtId="0" fontId="9" fillId="0" borderId="9" xfId="0" applyFont="1" applyFill="1" applyBorder="1" applyAlignment="1">
      <alignment horizontal="left" vertical="center"/>
    </xf>
    <xf numFmtId="0" fontId="9" fillId="0" borderId="9" xfId="0" applyFont="1" applyBorder="1" applyAlignment="1">
      <alignment horizontal="left" vertical="center"/>
    </xf>
    <xf numFmtId="0" fontId="9" fillId="0" borderId="9"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48" xfId="0" applyFont="1" applyFill="1" applyBorder="1" applyAlignment="1">
      <alignment horizontal="center" vertical="center"/>
    </xf>
    <xf numFmtId="0" fontId="9" fillId="0" borderId="12" xfId="0" applyFont="1" applyBorder="1" applyAlignment="1">
      <alignment horizontal="center" vertical="center"/>
    </xf>
    <xf numFmtId="0" fontId="9" fillId="0" borderId="49" xfId="0" applyFont="1" applyBorder="1" applyAlignment="1">
      <alignment horizontal="left" vertical="center" wrapText="1"/>
    </xf>
    <xf numFmtId="0" fontId="15" fillId="5" borderId="9" xfId="13" applyFont="1" applyFill="1" applyBorder="1" applyAlignment="1">
      <alignment horizontal="center" vertical="center"/>
    </xf>
    <xf numFmtId="0" fontId="15" fillId="0" borderId="6" xfId="18" applyFont="1" applyBorder="1" applyAlignment="1">
      <alignment horizontal="center" vertical="center"/>
    </xf>
    <xf numFmtId="0" fontId="0"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4" fontId="9" fillId="0" borderId="9" xfId="5" applyNumberFormat="1" applyFont="1" applyFill="1" applyBorder="1" applyAlignment="1">
      <alignment horizontal="center" vertical="center"/>
    </xf>
    <xf numFmtId="4" fontId="9" fillId="0" borderId="9" xfId="13" applyNumberFormat="1" applyFont="1" applyBorder="1" applyAlignment="1">
      <alignment horizontal="center" vertical="center"/>
    </xf>
    <xf numFmtId="4" fontId="15" fillId="12" borderId="9" xfId="13" applyNumberFormat="1" applyFont="1" applyFill="1" applyBorder="1" applyAlignment="1">
      <alignment horizontal="center" vertical="center"/>
    </xf>
    <xf numFmtId="174" fontId="9" fillId="0" borderId="9" xfId="5" applyNumberFormat="1" applyFont="1" applyFill="1" applyBorder="1" applyAlignment="1">
      <alignment horizontal="center" vertical="center"/>
    </xf>
    <xf numFmtId="174" fontId="13" fillId="0" borderId="9" xfId="0" applyNumberFormat="1" applyFont="1" applyFill="1" applyBorder="1" applyAlignment="1">
      <alignment horizontal="center" vertical="center"/>
    </xf>
    <xf numFmtId="174" fontId="15" fillId="0" borderId="9" xfId="18" applyNumberFormat="1" applyFont="1" applyFill="1" applyBorder="1" applyAlignment="1">
      <alignment horizontal="center" vertical="center"/>
    </xf>
    <xf numFmtId="168" fontId="16" fillId="12" borderId="6" xfId="5" applyNumberFormat="1" applyFont="1" applyFill="1" applyBorder="1" applyAlignment="1">
      <alignment horizontal="center" vertical="center"/>
    </xf>
    <xf numFmtId="4" fontId="15" fillId="0" borderId="9" xfId="5" applyNumberFormat="1" applyFont="1" applyFill="1" applyBorder="1" applyAlignment="1">
      <alignment horizontal="center" vertical="center"/>
    </xf>
    <xf numFmtId="0" fontId="13" fillId="0" borderId="6" xfId="0" applyFont="1" applyBorder="1" applyAlignment="1">
      <alignment horizontal="center" vertical="center"/>
    </xf>
    <xf numFmtId="0" fontId="15" fillId="12" borderId="6" xfId="13" applyFont="1" applyFill="1" applyBorder="1" applyAlignment="1">
      <alignment horizontal="center" vertical="center"/>
    </xf>
    <xf numFmtId="0" fontId="15" fillId="0" borderId="6" xfId="0" applyFont="1" applyBorder="1" applyAlignment="1"/>
    <xf numFmtId="0" fontId="9" fillId="0" borderId="6" xfId="57" applyFont="1" applyFill="1" applyBorder="1" applyAlignment="1">
      <alignment horizontal="center"/>
    </xf>
    <xf numFmtId="0" fontId="9" fillId="0" borderId="6" xfId="57" applyFont="1" applyFill="1" applyBorder="1" applyAlignment="1"/>
    <xf numFmtId="0" fontId="9" fillId="0" borderId="6" xfId="13" applyFont="1" applyBorder="1" applyAlignment="1">
      <alignment horizontal="justify" vertical="center"/>
    </xf>
    <xf numFmtId="0" fontId="9" fillId="0" borderId="6" xfId="0" applyFont="1" applyBorder="1" applyAlignment="1">
      <alignment horizontal="justify" vertical="center"/>
    </xf>
    <xf numFmtId="4" fontId="31" fillId="0" borderId="9" xfId="0" applyNumberFormat="1" applyFont="1" applyFill="1" applyBorder="1" applyAlignment="1">
      <alignment horizontal="center" vertical="center"/>
    </xf>
    <xf numFmtId="0" fontId="31" fillId="20" borderId="9" xfId="0" applyFont="1" applyFill="1" applyBorder="1" applyAlignment="1">
      <alignment horizontal="center" vertical="center" wrapText="1"/>
    </xf>
    <xf numFmtId="43" fontId="9" fillId="0" borderId="9" xfId="76" applyFont="1" applyFill="1" applyBorder="1" applyAlignment="1">
      <alignment horizontal="right" vertical="center"/>
    </xf>
    <xf numFmtId="43" fontId="15" fillId="12" borderId="9" xfId="76" applyFont="1" applyFill="1" applyBorder="1" applyAlignment="1">
      <alignment horizontal="right" vertical="center"/>
    </xf>
    <xf numFmtId="0" fontId="57" fillId="5" borderId="54" xfId="18" applyFont="1" applyFill="1" applyBorder="1" applyAlignment="1"/>
    <xf numFmtId="0" fontId="57" fillId="5" borderId="3" xfId="18" applyFont="1" applyFill="1" applyBorder="1" applyAlignment="1"/>
    <xf numFmtId="0" fontId="59" fillId="0" borderId="41" xfId="13" applyFont="1" applyBorder="1" applyAlignment="1">
      <alignment horizontal="center"/>
    </xf>
    <xf numFmtId="0" fontId="58" fillId="0" borderId="0" xfId="13" applyFont="1" applyBorder="1" applyAlignment="1">
      <alignment horizontal="center"/>
    </xf>
    <xf numFmtId="0" fontId="60" fillId="0" borderId="0" xfId="0" applyFont="1" applyBorder="1" applyAlignment="1"/>
    <xf numFmtId="0" fontId="59" fillId="0" borderId="0" xfId="13" applyFont="1" applyBorder="1" applyAlignment="1"/>
    <xf numFmtId="0" fontId="58" fillId="0" borderId="6" xfId="13" applyFont="1" applyFill="1" applyBorder="1" applyAlignment="1"/>
    <xf numFmtId="0" fontId="58" fillId="0" borderId="4" xfId="13" applyFont="1" applyFill="1" applyBorder="1" applyAlignment="1">
      <alignment wrapText="1"/>
    </xf>
    <xf numFmtId="0" fontId="58" fillId="0" borderId="4" xfId="18" applyFont="1" applyFill="1" applyBorder="1" applyAlignment="1">
      <alignment horizontal="center"/>
    </xf>
    <xf numFmtId="0" fontId="58" fillId="0" borderId="4" xfId="18" applyFont="1" applyFill="1" applyBorder="1" applyAlignment="1">
      <alignment horizontal="center" vertical="center" wrapText="1"/>
    </xf>
    <xf numFmtId="0" fontId="58" fillId="0" borderId="4" xfId="18" applyFont="1" applyFill="1" applyBorder="1" applyAlignment="1">
      <alignment vertical="center" wrapText="1"/>
    </xf>
    <xf numFmtId="0" fontId="61" fillId="0" borderId="9" xfId="0" applyFont="1" applyBorder="1" applyAlignment="1">
      <alignment horizontal="center" vertical="center"/>
    </xf>
    <xf numFmtId="0" fontId="58" fillId="9" borderId="11" xfId="18" applyFont="1" applyFill="1" applyBorder="1" applyAlignment="1">
      <alignment horizontal="center" vertical="center"/>
    </xf>
    <xf numFmtId="0" fontId="58" fillId="9" borderId="4" xfId="18" applyFont="1" applyFill="1" applyBorder="1" applyAlignment="1">
      <alignment horizontal="center" vertical="center"/>
    </xf>
    <xf numFmtId="0" fontId="58" fillId="9" borderId="4" xfId="18" applyFont="1" applyFill="1" applyBorder="1" applyAlignment="1">
      <alignment vertical="center"/>
    </xf>
    <xf numFmtId="0" fontId="58" fillId="9" borderId="9" xfId="18" applyFont="1" applyFill="1" applyBorder="1" applyAlignment="1">
      <alignment horizontal="center" vertical="center"/>
    </xf>
    <xf numFmtId="0" fontId="58" fillId="0" borderId="6" xfId="13" applyFont="1" applyFill="1" applyBorder="1" applyAlignment="1">
      <alignment horizontal="center"/>
    </xf>
    <xf numFmtId="0" fontId="58" fillId="0" borderId="4" xfId="13" applyFont="1" applyFill="1" applyBorder="1" applyAlignment="1">
      <alignment horizontal="left" wrapText="1"/>
    </xf>
    <xf numFmtId="174" fontId="58" fillId="0" borderId="24" xfId="13" applyNumberFormat="1" applyFont="1" applyFill="1" applyBorder="1" applyAlignment="1">
      <alignment horizontal="center" vertical="center"/>
    </xf>
    <xf numFmtId="174" fontId="58" fillId="0" borderId="22" xfId="13" applyNumberFormat="1" applyFont="1" applyFill="1" applyBorder="1" applyAlignment="1">
      <alignment horizontal="center" vertical="center"/>
    </xf>
    <xf numFmtId="0" fontId="59" fillId="0" borderId="6" xfId="13" applyFont="1" applyFill="1" applyBorder="1" applyAlignment="1">
      <alignment horizontal="center"/>
    </xf>
    <xf numFmtId="0" fontId="59" fillId="0" borderId="4" xfId="13" applyFont="1" applyFill="1" applyBorder="1" applyAlignment="1">
      <alignment horizontal="left" wrapText="1"/>
    </xf>
    <xf numFmtId="174" fontId="58" fillId="0" borderId="25" xfId="13" applyNumberFormat="1" applyFont="1" applyFill="1" applyBorder="1" applyAlignment="1">
      <alignment horizontal="center" vertical="center"/>
    </xf>
    <xf numFmtId="174" fontId="58" fillId="0" borderId="0" xfId="13" applyNumberFormat="1" applyFont="1" applyFill="1" applyBorder="1" applyAlignment="1">
      <alignment horizontal="center" vertical="center"/>
    </xf>
    <xf numFmtId="0" fontId="59" fillId="0" borderId="59" xfId="13" applyFont="1" applyFill="1" applyBorder="1" applyAlignment="1">
      <alignment horizontal="center"/>
    </xf>
    <xf numFmtId="0" fontId="58" fillId="0" borderId="59" xfId="13" applyFont="1" applyFill="1" applyBorder="1" applyAlignment="1">
      <alignment horizontal="center"/>
    </xf>
    <xf numFmtId="0" fontId="58" fillId="12" borderId="4" xfId="13" applyFont="1" applyFill="1" applyBorder="1" applyAlignment="1">
      <alignment horizontal="left" wrapText="1"/>
    </xf>
    <xf numFmtId="174" fontId="59" fillId="12" borderId="30" xfId="13" applyNumberFormat="1" applyFont="1" applyFill="1" applyBorder="1" applyAlignment="1">
      <alignment horizontal="center"/>
    </xf>
    <xf numFmtId="174" fontId="59" fillId="12" borderId="60" xfId="13" applyNumberFormat="1" applyFont="1" applyFill="1" applyBorder="1" applyAlignment="1">
      <alignment horizontal="center"/>
    </xf>
    <xf numFmtId="0" fontId="59" fillId="0" borderId="41" xfId="13" applyFont="1" applyFill="1" applyBorder="1" applyAlignment="1">
      <alignment horizontal="center"/>
    </xf>
    <xf numFmtId="0" fontId="59" fillId="0" borderId="0" xfId="13" applyFont="1" applyFill="1" applyBorder="1" applyAlignment="1">
      <alignment horizontal="left" wrapText="1"/>
    </xf>
    <xf numFmtId="0" fontId="59" fillId="0" borderId="0" xfId="13" applyFont="1" applyFill="1" applyBorder="1" applyAlignment="1">
      <alignment horizontal="left"/>
    </xf>
    <xf numFmtId="2" fontId="59" fillId="0" borderId="0" xfId="13" applyNumberFormat="1" applyFont="1" applyFill="1" applyBorder="1" applyAlignment="1">
      <alignment horizontal="center"/>
    </xf>
    <xf numFmtId="2" fontId="59" fillId="0" borderId="27" xfId="13" applyNumberFormat="1" applyFont="1" applyFill="1" applyBorder="1" applyAlignment="1">
      <alignment horizontal="center"/>
    </xf>
    <xf numFmtId="0" fontId="60" fillId="0" borderId="42" xfId="0" applyFont="1" applyBorder="1" applyAlignment="1"/>
    <xf numFmtId="0" fontId="15" fillId="0" borderId="6" xfId="0" applyFont="1" applyFill="1" applyBorder="1" applyAlignment="1">
      <alignment wrapText="1"/>
    </xf>
    <xf numFmtId="0" fontId="15" fillId="0" borderId="9" xfId="0" applyFont="1" applyFill="1" applyBorder="1" applyAlignment="1">
      <alignment wrapText="1"/>
    </xf>
    <xf numFmtId="0" fontId="9" fillId="0" borderId="42" xfId="0" applyFont="1" applyBorder="1" applyAlignment="1"/>
    <xf numFmtId="0" fontId="13" fillId="0" borderId="41" xfId="0" applyFont="1" applyBorder="1" applyAlignment="1"/>
    <xf numFmtId="0" fontId="13" fillId="0" borderId="45" xfId="0" applyFont="1" applyBorder="1" applyAlignment="1"/>
    <xf numFmtId="0" fontId="13" fillId="0" borderId="14" xfId="0" applyFont="1" applyBorder="1" applyAlignment="1"/>
    <xf numFmtId="10" fontId="0" fillId="9" borderId="9" xfId="61" applyNumberFormat="1" applyFont="1" applyFill="1" applyBorder="1" applyAlignment="1">
      <alignment horizontal="right" vertical="center"/>
    </xf>
    <xf numFmtId="0" fontId="9" fillId="9" borderId="41" xfId="0" applyFont="1" applyFill="1" applyBorder="1" applyAlignment="1"/>
    <xf numFmtId="0" fontId="15" fillId="9" borderId="0" xfId="0" applyFont="1" applyFill="1" applyBorder="1" applyAlignment="1">
      <alignment horizontal="center"/>
    </xf>
    <xf numFmtId="43" fontId="15" fillId="9" borderId="0" xfId="76" applyFont="1" applyFill="1" applyBorder="1" applyAlignment="1">
      <alignment horizontal="center"/>
    </xf>
    <xf numFmtId="43" fontId="15" fillId="9" borderId="0" xfId="76" applyFont="1" applyFill="1" applyBorder="1" applyAlignment="1">
      <alignment horizontal="right" vertical="center"/>
    </xf>
    <xf numFmtId="43" fontId="15" fillId="9" borderId="42" xfId="76" applyFont="1" applyFill="1" applyBorder="1" applyAlignment="1">
      <alignment horizontal="right" vertical="center"/>
    </xf>
    <xf numFmtId="0" fontId="0" fillId="9" borderId="0" xfId="0" applyFont="1" applyFill="1" applyAlignment="1"/>
    <xf numFmtId="0" fontId="9" fillId="9" borderId="45" xfId="57" applyFont="1" applyFill="1" applyBorder="1" applyAlignment="1"/>
    <xf numFmtId="0" fontId="9" fillId="9" borderId="14" xfId="57" applyFont="1" applyFill="1" applyBorder="1" applyAlignment="1">
      <alignment wrapText="1"/>
    </xf>
    <xf numFmtId="0" fontId="9" fillId="9" borderId="14" xfId="57" applyFont="1" applyFill="1" applyBorder="1" applyAlignment="1">
      <alignment horizontal="left" wrapText="1"/>
    </xf>
    <xf numFmtId="0" fontId="14" fillId="0" borderId="57" xfId="18" applyFont="1" applyFill="1" applyBorder="1" applyAlignment="1">
      <alignment vertical="center"/>
    </xf>
    <xf numFmtId="0" fontId="14" fillId="0" borderId="50" xfId="18" applyFont="1" applyFill="1" applyBorder="1" applyAlignment="1">
      <alignment vertical="center"/>
    </xf>
    <xf numFmtId="0" fontId="15" fillId="0" borderId="4" xfId="18" applyFont="1" applyFill="1" applyBorder="1" applyAlignment="1">
      <alignment vertical="center"/>
    </xf>
    <xf numFmtId="0" fontId="15" fillId="0" borderId="9" xfId="18" applyFont="1" applyFill="1" applyBorder="1" applyAlignment="1">
      <alignment vertical="center"/>
    </xf>
    <xf numFmtId="0" fontId="14" fillId="5" borderId="62" xfId="0" applyFont="1" applyFill="1" applyBorder="1" applyAlignment="1">
      <alignment vertical="center"/>
    </xf>
    <xf numFmtId="0" fontId="15" fillId="0" borderId="62" xfId="18" applyFont="1" applyFill="1" applyBorder="1" applyAlignment="1">
      <alignment vertical="center"/>
    </xf>
    <xf numFmtId="0" fontId="12" fillId="0" borderId="62" xfId="0" applyFont="1" applyBorder="1" applyAlignment="1">
      <alignment horizontal="center" vertical="center"/>
    </xf>
    <xf numFmtId="4" fontId="44" fillId="9" borderId="62" xfId="18" applyNumberFormat="1" applyFont="1" applyFill="1" applyBorder="1" applyAlignment="1">
      <alignment vertical="center"/>
    </xf>
    <xf numFmtId="10" fontId="44" fillId="9" borderId="62" xfId="61" applyNumberFormat="1" applyFont="1" applyFill="1" applyBorder="1" applyAlignment="1">
      <alignment vertical="center"/>
    </xf>
    <xf numFmtId="177" fontId="44" fillId="9" borderId="62" xfId="18" applyNumberFormat="1" applyFont="1" applyFill="1" applyBorder="1" applyAlignment="1">
      <alignment vertical="center"/>
    </xf>
    <xf numFmtId="0" fontId="45" fillId="0" borderId="62" xfId="0" applyFont="1" applyBorder="1" applyAlignment="1">
      <alignment vertical="center"/>
    </xf>
    <xf numFmtId="4" fontId="38" fillId="9" borderId="62" xfId="18" applyNumberFormat="1" applyFont="1" applyFill="1" applyBorder="1" applyAlignment="1">
      <alignment vertical="center"/>
    </xf>
    <xf numFmtId="4" fontId="45" fillId="0" borderId="62" xfId="0" applyNumberFormat="1" applyFont="1" applyBorder="1" applyAlignment="1">
      <alignment vertical="center"/>
    </xf>
    <xf numFmtId="2" fontId="45" fillId="0" borderId="62" xfId="0" applyNumberFormat="1" applyFont="1" applyBorder="1" applyAlignment="1">
      <alignment vertical="center"/>
    </xf>
    <xf numFmtId="4" fontId="38" fillId="12" borderId="62" xfId="18" applyNumberFormat="1" applyFont="1" applyFill="1" applyBorder="1" applyAlignment="1">
      <alignment vertical="center"/>
    </xf>
    <xf numFmtId="0" fontId="45" fillId="12" borderId="62" xfId="0" applyFont="1" applyFill="1" applyBorder="1" applyAlignment="1">
      <alignment vertical="center"/>
    </xf>
    <xf numFmtId="0" fontId="13" fillId="9" borderId="9" xfId="0" applyFont="1" applyFill="1" applyBorder="1" applyAlignment="1">
      <alignment vertical="center"/>
    </xf>
    <xf numFmtId="180" fontId="44" fillId="9" borderId="9" xfId="18" applyNumberFormat="1" applyFont="1" applyFill="1" applyBorder="1" applyAlignment="1">
      <alignment vertical="center"/>
    </xf>
    <xf numFmtId="2" fontId="15" fillId="12" borderId="9" xfId="18" applyNumberFormat="1" applyFont="1" applyFill="1" applyBorder="1" applyAlignment="1">
      <alignment vertical="center"/>
    </xf>
    <xf numFmtId="0" fontId="15" fillId="9" borderId="9" xfId="18" applyFont="1" applyFill="1" applyBorder="1" applyAlignment="1">
      <alignment vertical="center"/>
    </xf>
    <xf numFmtId="0" fontId="13" fillId="9" borderId="18" xfId="0" applyFont="1" applyFill="1" applyBorder="1" applyAlignment="1">
      <alignment vertical="center"/>
    </xf>
    <xf numFmtId="0" fontId="15" fillId="0" borderId="4" xfId="13" applyFont="1" applyFill="1" applyBorder="1" applyAlignment="1">
      <alignment horizontal="center" vertical="center" wrapText="1"/>
    </xf>
    <xf numFmtId="175" fontId="0" fillId="9" borderId="9" xfId="76" applyNumberFormat="1" applyFont="1" applyFill="1" applyBorder="1" applyAlignment="1">
      <alignment horizontal="right" vertical="center"/>
    </xf>
    <xf numFmtId="4" fontId="13" fillId="0" borderId="4" xfId="0" applyNumberFormat="1" applyFont="1" applyBorder="1" applyAlignment="1">
      <alignment horizontal="center" vertical="center"/>
    </xf>
    <xf numFmtId="4" fontId="13" fillId="0" borderId="9" xfId="0" applyNumberFormat="1" applyFont="1" applyBorder="1" applyAlignment="1">
      <alignment horizontal="center" vertical="center"/>
    </xf>
    <xf numFmtId="0" fontId="13" fillId="0" borderId="22" xfId="0" applyFont="1" applyBorder="1" applyAlignment="1">
      <alignment vertical="center" wrapText="1"/>
    </xf>
    <xf numFmtId="0" fontId="13" fillId="0" borderId="25" xfId="0" applyFont="1" applyBorder="1" applyAlignment="1">
      <alignment vertical="center" wrapText="1"/>
    </xf>
    <xf numFmtId="43" fontId="13" fillId="0" borderId="0" xfId="76" applyFont="1" applyBorder="1" applyAlignment="1">
      <alignment vertical="center"/>
    </xf>
    <xf numFmtId="0" fontId="63" fillId="0" borderId="0" xfId="59" applyFont="1" applyBorder="1" applyAlignment="1">
      <alignment horizontal="left" vertical="top" wrapText="1"/>
    </xf>
    <xf numFmtId="0" fontId="9" fillId="0" borderId="6" xfId="0" applyFont="1" applyFill="1" applyBorder="1" applyAlignment="1">
      <alignment horizontal="center"/>
    </xf>
    <xf numFmtId="0" fontId="64" fillId="0" borderId="0" xfId="0" applyFont="1" applyAlignment="1"/>
    <xf numFmtId="0" fontId="64" fillId="9" borderId="0" xfId="0" applyFont="1" applyFill="1" applyAlignment="1"/>
    <xf numFmtId="0" fontId="65" fillId="0" borderId="0" xfId="0" applyFont="1" applyAlignment="1"/>
    <xf numFmtId="14" fontId="0" fillId="0" borderId="0" xfId="0" applyNumberFormat="1" applyFont="1" applyAlignment="1"/>
    <xf numFmtId="0" fontId="25" fillId="0" borderId="0" xfId="0" applyFont="1" applyFill="1" applyBorder="1" applyAlignment="1">
      <alignment horizontal="left"/>
    </xf>
    <xf numFmtId="0" fontId="25" fillId="0" borderId="0" xfId="0" applyFont="1" applyFill="1" applyBorder="1" applyAlignment="1">
      <alignment horizontal="center"/>
    </xf>
    <xf numFmtId="0" fontId="25" fillId="0" borderId="27" xfId="0" applyFont="1" applyFill="1" applyBorder="1" applyAlignment="1">
      <alignment horizontal="center"/>
    </xf>
    <xf numFmtId="43" fontId="36" fillId="0" borderId="9" xfId="0" applyNumberFormat="1" applyFont="1" applyFill="1" applyBorder="1" applyAlignment="1">
      <alignment horizontal="right" vertical="center"/>
    </xf>
    <xf numFmtId="43" fontId="66" fillId="0" borderId="9" xfId="76" applyFont="1" applyFill="1" applyBorder="1" applyAlignment="1"/>
    <xf numFmtId="0" fontId="9" fillId="0" borderId="23" xfId="1" applyFont="1" applyBorder="1" applyAlignment="1">
      <alignment horizontal="center"/>
    </xf>
    <xf numFmtId="0" fontId="13" fillId="0" borderId="11" xfId="0" applyFont="1" applyBorder="1" applyAlignment="1">
      <alignment horizontal="center"/>
    </xf>
    <xf numFmtId="0" fontId="15" fillId="0" borderId="14" xfId="1" applyFont="1" applyFill="1" applyBorder="1" applyAlignment="1">
      <alignment horizontal="center"/>
    </xf>
    <xf numFmtId="0" fontId="15" fillId="0" borderId="0" xfId="1" applyFont="1" applyFill="1" applyAlignment="1">
      <alignment horizontal="center"/>
    </xf>
    <xf numFmtId="0" fontId="23" fillId="6" borderId="0" xfId="1" applyFont="1" applyFill="1" applyBorder="1" applyAlignment="1">
      <alignment horizontal="center" vertical="center" wrapText="1"/>
    </xf>
    <xf numFmtId="0" fontId="15" fillId="7" borderId="0" xfId="1" applyFont="1" applyFill="1" applyAlignment="1">
      <alignment horizontal="left"/>
    </xf>
    <xf numFmtId="0" fontId="9" fillId="0" borderId="0" xfId="1" applyFont="1" applyAlignment="1">
      <alignment horizontal="center"/>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5" fillId="4" borderId="54" xfId="0" applyFont="1" applyFill="1" applyBorder="1" applyAlignment="1">
      <alignment horizontal="left" vertical="center"/>
    </xf>
    <xf numFmtId="0" fontId="15" fillId="4" borderId="3" xfId="0" applyFont="1" applyFill="1" applyBorder="1" applyAlignment="1">
      <alignment horizontal="left" vertical="center"/>
    </xf>
    <xf numFmtId="0" fontId="15" fillId="4" borderId="62" xfId="0" applyFont="1" applyFill="1" applyBorder="1" applyAlignment="1">
      <alignment horizontal="left" vertical="center"/>
    </xf>
    <xf numFmtId="0" fontId="15" fillId="4" borderId="6" xfId="0" applyFont="1" applyFill="1" applyBorder="1" applyAlignment="1">
      <alignment horizontal="left" vertical="center"/>
    </xf>
    <xf numFmtId="0" fontId="15" fillId="4" borderId="4" xfId="0" applyFont="1" applyFill="1" applyBorder="1" applyAlignment="1">
      <alignment horizontal="left" vertical="center"/>
    </xf>
    <xf numFmtId="0" fontId="15" fillId="4" borderId="9"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1" xfId="0" applyFont="1" applyFill="1" applyBorder="1" applyAlignment="1">
      <alignment horizontal="left" vertical="center"/>
    </xf>
    <xf numFmtId="0" fontId="51" fillId="9" borderId="24" xfId="0" applyFont="1" applyFill="1" applyBorder="1" applyAlignment="1">
      <alignment horizontal="center" vertical="center" wrapText="1"/>
    </xf>
    <xf numFmtId="0" fontId="51" fillId="9" borderId="22" xfId="0" applyFont="1" applyFill="1" applyBorder="1" applyAlignment="1">
      <alignment horizontal="center" vertical="center" wrapText="1"/>
    </xf>
    <xf numFmtId="0" fontId="51" fillId="9" borderId="25" xfId="0" applyFont="1" applyFill="1" applyBorder="1" applyAlignment="1">
      <alignment horizontal="center" vertical="center" wrapText="1"/>
    </xf>
    <xf numFmtId="0" fontId="51" fillId="9" borderId="0"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9" borderId="19" xfId="0" applyFont="1" applyFill="1" applyBorder="1" applyAlignment="1">
      <alignment horizontal="center" vertical="center" wrapText="1"/>
    </xf>
    <xf numFmtId="0" fontId="51" fillId="9" borderId="21" xfId="0" applyFont="1" applyFill="1" applyBorder="1" applyAlignment="1">
      <alignment horizontal="center" vertical="center" wrapText="1"/>
    </xf>
    <xf numFmtId="0" fontId="51" fillId="9" borderId="27" xfId="0" applyFont="1" applyFill="1" applyBorder="1" applyAlignment="1">
      <alignment horizontal="center" vertical="center" wrapText="1"/>
    </xf>
    <xf numFmtId="0" fontId="51" fillId="9" borderId="29" xfId="0" applyFont="1" applyFill="1" applyBorder="1" applyAlignment="1">
      <alignment horizontal="center" vertical="center" wrapText="1"/>
    </xf>
    <xf numFmtId="0" fontId="51" fillId="9" borderId="27" xfId="18" applyFont="1" applyFill="1" applyBorder="1" applyAlignment="1">
      <alignment horizontal="center" vertical="center"/>
    </xf>
    <xf numFmtId="0" fontId="51" fillId="9" borderId="29" xfId="18" applyFont="1" applyFill="1" applyBorder="1" applyAlignment="1">
      <alignment horizontal="center" vertical="center"/>
    </xf>
    <xf numFmtId="181" fontId="15" fillId="9" borderId="9" xfId="18" applyNumberFormat="1" applyFont="1" applyFill="1" applyBorder="1" applyAlignment="1">
      <alignment horizontal="center" vertical="center"/>
    </xf>
    <xf numFmtId="0" fontId="14" fillId="0" borderId="5" xfId="0" applyFont="1" applyFill="1" applyBorder="1" applyAlignment="1">
      <alignment horizontal="left" vertical="center"/>
    </xf>
    <xf numFmtId="0" fontId="14" fillId="0" borderId="8" xfId="0" applyFont="1" applyFill="1" applyBorder="1" applyAlignment="1">
      <alignment horizontal="left" vertical="center"/>
    </xf>
    <xf numFmtId="0" fontId="15" fillId="9" borderId="54" xfId="0" applyFont="1" applyFill="1" applyBorder="1" applyAlignment="1">
      <alignment horizontal="center" vertical="center" wrapText="1"/>
    </xf>
    <xf numFmtId="0" fontId="15" fillId="0" borderId="4" xfId="0" applyFont="1" applyFill="1" applyBorder="1" applyAlignment="1">
      <alignment horizontal="center" wrapText="1"/>
    </xf>
    <xf numFmtId="0" fontId="9" fillId="0" borderId="6" xfId="0" applyFont="1" applyFill="1" applyBorder="1" applyAlignment="1">
      <alignment horizontal="center"/>
    </xf>
    <xf numFmtId="0" fontId="9" fillId="0" borderId="4" xfId="0" applyFont="1" applyFill="1" applyBorder="1" applyAlignment="1">
      <alignment horizontal="center"/>
    </xf>
    <xf numFmtId="0" fontId="14" fillId="0" borderId="7" xfId="0" applyFont="1" applyFill="1" applyBorder="1" applyAlignment="1">
      <alignment horizontal="left" vertical="center"/>
    </xf>
    <xf numFmtId="0" fontId="15" fillId="9" borderId="9" xfId="18" applyFont="1" applyFill="1" applyBorder="1" applyAlignment="1">
      <alignment horizontal="center" vertical="center"/>
    </xf>
    <xf numFmtId="0" fontId="14" fillId="0" borderId="5" xfId="18" applyFont="1" applyFill="1" applyBorder="1" applyAlignment="1">
      <alignment horizontal="center" vertical="center" wrapText="1"/>
    </xf>
    <xf numFmtId="0" fontId="14" fillId="0" borderId="7" xfId="18" applyFont="1" applyFill="1" applyBorder="1" applyAlignment="1">
      <alignment horizontal="center" vertical="center" wrapText="1"/>
    </xf>
    <xf numFmtId="0" fontId="14" fillId="0" borderId="8" xfId="18" applyFont="1" applyFill="1" applyBorder="1" applyAlignment="1">
      <alignment horizontal="center" vertical="center" wrapText="1"/>
    </xf>
    <xf numFmtId="0" fontId="12" fillId="0" borderId="12" xfId="0" applyFont="1" applyBorder="1" applyAlignment="1">
      <alignment horizontal="right"/>
    </xf>
    <xf numFmtId="0" fontId="12" fillId="0" borderId="49" xfId="0" applyFont="1" applyBorder="1" applyAlignment="1">
      <alignment horizontal="right"/>
    </xf>
    <xf numFmtId="0" fontId="9" fillId="9" borderId="6" xfId="18" applyFont="1" applyFill="1" applyBorder="1" applyAlignment="1">
      <alignment horizontal="center"/>
    </xf>
    <xf numFmtId="0" fontId="15" fillId="0" borderId="4" xfId="18" applyFont="1" applyBorder="1" applyAlignment="1">
      <alignment horizontal="center" vertical="center"/>
    </xf>
    <xf numFmtId="0" fontId="15" fillId="0" borderId="9" xfId="18" applyFont="1" applyBorder="1" applyAlignment="1">
      <alignment horizontal="center" vertical="center"/>
    </xf>
    <xf numFmtId="0" fontId="14" fillId="5" borderId="6" xfId="0" applyFont="1" applyFill="1" applyBorder="1" applyAlignment="1">
      <alignment horizontal="left"/>
    </xf>
    <xf numFmtId="0" fontId="14" fillId="5" borderId="4" xfId="0" applyFont="1" applyFill="1" applyBorder="1" applyAlignment="1">
      <alignment horizontal="left"/>
    </xf>
    <xf numFmtId="0" fontId="14" fillId="5" borderId="55"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1" xfId="0" applyFont="1" applyFill="1" applyBorder="1" applyAlignment="1">
      <alignment horizontal="center" vertical="center"/>
    </xf>
    <xf numFmtId="0" fontId="14" fillId="0" borderId="56" xfId="18" applyFont="1" applyFill="1" applyBorder="1" applyAlignment="1">
      <alignment horizontal="center" vertical="center"/>
    </xf>
    <xf numFmtId="0" fontId="14" fillId="0" borderId="57" xfId="18" applyFont="1" applyFill="1" applyBorder="1" applyAlignment="1">
      <alignment horizontal="center" vertical="center"/>
    </xf>
    <xf numFmtId="0" fontId="15" fillId="0" borderId="10" xfId="18" applyFont="1" applyFill="1" applyBorder="1" applyAlignment="1">
      <alignment horizontal="center" vertical="center"/>
    </xf>
    <xf numFmtId="0" fontId="15" fillId="0" borderId="3" xfId="18" applyFont="1" applyFill="1" applyBorder="1" applyAlignment="1">
      <alignment horizontal="center" vertical="center"/>
    </xf>
    <xf numFmtId="0" fontId="15" fillId="0" borderId="20" xfId="18" applyFont="1" applyFill="1" applyBorder="1" applyAlignment="1">
      <alignment horizontal="center" vertical="center"/>
    </xf>
    <xf numFmtId="0" fontId="15" fillId="11" borderId="4" xfId="0" applyFont="1" applyFill="1" applyBorder="1" applyAlignment="1">
      <alignment horizontal="center" vertical="center" wrapText="1"/>
    </xf>
    <xf numFmtId="0" fontId="15" fillId="11" borderId="6" xfId="18" applyFont="1" applyFill="1" applyBorder="1" applyAlignment="1">
      <alignment horizontal="center" vertical="center"/>
    </xf>
    <xf numFmtId="0" fontId="15" fillId="9" borderId="4" xfId="18" applyFont="1" applyFill="1" applyBorder="1" applyAlignment="1">
      <alignment horizontal="center" vertical="center"/>
    </xf>
    <xf numFmtId="0" fontId="15" fillId="11" borderId="24" xfId="18" applyFont="1" applyFill="1" applyBorder="1" applyAlignment="1">
      <alignment horizontal="center" vertical="center"/>
    </xf>
    <xf numFmtId="0" fontId="15" fillId="11" borderId="22" xfId="18" applyFont="1" applyFill="1" applyBorder="1" applyAlignment="1">
      <alignment horizontal="center" vertical="center"/>
    </xf>
    <xf numFmtId="0" fontId="15" fillId="11" borderId="21" xfId="18" applyFont="1" applyFill="1" applyBorder="1" applyAlignment="1">
      <alignment horizontal="center" vertical="center"/>
    </xf>
    <xf numFmtId="0" fontId="15" fillId="11" borderId="15" xfId="18" applyFont="1" applyFill="1" applyBorder="1" applyAlignment="1">
      <alignment horizontal="center" vertical="center"/>
    </xf>
    <xf numFmtId="0" fontId="15" fillId="11" borderId="19" xfId="18" applyFont="1" applyFill="1" applyBorder="1" applyAlignment="1">
      <alignment horizontal="center" vertical="center"/>
    </xf>
    <xf numFmtId="0" fontId="15" fillId="11" borderId="29" xfId="18" applyFont="1" applyFill="1" applyBorder="1" applyAlignment="1">
      <alignment horizontal="center" vertical="center"/>
    </xf>
    <xf numFmtId="0" fontId="15" fillId="11" borderId="62" xfId="18" applyFont="1" applyFill="1" applyBorder="1" applyAlignment="1">
      <alignment horizontal="center" vertical="center"/>
    </xf>
    <xf numFmtId="0" fontId="13" fillId="13" borderId="10" xfId="0" applyFont="1" applyFill="1" applyBorder="1" applyAlignment="1">
      <alignment vertical="center"/>
    </xf>
    <xf numFmtId="0" fontId="13" fillId="13" borderId="3" xfId="0" applyFont="1" applyFill="1" applyBorder="1" applyAlignment="1">
      <alignment vertical="center"/>
    </xf>
    <xf numFmtId="0" fontId="13" fillId="0" borderId="3" xfId="0" applyFont="1" applyBorder="1" applyAlignment="1">
      <alignment vertical="center"/>
    </xf>
    <xf numFmtId="0" fontId="15" fillId="9" borderId="4" xfId="18" applyFont="1" applyFill="1" applyBorder="1" applyAlignment="1">
      <alignment horizontal="center" vertical="center" wrapText="1"/>
    </xf>
    <xf numFmtId="0" fontId="13" fillId="13" borderId="10" xfId="0" applyFont="1" applyFill="1" applyBorder="1" applyAlignment="1">
      <alignment vertical="center" wrapText="1"/>
    </xf>
    <xf numFmtId="0" fontId="13" fillId="13" borderId="3" xfId="0" applyFont="1" applyFill="1" applyBorder="1" applyAlignment="1">
      <alignment vertical="center" wrapText="1"/>
    </xf>
    <xf numFmtId="0" fontId="13" fillId="0" borderId="3" xfId="0" applyFont="1" applyBorder="1" applyAlignment="1">
      <alignment vertical="center" wrapText="1"/>
    </xf>
    <xf numFmtId="0" fontId="13" fillId="0" borderId="20" xfId="0" applyFont="1" applyBorder="1" applyAlignment="1">
      <alignment vertical="center" wrapText="1"/>
    </xf>
    <xf numFmtId="0" fontId="13" fillId="13" borderId="10" xfId="0" applyFont="1" applyFill="1" applyBorder="1" applyAlignment="1">
      <alignment horizontal="left" vertical="center"/>
    </xf>
    <xf numFmtId="0" fontId="13" fillId="13" borderId="3" xfId="0" applyFont="1" applyFill="1" applyBorder="1" applyAlignment="1">
      <alignment horizontal="left" vertical="center"/>
    </xf>
    <xf numFmtId="0" fontId="13" fillId="0" borderId="3" xfId="0" applyFont="1" applyBorder="1" applyAlignment="1">
      <alignment horizontal="left" vertical="center"/>
    </xf>
    <xf numFmtId="0" fontId="15" fillId="11" borderId="4" xfId="18" applyFont="1" applyFill="1" applyBorder="1" applyAlignment="1">
      <alignment horizontal="center" vertical="center"/>
    </xf>
    <xf numFmtId="0" fontId="15" fillId="5" borderId="6" xfId="18" applyFont="1" applyFill="1" applyBorder="1" applyAlignment="1">
      <alignment horizontal="center" vertical="center" wrapText="1"/>
    </xf>
    <xf numFmtId="0" fontId="15" fillId="5" borderId="4" xfId="18" applyFont="1" applyFill="1" applyBorder="1" applyAlignment="1">
      <alignment horizontal="center" vertical="center" wrapText="1"/>
    </xf>
    <xf numFmtId="0" fontId="14" fillId="0" borderId="56" xfId="18" applyFont="1" applyFill="1" applyBorder="1" applyAlignment="1">
      <alignment horizontal="center" vertical="center" wrapText="1"/>
    </xf>
    <xf numFmtId="0" fontId="14" fillId="0" borderId="57" xfId="18" applyFont="1" applyFill="1" applyBorder="1" applyAlignment="1">
      <alignment horizontal="center" vertical="center" wrapText="1"/>
    </xf>
    <xf numFmtId="0" fontId="14" fillId="0" borderId="50" xfId="18" applyFont="1" applyFill="1" applyBorder="1" applyAlignment="1">
      <alignment horizontal="center" vertical="center" wrapText="1"/>
    </xf>
    <xf numFmtId="0" fontId="12" fillId="0" borderId="45" xfId="0" applyFont="1" applyBorder="1" applyAlignment="1">
      <alignment horizontal="right" vertical="center"/>
    </xf>
    <xf numFmtId="0" fontId="12" fillId="0" borderId="14" xfId="0" applyFont="1" applyBorder="1" applyAlignment="1">
      <alignment horizontal="right" vertical="center"/>
    </xf>
    <xf numFmtId="0" fontId="12" fillId="0" borderId="46" xfId="0" applyFont="1" applyBorder="1" applyAlignment="1">
      <alignment horizontal="right" vertical="center"/>
    </xf>
    <xf numFmtId="0" fontId="25" fillId="0" borderId="37"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4" xfId="18" applyFont="1" applyFill="1" applyBorder="1" applyAlignment="1">
      <alignment horizontal="center" vertical="center" wrapText="1"/>
    </xf>
    <xf numFmtId="0" fontId="9" fillId="0" borderId="6" xfId="18" applyFont="1" applyFill="1" applyBorder="1" applyAlignment="1">
      <alignment horizontal="center" vertical="center"/>
    </xf>
    <xf numFmtId="0" fontId="13" fillId="0" borderId="2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9" xfId="0" applyFont="1" applyBorder="1" applyAlignment="1">
      <alignment horizontal="center" vertical="center" wrapText="1"/>
    </xf>
    <xf numFmtId="0" fontId="15" fillId="0" borderId="24" xfId="5" applyNumberFormat="1" applyFont="1" applyFill="1" applyBorder="1" applyAlignment="1">
      <alignment horizontal="center" vertical="center" wrapText="1"/>
    </xf>
    <xf numFmtId="0" fontId="15" fillId="0" borderId="22" xfId="5" applyNumberFormat="1" applyFont="1" applyFill="1" applyBorder="1" applyAlignment="1">
      <alignment horizontal="center" vertical="center" wrapText="1"/>
    </xf>
    <xf numFmtId="0" fontId="15" fillId="0" borderId="43" xfId="5" applyNumberFormat="1" applyFont="1" applyFill="1" applyBorder="1" applyAlignment="1">
      <alignment horizontal="center" vertical="center" wrapText="1"/>
    </xf>
    <xf numFmtId="0" fontId="15" fillId="0" borderId="25" xfId="5" applyNumberFormat="1" applyFont="1" applyFill="1" applyBorder="1" applyAlignment="1">
      <alignment horizontal="center" vertical="center" wrapText="1"/>
    </xf>
    <xf numFmtId="0" fontId="15" fillId="0" borderId="0" xfId="5" applyNumberFormat="1" applyFont="1" applyFill="1" applyBorder="1" applyAlignment="1">
      <alignment horizontal="center" vertical="center" wrapText="1"/>
    </xf>
    <xf numFmtId="0" fontId="15" fillId="0" borderId="42" xfId="5" applyNumberFormat="1" applyFont="1" applyFill="1" applyBorder="1" applyAlignment="1">
      <alignment horizontal="center" vertical="center" wrapText="1"/>
    </xf>
    <xf numFmtId="0" fontId="15" fillId="0" borderId="15" xfId="5" applyNumberFormat="1" applyFont="1" applyFill="1" applyBorder="1" applyAlignment="1">
      <alignment horizontal="center" vertical="center" wrapText="1"/>
    </xf>
    <xf numFmtId="0" fontId="15" fillId="0" borderId="19" xfId="5" applyNumberFormat="1" applyFont="1" applyFill="1" applyBorder="1" applyAlignment="1">
      <alignment horizontal="center" vertical="center" wrapText="1"/>
    </xf>
    <xf numFmtId="0" fontId="15" fillId="0" borderId="44" xfId="5" applyNumberFormat="1" applyFont="1" applyFill="1" applyBorder="1" applyAlignment="1">
      <alignment horizontal="center" vertical="center" wrapText="1"/>
    </xf>
    <xf numFmtId="0" fontId="15" fillId="0" borderId="10" xfId="18" applyFont="1" applyFill="1" applyBorder="1" applyAlignment="1">
      <alignment horizontal="center" vertical="center" wrapText="1"/>
    </xf>
    <xf numFmtId="0" fontId="9" fillId="0" borderId="41" xfId="13" applyFont="1" applyFill="1" applyBorder="1" applyAlignment="1">
      <alignment vertical="center" wrapText="1"/>
    </xf>
    <xf numFmtId="0" fontId="9" fillId="0" borderId="0" xfId="13" applyFont="1" applyFill="1" applyBorder="1" applyAlignment="1">
      <alignment horizontal="center" vertical="center"/>
    </xf>
    <xf numFmtId="0" fontId="9" fillId="0" borderId="6" xfId="13" applyFont="1" applyFill="1" applyBorder="1" applyAlignment="1">
      <alignment vertical="center" wrapText="1"/>
    </xf>
    <xf numFmtId="0" fontId="9" fillId="0" borderId="4" xfId="13" applyFont="1" applyFill="1" applyBorder="1" applyAlignment="1">
      <alignment horizontal="center" vertical="center"/>
    </xf>
    <xf numFmtId="0" fontId="15" fillId="9" borderId="10" xfId="18" applyFont="1" applyFill="1" applyBorder="1" applyAlignment="1">
      <alignment horizontal="center" vertical="center"/>
    </xf>
    <xf numFmtId="0" fontId="15" fillId="9" borderId="3" xfId="18" applyFont="1" applyFill="1" applyBorder="1" applyAlignment="1">
      <alignment horizontal="center" vertical="center"/>
    </xf>
    <xf numFmtId="0" fontId="15" fillId="0" borderId="24" xfId="18" applyFont="1" applyFill="1" applyBorder="1" applyAlignment="1">
      <alignment horizontal="center" vertical="center" wrapText="1"/>
    </xf>
    <xf numFmtId="0" fontId="15" fillId="0" borderId="22" xfId="18" applyFont="1" applyFill="1" applyBorder="1" applyAlignment="1">
      <alignment horizontal="center" vertical="center" wrapText="1"/>
    </xf>
    <xf numFmtId="0" fontId="15" fillId="0" borderId="43" xfId="18" applyFont="1" applyFill="1" applyBorder="1" applyAlignment="1">
      <alignment horizontal="center" vertical="center" wrapText="1"/>
    </xf>
    <xf numFmtId="0" fontId="15" fillId="0" borderId="25" xfId="18" applyFont="1" applyFill="1" applyBorder="1" applyAlignment="1">
      <alignment horizontal="center" vertical="center" wrapText="1"/>
    </xf>
    <xf numFmtId="0" fontId="15" fillId="0" borderId="0" xfId="18" applyFont="1" applyFill="1" applyBorder="1" applyAlignment="1">
      <alignment horizontal="center" vertical="center" wrapText="1"/>
    </xf>
    <xf numFmtId="0" fontId="15" fillId="0" borderId="42" xfId="18" applyFont="1" applyFill="1" applyBorder="1" applyAlignment="1">
      <alignment horizontal="center" vertical="center" wrapText="1"/>
    </xf>
    <xf numFmtId="0" fontId="15" fillId="0" borderId="15" xfId="18" applyFont="1" applyFill="1" applyBorder="1" applyAlignment="1">
      <alignment horizontal="center" vertical="center" wrapText="1"/>
    </xf>
    <xf numFmtId="0" fontId="15" fillId="0" borderId="19" xfId="18" applyFont="1" applyFill="1" applyBorder="1" applyAlignment="1">
      <alignment horizontal="center" vertical="center" wrapText="1"/>
    </xf>
    <xf numFmtId="0" fontId="15" fillId="0" borderId="44" xfId="18" applyFont="1" applyFill="1" applyBorder="1" applyAlignment="1">
      <alignment horizontal="center" vertical="center" wrapText="1"/>
    </xf>
    <xf numFmtId="0" fontId="12" fillId="0" borderId="14" xfId="0" applyFont="1" applyBorder="1" applyAlignment="1">
      <alignment horizontal="center" vertical="center"/>
    </xf>
    <xf numFmtId="0" fontId="12" fillId="0" borderId="46" xfId="0" applyFont="1" applyBorder="1" applyAlignment="1">
      <alignment horizontal="center" vertical="center"/>
    </xf>
    <xf numFmtId="0" fontId="15" fillId="0" borderId="41" xfId="13" applyFont="1" applyFill="1" applyBorder="1" applyAlignment="1">
      <alignment horizontal="left" vertical="center"/>
    </xf>
    <xf numFmtId="0" fontId="13" fillId="0" borderId="0" xfId="0" applyFont="1" applyFill="1" applyBorder="1" applyAlignment="1">
      <alignment horizontal="left" vertical="center"/>
    </xf>
    <xf numFmtId="0" fontId="15" fillId="0" borderId="6" xfId="13" applyFont="1" applyFill="1" applyBorder="1" applyAlignment="1">
      <alignment horizontal="left" vertical="center"/>
    </xf>
    <xf numFmtId="0" fontId="15" fillId="0" borderId="4" xfId="13" applyFont="1" applyFill="1" applyBorder="1" applyAlignment="1">
      <alignment horizontal="left" vertical="center"/>
    </xf>
    <xf numFmtId="0" fontId="15" fillId="0" borderId="10" xfId="13" applyFont="1" applyFill="1" applyBorder="1" applyAlignment="1">
      <alignment horizontal="left" vertical="center"/>
    </xf>
    <xf numFmtId="0" fontId="15" fillId="5" borderId="4" xfId="13" applyFont="1" applyFill="1" applyBorder="1" applyAlignment="1">
      <alignment horizontal="right" vertical="center"/>
    </xf>
    <xf numFmtId="0" fontId="15" fillId="5" borderId="9" xfId="13" applyFont="1" applyFill="1" applyBorder="1" applyAlignment="1">
      <alignment horizontal="right" vertical="center"/>
    </xf>
    <xf numFmtId="0" fontId="9" fillId="0" borderId="6" xfId="13" applyFont="1" applyFill="1" applyBorder="1" applyAlignment="1">
      <alignment horizontal="center" vertical="center" wrapText="1"/>
    </xf>
    <xf numFmtId="0" fontId="15" fillId="0" borderId="17" xfId="13" applyFont="1" applyFill="1" applyBorder="1" applyAlignment="1">
      <alignment horizontal="left" vertical="center"/>
    </xf>
    <xf numFmtId="0" fontId="15" fillId="0" borderId="11" xfId="13" applyFont="1" applyFill="1" applyBorder="1" applyAlignment="1">
      <alignment horizontal="left" vertical="center"/>
    </xf>
    <xf numFmtId="0" fontId="13" fillId="13" borderId="10" xfId="0" applyFont="1" applyFill="1" applyBorder="1" applyAlignment="1"/>
    <xf numFmtId="0" fontId="13" fillId="0" borderId="3" xfId="0" applyFont="1" applyBorder="1" applyAlignment="1"/>
    <xf numFmtId="0" fontId="13" fillId="0" borderId="0" xfId="0" applyFont="1" applyAlignment="1">
      <alignment horizontal="center"/>
    </xf>
    <xf numFmtId="0" fontId="13" fillId="13" borderId="10" xfId="0" applyFont="1" applyFill="1" applyBorder="1" applyAlignment="1">
      <alignment wrapText="1"/>
    </xf>
    <xf numFmtId="0" fontId="13" fillId="0" borderId="3" xfId="0" applyFont="1" applyBorder="1" applyAlignment="1">
      <alignment wrapText="1"/>
    </xf>
    <xf numFmtId="0" fontId="13" fillId="0" borderId="20" xfId="0" applyFont="1" applyBorder="1" applyAlignment="1">
      <alignment wrapText="1"/>
    </xf>
    <xf numFmtId="0" fontId="13" fillId="13" borderId="10" xfId="0" applyFont="1" applyFill="1" applyBorder="1" applyAlignment="1">
      <alignment horizontal="left"/>
    </xf>
    <xf numFmtId="0" fontId="13" fillId="0" borderId="3" xfId="0" applyFont="1" applyBorder="1" applyAlignment="1">
      <alignment horizontal="left"/>
    </xf>
    <xf numFmtId="0" fontId="29" fillId="0" borderId="37"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12" fillId="0" borderId="21"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12" fillId="0" borderId="19"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14" fillId="0" borderId="0" xfId="18" applyFont="1" applyFill="1" applyBorder="1" applyAlignment="1">
      <alignment vertical="center"/>
    </xf>
    <xf numFmtId="0" fontId="13" fillId="0" borderId="0" xfId="0" applyFont="1" applyBorder="1" applyAlignment="1">
      <alignment vertical="center"/>
    </xf>
    <xf numFmtId="0" fontId="15" fillId="5" borderId="0" xfId="18" applyFont="1" applyFill="1" applyBorder="1" applyAlignment="1">
      <alignment horizontal="center"/>
    </xf>
    <xf numFmtId="0" fontId="15" fillId="0" borderId="4" xfId="18" applyFont="1" applyFill="1" applyBorder="1" applyAlignment="1">
      <alignment horizontal="center"/>
    </xf>
    <xf numFmtId="0" fontId="15" fillId="0" borderId="11" xfId="18" applyFont="1" applyFill="1" applyBorder="1" applyAlignment="1">
      <alignment horizontal="center"/>
    </xf>
    <xf numFmtId="0" fontId="15" fillId="0" borderId="10" xfId="0" applyFont="1" applyFill="1" applyBorder="1" applyAlignment="1">
      <alignment horizontal="center"/>
    </xf>
    <xf numFmtId="0" fontId="15" fillId="0" borderId="3" xfId="0" applyFont="1" applyFill="1" applyBorder="1" applyAlignment="1">
      <alignment horizontal="center"/>
    </xf>
    <xf numFmtId="0" fontId="15" fillId="0" borderId="20" xfId="0" applyFont="1" applyFill="1" applyBorder="1" applyAlignment="1">
      <alignment horizontal="center"/>
    </xf>
    <xf numFmtId="0" fontId="14" fillId="0" borderId="19" xfId="18" applyFont="1" applyFill="1" applyBorder="1" applyAlignment="1">
      <alignment horizontal="center"/>
    </xf>
    <xf numFmtId="0" fontId="14" fillId="5" borderId="0" xfId="18" applyFont="1" applyFill="1" applyBorder="1" applyAlignment="1">
      <alignment horizontal="left"/>
    </xf>
    <xf numFmtId="0" fontId="21" fillId="0" borderId="0" xfId="0" applyFont="1" applyBorder="1" applyAlignment="1"/>
    <xf numFmtId="0" fontId="9" fillId="0" borderId="23" xfId="18" applyFont="1" applyFill="1" applyBorder="1" applyAlignment="1">
      <alignment horizontal="center"/>
    </xf>
    <xf numFmtId="0" fontId="9" fillId="0" borderId="11" xfId="18" applyFont="1" applyFill="1" applyBorder="1" applyAlignment="1">
      <alignment horizontal="center"/>
    </xf>
    <xf numFmtId="0" fontId="15" fillId="0" borderId="4" xfId="18" applyFont="1" applyFill="1" applyBorder="1" applyAlignment="1">
      <alignment horizontal="center" wrapText="1"/>
    </xf>
    <xf numFmtId="0" fontId="15" fillId="0" borderId="23" xfId="18" applyFont="1" applyFill="1" applyBorder="1" applyAlignment="1">
      <alignment horizontal="center" wrapText="1"/>
    </xf>
    <xf numFmtId="0" fontId="15" fillId="0" borderId="11" xfId="18" applyFont="1" applyFill="1" applyBorder="1" applyAlignment="1">
      <alignment horizontal="center" wrapText="1"/>
    </xf>
    <xf numFmtId="0" fontId="13" fillId="13" borderId="10" xfId="0" applyFont="1" applyFill="1" applyBorder="1" applyAlignment="1">
      <alignment horizontal="center" vertical="center"/>
    </xf>
    <xf numFmtId="0" fontId="13" fillId="0" borderId="3" xfId="0" applyFont="1" applyBorder="1" applyAlignment="1">
      <alignment horizontal="center" vertical="center"/>
    </xf>
    <xf numFmtId="0" fontId="13" fillId="13" borderId="10" xfId="0" applyFont="1" applyFill="1" applyBorder="1" applyAlignment="1">
      <alignment horizontal="center" vertical="center" wrapText="1"/>
    </xf>
    <xf numFmtId="0" fontId="13" fillId="0" borderId="3" xfId="0" applyFont="1" applyBorder="1" applyAlignment="1">
      <alignment horizontal="center" vertical="center" wrapText="1"/>
    </xf>
    <xf numFmtId="0" fontId="9" fillId="0" borderId="4" xfId="13" applyFont="1" applyFill="1" applyBorder="1" applyAlignment="1">
      <alignment horizontal="left" vertical="center" indent="1"/>
    </xf>
    <xf numFmtId="0" fontId="34" fillId="0" borderId="41" xfId="13" applyFont="1" applyBorder="1" applyAlignment="1">
      <alignment horizontal="center" vertical="center" wrapText="1"/>
    </xf>
    <xf numFmtId="0" fontId="34" fillId="0" borderId="0" xfId="13" applyFont="1" applyBorder="1" applyAlignment="1">
      <alignment horizontal="center" vertical="center" wrapText="1"/>
    </xf>
    <xf numFmtId="0" fontId="14" fillId="5" borderId="6" xfId="13" applyFont="1" applyFill="1" applyBorder="1" applyAlignment="1">
      <alignment horizontal="center" vertical="center" wrapText="1"/>
    </xf>
    <xf numFmtId="0" fontId="14" fillId="5" borderId="4" xfId="13" applyFont="1" applyFill="1" applyBorder="1" applyAlignment="1">
      <alignment horizontal="center" vertical="center" wrapText="1"/>
    </xf>
    <xf numFmtId="0" fontId="12" fillId="0" borderId="45" xfId="0" applyFont="1" applyBorder="1" applyAlignment="1">
      <alignment horizontal="center" vertical="center"/>
    </xf>
    <xf numFmtId="0" fontId="14" fillId="5" borderId="0" xfId="13" applyFont="1" applyFill="1" applyBorder="1" applyAlignment="1">
      <alignment horizontal="left"/>
    </xf>
    <xf numFmtId="0" fontId="21" fillId="0" borderId="0" xfId="0" applyFont="1" applyBorder="1" applyAlignment="1">
      <alignment horizontal="left"/>
    </xf>
    <xf numFmtId="0" fontId="15" fillId="5" borderId="0" xfId="13" applyFont="1" applyFill="1" applyBorder="1" applyAlignment="1">
      <alignment horizontal="center"/>
    </xf>
    <xf numFmtId="0" fontId="9" fillId="0" borderId="0" xfId="18" applyFont="1" applyFill="1" applyBorder="1" applyAlignment="1">
      <alignment horizontal="center"/>
    </xf>
    <xf numFmtId="0" fontId="9" fillId="0" borderId="4" xfId="13" applyFont="1" applyFill="1" applyBorder="1" applyAlignment="1">
      <alignment horizontal="center" wrapText="1"/>
    </xf>
    <xf numFmtId="0" fontId="9" fillId="0" borderId="4" xfId="13" applyFont="1" applyFill="1" applyBorder="1" applyAlignment="1">
      <alignment horizontal="center"/>
    </xf>
    <xf numFmtId="0" fontId="13" fillId="0" borderId="20" xfId="0" applyFont="1" applyBorder="1" applyAlignment="1"/>
    <xf numFmtId="0" fontId="9" fillId="0" borderId="23" xfId="13" applyFont="1" applyFill="1" applyBorder="1" applyAlignment="1">
      <alignment horizontal="center"/>
    </xf>
    <xf numFmtId="0" fontId="9" fillId="0" borderId="11" xfId="13" applyFont="1" applyFill="1" applyBorder="1" applyAlignment="1">
      <alignment horizontal="center"/>
    </xf>
    <xf numFmtId="2" fontId="9" fillId="0" borderId="24" xfId="5" applyNumberFormat="1" applyFont="1" applyFill="1" applyBorder="1" applyAlignment="1">
      <alignment horizontal="center"/>
    </xf>
    <xf numFmtId="2" fontId="9" fillId="0" borderId="22" xfId="5" applyNumberFormat="1" applyFont="1" applyFill="1" applyBorder="1" applyAlignment="1">
      <alignment horizontal="center"/>
    </xf>
    <xf numFmtId="2" fontId="9" fillId="0" borderId="21" xfId="5" applyNumberFormat="1" applyFont="1" applyFill="1" applyBorder="1" applyAlignment="1">
      <alignment horizontal="center"/>
    </xf>
    <xf numFmtId="2" fontId="9" fillId="0" borderId="25" xfId="5" applyNumberFormat="1" applyFont="1" applyFill="1" applyBorder="1" applyAlignment="1">
      <alignment horizontal="center"/>
    </xf>
    <xf numFmtId="2" fontId="9" fillId="0" borderId="0" xfId="5" applyNumberFormat="1" applyFont="1" applyFill="1" applyBorder="1" applyAlignment="1">
      <alignment horizontal="center"/>
    </xf>
    <xf numFmtId="2" fontId="9" fillId="0" borderId="27" xfId="5" applyNumberFormat="1" applyFont="1" applyFill="1" applyBorder="1" applyAlignment="1">
      <alignment horizontal="center"/>
    </xf>
    <xf numFmtId="2" fontId="9" fillId="0" borderId="15" xfId="5" applyNumberFormat="1" applyFont="1" applyFill="1" applyBorder="1" applyAlignment="1">
      <alignment horizontal="center"/>
    </xf>
    <xf numFmtId="2" fontId="9" fillId="0" borderId="19" xfId="5" applyNumberFormat="1" applyFont="1" applyFill="1" applyBorder="1" applyAlignment="1">
      <alignment horizontal="center"/>
    </xf>
    <xf numFmtId="2" fontId="9" fillId="0" borderId="29" xfId="5" applyNumberFormat="1" applyFont="1" applyFill="1" applyBorder="1" applyAlignment="1">
      <alignment horizontal="center"/>
    </xf>
    <xf numFmtId="1" fontId="9" fillId="0" borderId="24" xfId="5" applyNumberFormat="1" applyFont="1" applyFill="1" applyBorder="1" applyAlignment="1">
      <alignment horizontal="center"/>
    </xf>
    <xf numFmtId="1" fontId="9" fillId="0" borderId="22" xfId="5" applyNumberFormat="1" applyFont="1" applyFill="1" applyBorder="1" applyAlignment="1">
      <alignment horizontal="center"/>
    </xf>
    <xf numFmtId="1" fontId="9" fillId="0" borderId="21" xfId="5" applyNumberFormat="1" applyFont="1" applyFill="1" applyBorder="1" applyAlignment="1">
      <alignment horizontal="center"/>
    </xf>
    <xf numFmtId="1" fontId="9" fillId="0" borderId="15" xfId="5" applyNumberFormat="1" applyFont="1" applyFill="1" applyBorder="1" applyAlignment="1">
      <alignment horizontal="center"/>
    </xf>
    <xf numFmtId="1" fontId="9" fillId="0" borderId="19" xfId="5" applyNumberFormat="1" applyFont="1" applyFill="1" applyBorder="1" applyAlignment="1">
      <alignment horizontal="center"/>
    </xf>
    <xf numFmtId="1" fontId="9" fillId="0" borderId="29" xfId="5" applyNumberFormat="1" applyFont="1" applyFill="1" applyBorder="1" applyAlignment="1">
      <alignment horizontal="center"/>
    </xf>
    <xf numFmtId="2" fontId="15" fillId="0" borderId="15" xfId="13" applyNumberFormat="1" applyFont="1" applyFill="1" applyBorder="1" applyAlignment="1">
      <alignment horizontal="center"/>
    </xf>
    <xf numFmtId="2" fontId="15" fillId="0" borderId="19" xfId="13" applyNumberFormat="1" applyFont="1" applyFill="1" applyBorder="1" applyAlignment="1">
      <alignment horizontal="center"/>
    </xf>
    <xf numFmtId="2" fontId="15" fillId="0" borderId="29" xfId="13" applyNumberFormat="1" applyFont="1" applyFill="1" applyBorder="1" applyAlignment="1">
      <alignment horizontal="center"/>
    </xf>
    <xf numFmtId="0" fontId="14" fillId="0" borderId="0" xfId="18" applyFont="1" applyFill="1" applyBorder="1" applyAlignment="1"/>
    <xf numFmtId="0" fontId="13" fillId="0" borderId="0" xfId="0" applyFont="1" applyBorder="1" applyAlignment="1"/>
    <xf numFmtId="0" fontId="15" fillId="0" borderId="10" xfId="0" applyFont="1" applyFill="1" applyBorder="1" applyAlignment="1">
      <alignment horizontal="left"/>
    </xf>
    <xf numFmtId="0" fontId="15" fillId="0" borderId="3" xfId="0" applyFont="1" applyFill="1" applyBorder="1" applyAlignment="1">
      <alignment horizontal="left"/>
    </xf>
    <xf numFmtId="0" fontId="15" fillId="0" borderId="20" xfId="0" applyFont="1" applyFill="1" applyBorder="1" applyAlignment="1">
      <alignment horizontal="left"/>
    </xf>
    <xf numFmtId="0" fontId="15" fillId="0" borderId="0" xfId="0" applyFont="1" applyFill="1" applyBorder="1" applyAlignment="1">
      <alignment horizontal="center"/>
    </xf>
    <xf numFmtId="0" fontId="12" fillId="0" borderId="45" xfId="0" applyFont="1" applyFill="1" applyBorder="1" applyAlignment="1">
      <alignment horizontal="right" vertical="center"/>
    </xf>
    <xf numFmtId="0" fontId="12" fillId="0" borderId="14" xfId="0" applyFont="1" applyFill="1" applyBorder="1" applyAlignment="1">
      <alignment horizontal="right" vertical="center"/>
    </xf>
    <xf numFmtId="0" fontId="12" fillId="0" borderId="46" xfId="0" applyFont="1" applyFill="1" applyBorder="1" applyAlignment="1">
      <alignment horizontal="right" vertical="center"/>
    </xf>
    <xf numFmtId="0" fontId="14" fillId="5" borderId="6" xfId="18" applyFont="1" applyFill="1" applyBorder="1" applyAlignment="1">
      <alignment horizontal="left" vertical="center" wrapText="1"/>
    </xf>
    <xf numFmtId="0" fontId="14" fillId="5" borderId="4" xfId="18" applyFont="1" applyFill="1" applyBorder="1" applyAlignment="1">
      <alignment horizontal="left" vertical="center" wrapText="1"/>
    </xf>
    <xf numFmtId="0" fontId="9" fillId="0" borderId="17" xfId="13" applyFont="1" applyFill="1" applyBorder="1" applyAlignment="1">
      <alignment horizontal="center" vertical="center" wrapText="1"/>
    </xf>
    <xf numFmtId="0" fontId="9" fillId="0" borderId="11" xfId="13" applyFont="1" applyFill="1" applyBorder="1" applyAlignment="1">
      <alignment horizontal="center" vertical="center"/>
    </xf>
    <xf numFmtId="0" fontId="15" fillId="0" borderId="29" xfId="18" applyFont="1" applyFill="1" applyBorder="1" applyAlignment="1">
      <alignment horizontal="center" vertical="center" wrapText="1"/>
    </xf>
    <xf numFmtId="0" fontId="15" fillId="5" borderId="4" xfId="18" applyFont="1" applyFill="1" applyBorder="1" applyAlignment="1">
      <alignment horizontal="right" vertical="center"/>
    </xf>
    <xf numFmtId="0" fontId="15" fillId="5" borderId="9" xfId="18" applyFont="1" applyFill="1" applyBorder="1" applyAlignment="1">
      <alignment horizontal="right" vertical="center"/>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48" xfId="0" applyFont="1" applyBorder="1" applyAlignment="1">
      <alignment horizontal="right"/>
    </xf>
    <xf numFmtId="0" fontId="15" fillId="0" borderId="4" xfId="18" applyFont="1" applyFill="1" applyBorder="1" applyAlignment="1">
      <alignment horizontal="center" vertical="center"/>
    </xf>
    <xf numFmtId="0" fontId="15" fillId="0" borderId="6" xfId="0" applyFont="1" applyFill="1" applyBorder="1" applyAlignment="1">
      <alignment horizontal="left"/>
    </xf>
    <xf numFmtId="0" fontId="0" fillId="0" borderId="4" xfId="0" applyFont="1" applyFill="1" applyBorder="1" applyAlignment="1"/>
    <xf numFmtId="0" fontId="14" fillId="5" borderId="6" xfId="18" applyFont="1" applyFill="1" applyBorder="1" applyAlignment="1">
      <alignment horizontal="left"/>
    </xf>
    <xf numFmtId="0" fontId="14" fillId="5" borderId="4" xfId="18" applyFont="1" applyFill="1" applyBorder="1" applyAlignment="1">
      <alignment horizontal="left"/>
    </xf>
    <xf numFmtId="0" fontId="21" fillId="0" borderId="4" xfId="0" applyFont="1" applyBorder="1" applyAlignment="1">
      <alignment horizontal="left"/>
    </xf>
    <xf numFmtId="0" fontId="15" fillId="0" borderId="6" xfId="0" applyFont="1" applyFill="1" applyBorder="1" applyAlignment="1">
      <alignment horizontal="center" wrapText="1"/>
    </xf>
    <xf numFmtId="0" fontId="12" fillId="0" borderId="4" xfId="0" applyFont="1" applyBorder="1" applyAlignment="1">
      <alignment horizontal="center" vertical="center"/>
    </xf>
    <xf numFmtId="0" fontId="12" fillId="0" borderId="9" xfId="0" applyFont="1" applyBorder="1" applyAlignment="1">
      <alignment horizontal="center" vertical="center"/>
    </xf>
    <xf numFmtId="182" fontId="17" fillId="0" borderId="4" xfId="0" applyNumberFormat="1" applyFont="1" applyFill="1" applyBorder="1" applyAlignment="1">
      <alignment horizontal="justify" vertical="center" wrapText="1"/>
    </xf>
    <xf numFmtId="182" fontId="17" fillId="0" borderId="9" xfId="0" applyNumberFormat="1" applyFont="1" applyFill="1" applyBorder="1" applyAlignment="1">
      <alignment horizontal="justify" vertical="center" wrapText="1"/>
    </xf>
    <xf numFmtId="0" fontId="12" fillId="0" borderId="0" xfId="0" applyFont="1" applyAlignment="1">
      <alignment horizontal="center"/>
    </xf>
    <xf numFmtId="0" fontId="13" fillId="0" borderId="23" xfId="0" applyFont="1" applyBorder="1" applyAlignment="1">
      <alignment horizontal="center"/>
    </xf>
    <xf numFmtId="0" fontId="13" fillId="0" borderId="24"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35" xfId="0" applyFont="1" applyBorder="1" applyAlignment="1">
      <alignment horizontal="justify" vertical="center" wrapText="1"/>
    </xf>
    <xf numFmtId="0" fontId="15" fillId="0" borderId="10" xfId="0" applyFont="1" applyFill="1" applyBorder="1" applyAlignment="1"/>
    <xf numFmtId="0" fontId="14" fillId="0" borderId="24" xfId="18" applyFont="1" applyFill="1" applyBorder="1" applyAlignment="1">
      <alignment vertical="center"/>
    </xf>
    <xf numFmtId="0" fontId="13" fillId="0" borderId="22" xfId="0" applyFont="1" applyBorder="1" applyAlignment="1">
      <alignment vertical="center"/>
    </xf>
    <xf numFmtId="0" fontId="13" fillId="0" borderId="21" xfId="0" applyFont="1" applyBorder="1" applyAlignment="1">
      <alignment vertical="center"/>
    </xf>
    <xf numFmtId="0" fontId="12" fillId="0" borderId="19" xfId="0" applyFont="1" applyBorder="1" applyAlignment="1">
      <alignment horizontal="center"/>
    </xf>
    <xf numFmtId="0" fontId="12" fillId="0" borderId="29" xfId="0" applyFont="1" applyBorder="1" applyAlignment="1">
      <alignment horizontal="center"/>
    </xf>
    <xf numFmtId="0" fontId="14" fillId="5" borderId="10" xfId="18" applyFont="1" applyFill="1" applyBorder="1" applyAlignment="1">
      <alignment horizontal="left"/>
    </xf>
    <xf numFmtId="0" fontId="14" fillId="5" borderId="3" xfId="18" applyFont="1" applyFill="1" applyBorder="1" applyAlignment="1">
      <alignment horizontal="left"/>
    </xf>
    <xf numFmtId="0" fontId="15" fillId="5" borderId="3" xfId="18" applyFont="1" applyFill="1" applyBorder="1" applyAlignment="1">
      <alignment horizontal="right"/>
    </xf>
    <xf numFmtId="0" fontId="15" fillId="5" borderId="20" xfId="18" applyFont="1" applyFill="1" applyBorder="1" applyAlignment="1">
      <alignment horizontal="right"/>
    </xf>
    <xf numFmtId="0" fontId="15" fillId="0" borderId="19" xfId="18" applyFont="1" applyFill="1" applyBorder="1" applyAlignment="1">
      <alignment horizontal="right"/>
    </xf>
    <xf numFmtId="0" fontId="15" fillId="0" borderId="29" xfId="18" applyFont="1" applyFill="1" applyBorder="1" applyAlignment="1">
      <alignment horizontal="right"/>
    </xf>
    <xf numFmtId="174" fontId="15" fillId="9" borderId="24" xfId="0" applyNumberFormat="1" applyFont="1" applyFill="1" applyBorder="1" applyAlignment="1">
      <alignment horizontal="center" vertical="center"/>
    </xf>
    <xf numFmtId="174" fontId="15" fillId="9" borderId="22" xfId="0" applyNumberFormat="1" applyFont="1" applyFill="1" applyBorder="1" applyAlignment="1">
      <alignment horizontal="center" vertical="center"/>
    </xf>
    <xf numFmtId="174" fontId="15" fillId="9" borderId="21" xfId="0" applyNumberFormat="1" applyFont="1" applyFill="1" applyBorder="1" applyAlignment="1">
      <alignment horizontal="center" vertical="center"/>
    </xf>
    <xf numFmtId="174" fontId="15" fillId="9" borderId="25" xfId="0" applyNumberFormat="1" applyFont="1" applyFill="1" applyBorder="1" applyAlignment="1">
      <alignment horizontal="center" vertical="center"/>
    </xf>
    <xf numFmtId="174" fontId="15" fillId="9" borderId="0" xfId="0" applyNumberFormat="1" applyFont="1" applyFill="1" applyBorder="1" applyAlignment="1">
      <alignment horizontal="center" vertical="center"/>
    </xf>
    <xf numFmtId="174" fontId="15" fillId="9" borderId="27" xfId="0" applyNumberFormat="1" applyFont="1" applyFill="1" applyBorder="1" applyAlignment="1">
      <alignment horizontal="center" vertical="center"/>
    </xf>
    <xf numFmtId="0" fontId="15" fillId="0" borderId="25" xfId="18" applyFont="1" applyBorder="1" applyAlignment="1">
      <alignment horizontal="center" vertical="center"/>
    </xf>
    <xf numFmtId="0" fontId="15" fillId="0" borderId="0" xfId="18" applyFont="1" applyBorder="1" applyAlignment="1">
      <alignment horizontal="center" vertical="center"/>
    </xf>
    <xf numFmtId="0" fontId="15" fillId="0" borderId="42" xfId="18" applyFont="1" applyBorder="1" applyAlignment="1">
      <alignment horizontal="center" vertical="center"/>
    </xf>
    <xf numFmtId="0" fontId="15" fillId="0" borderId="3" xfId="18" applyFont="1" applyFill="1" applyBorder="1" applyAlignment="1">
      <alignment horizontal="center" vertical="center" wrapText="1"/>
    </xf>
    <xf numFmtId="0" fontId="13" fillId="0" borderId="3" xfId="0" applyFont="1" applyBorder="1" applyAlignment="1">
      <alignment horizontal="justify" vertical="center"/>
    </xf>
    <xf numFmtId="0" fontId="12" fillId="0" borderId="65" xfId="0" applyFont="1" applyBorder="1" applyAlignment="1">
      <alignment horizontal="right"/>
    </xf>
    <xf numFmtId="0" fontId="12" fillId="0" borderId="2" xfId="0" applyFont="1" applyBorder="1" applyAlignment="1">
      <alignment horizontal="right"/>
    </xf>
    <xf numFmtId="0" fontId="12" fillId="0" borderId="66" xfId="0" applyFont="1" applyBorder="1" applyAlignment="1">
      <alignment horizontal="right"/>
    </xf>
    <xf numFmtId="49" fontId="15" fillId="0" borderId="4" xfId="13" applyNumberFormat="1" applyFont="1" applyFill="1" applyBorder="1" applyAlignment="1">
      <alignment horizontal="center" vertical="center"/>
    </xf>
    <xf numFmtId="0" fontId="15" fillId="0" borderId="6" xfId="13" applyFont="1" applyFill="1" applyBorder="1" applyAlignment="1">
      <alignment horizontal="justify" vertical="center" wrapText="1"/>
    </xf>
    <xf numFmtId="0" fontId="15" fillId="0" borderId="4" xfId="13" applyFont="1" applyFill="1" applyBorder="1" applyAlignment="1">
      <alignment horizontal="center" vertical="center" wrapText="1"/>
    </xf>
    <xf numFmtId="0" fontId="14" fillId="5" borderId="6" xfId="18" applyFont="1" applyFill="1" applyBorder="1" applyAlignment="1">
      <alignment horizontal="left" vertical="center"/>
    </xf>
    <xf numFmtId="0" fontId="14" fillId="5" borderId="4" xfId="18" applyFont="1" applyFill="1" applyBorder="1" applyAlignment="1">
      <alignment horizontal="left" vertical="center"/>
    </xf>
    <xf numFmtId="0" fontId="12" fillId="0" borderId="0" xfId="0" applyFont="1" applyAlignment="1">
      <alignment horizontal="center" vertical="center"/>
    </xf>
    <xf numFmtId="0" fontId="15" fillId="0" borderId="9" xfId="18" applyFont="1" applyFill="1" applyBorder="1" applyAlignment="1">
      <alignment horizontal="center" vertical="center" wrapText="1"/>
    </xf>
    <xf numFmtId="0" fontId="0" fillId="13" borderId="10" xfId="0" applyFont="1" applyFill="1" applyBorder="1" applyAlignment="1"/>
    <xf numFmtId="0" fontId="0" fillId="0" borderId="3" xfId="0" applyFont="1" applyBorder="1" applyAlignment="1"/>
    <xf numFmtId="0" fontId="0" fillId="0" borderId="20" xfId="0" applyFont="1" applyBorder="1" applyAlignment="1"/>
    <xf numFmtId="0" fontId="0" fillId="13" borderId="10" xfId="0" applyFont="1" applyFill="1" applyBorder="1" applyAlignment="1">
      <alignment horizontal="left"/>
    </xf>
    <xf numFmtId="0" fontId="0" fillId="0" borderId="3" xfId="0" applyFont="1" applyBorder="1" applyAlignment="1">
      <alignment horizontal="left"/>
    </xf>
    <xf numFmtId="0" fontId="0" fillId="0" borderId="20" xfId="0" applyFont="1" applyBorder="1" applyAlignment="1">
      <alignment horizontal="left"/>
    </xf>
    <xf numFmtId="0" fontId="0" fillId="0" borderId="0" xfId="0" applyFont="1" applyAlignment="1">
      <alignment horizontal="center"/>
    </xf>
    <xf numFmtId="0" fontId="14" fillId="5" borderId="0" xfId="18" applyFont="1" applyFill="1" applyBorder="1" applyAlignment="1">
      <alignment horizontal="justify"/>
    </xf>
    <xf numFmtId="0" fontId="21" fillId="0" borderId="0" xfId="0" applyFont="1" applyBorder="1" applyAlignment="1">
      <alignment horizontal="justify"/>
    </xf>
    <xf numFmtId="0" fontId="14" fillId="0" borderId="0" xfId="0" applyFont="1" applyFill="1" applyBorder="1" applyAlignment="1">
      <alignment horizontal="justify" vertical="center"/>
    </xf>
    <xf numFmtId="0" fontId="21" fillId="0" borderId="0" xfId="0" applyFont="1" applyBorder="1" applyAlignment="1">
      <alignment horizontal="justify" vertical="center"/>
    </xf>
    <xf numFmtId="0" fontId="15" fillId="0" borderId="22"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0" fillId="13" borderId="10" xfId="0" applyFont="1" applyFill="1" applyBorder="1" applyAlignment="1">
      <alignment horizontal="justify"/>
    </xf>
    <xf numFmtId="0" fontId="0" fillId="0" borderId="3" xfId="0" applyFont="1" applyBorder="1" applyAlignment="1">
      <alignment horizontal="justify"/>
    </xf>
    <xf numFmtId="0" fontId="0" fillId="0" borderId="20" xfId="0" applyFont="1" applyBorder="1" applyAlignment="1">
      <alignment horizontal="justify"/>
    </xf>
    <xf numFmtId="0" fontId="9" fillId="0" borderId="0" xfId="0" applyFont="1" applyAlignment="1">
      <alignment horizontal="justify"/>
    </xf>
    <xf numFmtId="0" fontId="0" fillId="0" borderId="0" xfId="0" applyFont="1" applyAlignment="1">
      <alignment horizontal="justify"/>
    </xf>
    <xf numFmtId="0" fontId="9" fillId="0" borderId="0" xfId="0" applyFont="1" applyAlignment="1">
      <alignment horizontal="justify" wrapText="1"/>
    </xf>
    <xf numFmtId="0" fontId="9" fillId="0" borderId="19" xfId="18" applyFont="1" applyFill="1" applyBorder="1" applyAlignment="1">
      <alignment horizontal="center"/>
    </xf>
    <xf numFmtId="0" fontId="0" fillId="0" borderId="0" xfId="0" applyFont="1" applyBorder="1" applyAlignment="1">
      <alignment horizontal="center"/>
    </xf>
    <xf numFmtId="174" fontId="15" fillId="0" borderId="24" xfId="0" applyNumberFormat="1" applyFont="1" applyBorder="1" applyAlignment="1">
      <alignment horizontal="justify" vertical="center" wrapText="1"/>
    </xf>
    <xf numFmtId="174" fontId="15" fillId="0" borderId="22" xfId="0" applyNumberFormat="1" applyFont="1" applyBorder="1" applyAlignment="1">
      <alignment horizontal="justify" vertical="center" wrapText="1"/>
    </xf>
    <xf numFmtId="174" fontId="15" fillId="0" borderId="21" xfId="0" applyNumberFormat="1" applyFont="1" applyBorder="1" applyAlignment="1">
      <alignment horizontal="justify" vertical="center" wrapText="1"/>
    </xf>
    <xf numFmtId="174" fontId="15" fillId="0" borderId="25" xfId="0" applyNumberFormat="1" applyFont="1" applyBorder="1" applyAlignment="1">
      <alignment horizontal="justify" vertical="center" wrapText="1"/>
    </xf>
    <xf numFmtId="174" fontId="15" fillId="0" borderId="0" xfId="0" applyNumberFormat="1" applyFont="1" applyBorder="1" applyAlignment="1">
      <alignment horizontal="justify" vertical="center" wrapText="1"/>
    </xf>
    <xf numFmtId="174" fontId="15" fillId="0" borderId="27" xfId="0" applyNumberFormat="1" applyFont="1" applyBorder="1" applyAlignment="1">
      <alignment horizontal="justify" vertical="center" wrapText="1"/>
    </xf>
    <xf numFmtId="174" fontId="15" fillId="0" borderId="33" xfId="0" applyNumberFormat="1" applyFont="1" applyBorder="1" applyAlignment="1">
      <alignment horizontal="justify" vertical="center" wrapText="1"/>
    </xf>
    <xf numFmtId="174" fontId="15" fillId="0" borderId="34" xfId="0" applyNumberFormat="1" applyFont="1" applyBorder="1" applyAlignment="1">
      <alignment horizontal="justify" vertical="center" wrapText="1"/>
    </xf>
    <xf numFmtId="174" fontId="15" fillId="0" borderId="35" xfId="0" applyNumberFormat="1" applyFont="1" applyBorder="1" applyAlignment="1">
      <alignment horizontal="justify" vertical="center" wrapText="1"/>
    </xf>
    <xf numFmtId="0" fontId="9" fillId="0" borderId="25" xfId="0" applyFont="1" applyBorder="1" applyAlignment="1">
      <alignment horizontal="left"/>
    </xf>
    <xf numFmtId="0" fontId="9" fillId="0" borderId="0" xfId="0" applyFont="1" applyBorder="1" applyAlignment="1">
      <alignment horizontal="left"/>
    </xf>
    <xf numFmtId="0" fontId="9" fillId="0" borderId="27" xfId="0" applyFont="1" applyBorder="1" applyAlignment="1">
      <alignment horizontal="left"/>
    </xf>
    <xf numFmtId="0" fontId="9" fillId="0" borderId="0" xfId="0" applyFont="1" applyFill="1" applyBorder="1" applyAlignment="1">
      <alignment horizontal="left" wrapText="1"/>
    </xf>
    <xf numFmtId="0" fontId="0" fillId="0" borderId="0" xfId="0" applyFont="1" applyFill="1" applyAlignment="1">
      <alignment wrapText="1"/>
    </xf>
    <xf numFmtId="0" fontId="14" fillId="0" borderId="0" xfId="0" applyFont="1" applyFill="1" applyBorder="1" applyAlignment="1">
      <alignment horizontal="left" vertical="center"/>
    </xf>
    <xf numFmtId="0" fontId="21" fillId="0" borderId="0" xfId="0" applyFont="1" applyBorder="1" applyAlignment="1">
      <alignment vertical="center"/>
    </xf>
    <xf numFmtId="0" fontId="9" fillId="0" borderId="0" xfId="0" applyFont="1" applyAlignment="1"/>
    <xf numFmtId="0" fontId="0" fillId="0" borderId="0" xfId="0" applyFont="1" applyAlignment="1"/>
    <xf numFmtId="0" fontId="15" fillId="9" borderId="24"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27"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15" fillId="9" borderId="34"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5" fillId="0" borderId="19" xfId="18" applyFont="1" applyFill="1" applyBorder="1" applyAlignment="1">
      <alignment horizontal="center"/>
    </xf>
    <xf numFmtId="0" fontId="15" fillId="0" borderId="44" xfId="18" applyFont="1" applyFill="1" applyBorder="1" applyAlignment="1">
      <alignment horizontal="center"/>
    </xf>
    <xf numFmtId="0" fontId="15" fillId="5" borderId="4" xfId="18" applyFont="1" applyFill="1" applyBorder="1" applyAlignment="1">
      <alignment horizontal="right"/>
    </xf>
    <xf numFmtId="0" fontId="15" fillId="5" borderId="9" xfId="18" applyFont="1" applyFill="1" applyBorder="1" applyAlignment="1">
      <alignment horizontal="right"/>
    </xf>
    <xf numFmtId="0" fontId="0" fillId="0" borderId="14" xfId="0" applyFont="1" applyBorder="1" applyAlignment="1">
      <alignment horizontal="center"/>
    </xf>
    <xf numFmtId="0" fontId="0" fillId="0" borderId="14" xfId="0" applyFont="1" applyBorder="1" applyAlignment="1"/>
    <xf numFmtId="0" fontId="0" fillId="0" borderId="46" xfId="0" applyFont="1" applyBorder="1" applyAlignment="1"/>
    <xf numFmtId="0" fontId="9" fillId="0" borderId="41" xfId="13" applyFont="1" applyBorder="1" applyAlignment="1">
      <alignment horizontal="justify" wrapText="1"/>
    </xf>
    <xf numFmtId="0" fontId="9" fillId="0" borderId="0" xfId="13" applyFont="1" applyBorder="1" applyAlignment="1">
      <alignment horizontal="justify" wrapText="1"/>
    </xf>
    <xf numFmtId="0" fontId="9" fillId="0" borderId="42" xfId="13" applyFont="1" applyBorder="1" applyAlignment="1">
      <alignment wrapText="1"/>
    </xf>
    <xf numFmtId="0" fontId="9" fillId="0" borderId="0" xfId="13" applyFont="1" applyBorder="1" applyAlignment="1">
      <alignment wrapText="1"/>
    </xf>
    <xf numFmtId="0" fontId="9" fillId="0" borderId="41" xfId="13" quotePrefix="1" applyFont="1" applyBorder="1" applyAlignment="1">
      <alignment horizontal="justify"/>
    </xf>
    <xf numFmtId="0" fontId="9" fillId="0" borderId="0" xfId="13" applyFont="1" applyBorder="1" applyAlignment="1">
      <alignment horizontal="justify"/>
    </xf>
    <xf numFmtId="0" fontId="9" fillId="0" borderId="42" xfId="13" applyFont="1" applyBorder="1" applyAlignment="1">
      <alignment horizontal="justify"/>
    </xf>
    <xf numFmtId="0" fontId="9" fillId="9" borderId="24" xfId="13" applyFont="1" applyFill="1" applyBorder="1" applyAlignment="1">
      <alignment horizontal="justify" vertical="center" wrapText="1"/>
    </xf>
    <xf numFmtId="0" fontId="9" fillId="9" borderId="22" xfId="13" applyFont="1" applyFill="1" applyBorder="1" applyAlignment="1">
      <alignment horizontal="justify" vertical="center" wrapText="1"/>
    </xf>
    <xf numFmtId="0" fontId="9" fillId="9" borderId="43" xfId="13" applyFont="1" applyFill="1" applyBorder="1" applyAlignment="1">
      <alignment horizontal="justify" vertical="center" wrapText="1"/>
    </xf>
    <xf numFmtId="0" fontId="9" fillId="9" borderId="25" xfId="13" applyFont="1" applyFill="1" applyBorder="1" applyAlignment="1">
      <alignment horizontal="justify" vertical="center" wrapText="1"/>
    </xf>
    <xf numFmtId="0" fontId="9" fillId="9" borderId="0" xfId="13" applyFont="1" applyFill="1" applyBorder="1" applyAlignment="1">
      <alignment horizontal="justify" vertical="center" wrapText="1"/>
    </xf>
    <xf numFmtId="0" fontId="9" fillId="9" borderId="42" xfId="13" applyFont="1" applyFill="1" applyBorder="1" applyAlignment="1">
      <alignment horizontal="justify" vertical="center" wrapText="1"/>
    </xf>
    <xf numFmtId="0" fontId="9" fillId="9" borderId="33" xfId="13" applyFont="1" applyFill="1" applyBorder="1" applyAlignment="1">
      <alignment horizontal="justify" vertical="center" wrapText="1"/>
    </xf>
    <xf numFmtId="0" fontId="9" fillId="9" borderId="34" xfId="13" applyFont="1" applyFill="1" applyBorder="1" applyAlignment="1">
      <alignment horizontal="justify" vertical="center" wrapText="1"/>
    </xf>
    <xf numFmtId="0" fontId="9" fillId="9" borderId="63" xfId="13" applyFont="1" applyFill="1" applyBorder="1" applyAlignment="1">
      <alignment horizontal="justify" vertical="center" wrapText="1"/>
    </xf>
    <xf numFmtId="0" fontId="9" fillId="0" borderId="0" xfId="13" applyFont="1" applyFill="1" applyBorder="1" applyAlignment="1">
      <alignment horizontal="center"/>
    </xf>
    <xf numFmtId="0" fontId="15" fillId="0" borderId="23" xfId="13" applyFont="1" applyFill="1" applyBorder="1" applyAlignment="1">
      <alignment horizontal="center" wrapText="1"/>
    </xf>
    <xf numFmtId="0" fontId="15" fillId="0" borderId="11" xfId="13" applyFont="1" applyFill="1" applyBorder="1" applyAlignment="1">
      <alignment horizontal="center" wrapText="1"/>
    </xf>
    <xf numFmtId="0" fontId="15" fillId="0" borderId="21" xfId="18" applyFont="1" applyFill="1" applyBorder="1" applyAlignment="1">
      <alignment horizontal="center" vertical="center" wrapText="1"/>
    </xf>
    <xf numFmtId="0" fontId="15" fillId="0" borderId="27" xfId="18" applyFont="1" applyFill="1" applyBorder="1" applyAlignment="1">
      <alignment horizontal="center" vertical="center" wrapText="1"/>
    </xf>
    <xf numFmtId="0" fontId="0" fillId="13" borderId="3" xfId="0" applyFont="1" applyFill="1" applyBorder="1" applyAlignment="1"/>
    <xf numFmtId="0" fontId="20" fillId="0" borderId="0" xfId="13" applyFont="1" applyFill="1" applyBorder="1" applyAlignment="1">
      <alignment horizontal="left"/>
    </xf>
    <xf numFmtId="0" fontId="0" fillId="13" borderId="3" xfId="0" applyFont="1" applyFill="1" applyBorder="1" applyAlignment="1">
      <alignment horizontal="left"/>
    </xf>
    <xf numFmtId="0" fontId="9" fillId="0" borderId="0" xfId="13" applyFont="1" applyFill="1" applyBorder="1" applyAlignment="1">
      <alignment horizontal="left"/>
    </xf>
    <xf numFmtId="0" fontId="0" fillId="0" borderId="0" xfId="0" applyFont="1" applyAlignment="1">
      <alignment horizontal="left"/>
    </xf>
    <xf numFmtId="0" fontId="9" fillId="0" borderId="19" xfId="13" applyFont="1" applyFill="1" applyBorder="1" applyAlignment="1">
      <alignment horizontal="center"/>
    </xf>
    <xf numFmtId="0" fontId="22" fillId="0" borderId="0" xfId="0" applyFont="1" applyBorder="1" applyAlignment="1">
      <alignment vertical="center"/>
    </xf>
    <xf numFmtId="0" fontId="15" fillId="0" borderId="23" xfId="18" applyFont="1" applyFill="1" applyBorder="1" applyAlignment="1">
      <alignment horizontal="center"/>
    </xf>
    <xf numFmtId="0" fontId="0" fillId="0" borderId="23" xfId="0" applyFont="1" applyBorder="1" applyAlignment="1">
      <alignment horizontal="center"/>
    </xf>
    <xf numFmtId="0" fontId="0" fillId="0" borderId="11" xfId="0" applyFont="1" applyBorder="1" applyAlignment="1">
      <alignment horizontal="center"/>
    </xf>
    <xf numFmtId="174" fontId="12" fillId="9" borderId="24" xfId="0" applyNumberFormat="1" applyFont="1" applyFill="1" applyBorder="1" applyAlignment="1">
      <alignment horizontal="center" vertical="center" wrapText="1"/>
    </xf>
    <xf numFmtId="174" fontId="12" fillId="9" borderId="22" xfId="0" applyNumberFormat="1" applyFont="1" applyFill="1" applyBorder="1" applyAlignment="1">
      <alignment horizontal="center" vertical="center" wrapText="1"/>
    </xf>
    <xf numFmtId="174" fontId="12" fillId="9" borderId="21" xfId="0" applyNumberFormat="1" applyFont="1" applyFill="1" applyBorder="1" applyAlignment="1">
      <alignment horizontal="center" vertical="center" wrapText="1"/>
    </xf>
    <xf numFmtId="174" fontId="12" fillId="9" borderId="25" xfId="0" applyNumberFormat="1" applyFont="1" applyFill="1" applyBorder="1" applyAlignment="1">
      <alignment horizontal="center" vertical="center" wrapText="1"/>
    </xf>
    <xf numFmtId="174" fontId="12" fillId="9" borderId="0" xfId="0" applyNumberFormat="1" applyFont="1" applyFill="1" applyBorder="1" applyAlignment="1">
      <alignment horizontal="center" vertical="center" wrapText="1"/>
    </xf>
    <xf numFmtId="174" fontId="12" fillId="9" borderId="27" xfId="0" applyNumberFormat="1" applyFont="1" applyFill="1" applyBorder="1" applyAlignment="1">
      <alignment horizontal="center" vertical="center" wrapText="1"/>
    </xf>
    <xf numFmtId="174" fontId="12" fillId="9" borderId="33" xfId="0" applyNumberFormat="1" applyFont="1" applyFill="1" applyBorder="1" applyAlignment="1">
      <alignment horizontal="center" vertical="center" wrapText="1"/>
    </xf>
    <xf numFmtId="174" fontId="12" fillId="9" borderId="34" xfId="0" applyNumberFormat="1" applyFont="1" applyFill="1" applyBorder="1" applyAlignment="1">
      <alignment horizontal="center" vertical="center" wrapText="1"/>
    </xf>
    <xf numFmtId="174" fontId="12" fillId="9" borderId="35" xfId="0" applyNumberFormat="1" applyFont="1" applyFill="1" applyBorder="1" applyAlignment="1">
      <alignment horizontal="center" vertical="center" wrapText="1"/>
    </xf>
    <xf numFmtId="0" fontId="14" fillId="0" borderId="56" xfId="0" applyFont="1" applyFill="1" applyBorder="1" applyAlignment="1">
      <alignment horizontal="center"/>
    </xf>
    <xf numFmtId="0" fontId="14" fillId="0" borderId="57" xfId="0" applyFont="1" applyFill="1" applyBorder="1" applyAlignment="1">
      <alignment horizontal="center"/>
    </xf>
    <xf numFmtId="0" fontId="14" fillId="0" borderId="50" xfId="0" applyFont="1" applyFill="1" applyBorder="1" applyAlignment="1">
      <alignment horizontal="center"/>
    </xf>
    <xf numFmtId="0" fontId="15" fillId="0" borderId="2" xfId="13" applyFont="1" applyFill="1" applyBorder="1" applyAlignment="1">
      <alignment horizontal="right"/>
    </xf>
    <xf numFmtId="0" fontId="15" fillId="0" borderId="66" xfId="13" applyFont="1" applyFill="1" applyBorder="1" applyAlignment="1">
      <alignment horizontal="right"/>
    </xf>
    <xf numFmtId="0" fontId="0" fillId="0" borderId="59" xfId="0" applyFont="1" applyBorder="1" applyAlignment="1">
      <alignment horizontal="center"/>
    </xf>
    <xf numFmtId="0" fontId="0" fillId="0" borderId="17" xfId="0" applyFont="1" applyBorder="1" applyAlignment="1">
      <alignment horizontal="center"/>
    </xf>
    <xf numFmtId="0" fontId="15" fillId="0" borderId="10" xfId="18" applyFont="1" applyFill="1" applyBorder="1" applyAlignment="1">
      <alignment horizontal="center"/>
    </xf>
    <xf numFmtId="0" fontId="0" fillId="0" borderId="3" xfId="0" applyFont="1" applyFill="1" applyBorder="1" applyAlignment="1"/>
    <xf numFmtId="0" fontId="0" fillId="0" borderId="20" xfId="0" applyFont="1" applyFill="1" applyBorder="1" applyAlignment="1"/>
    <xf numFmtId="0" fontId="14" fillId="5" borderId="54" xfId="18" applyFont="1" applyFill="1" applyBorder="1" applyAlignment="1">
      <alignment horizontal="left"/>
    </xf>
    <xf numFmtId="0" fontId="14" fillId="5" borderId="20" xfId="18" applyFont="1" applyFill="1" applyBorder="1" applyAlignment="1">
      <alignment horizontal="left"/>
    </xf>
    <xf numFmtId="0" fontId="0" fillId="0" borderId="62" xfId="0" applyFont="1" applyFill="1" applyBorder="1" applyAlignment="1"/>
    <xf numFmtId="0" fontId="12" fillId="0" borderId="10" xfId="0" applyFont="1" applyFill="1" applyBorder="1" applyAlignment="1">
      <alignment horizontal="center"/>
    </xf>
    <xf numFmtId="0" fontId="12" fillId="0" borderId="3" xfId="0" applyFont="1" applyFill="1" applyBorder="1" applyAlignment="1">
      <alignment horizontal="center"/>
    </xf>
    <xf numFmtId="0" fontId="12" fillId="0" borderId="62" xfId="0" applyFont="1" applyFill="1" applyBorder="1" applyAlignment="1">
      <alignment horizontal="center"/>
    </xf>
    <xf numFmtId="0" fontId="15" fillId="5" borderId="10" xfId="18" applyFont="1" applyFill="1" applyBorder="1" applyAlignment="1">
      <alignment horizontal="right"/>
    </xf>
    <xf numFmtId="0" fontId="15" fillId="5" borderId="62" xfId="18" applyFont="1" applyFill="1" applyBorder="1" applyAlignment="1">
      <alignment horizontal="right"/>
    </xf>
    <xf numFmtId="0" fontId="15" fillId="0" borderId="19" xfId="13" applyFont="1" applyFill="1" applyBorder="1" applyAlignment="1">
      <alignment horizontal="center"/>
    </xf>
    <xf numFmtId="0" fontId="15" fillId="0" borderId="44" xfId="13" applyFont="1" applyFill="1" applyBorder="1" applyAlignment="1">
      <alignment horizontal="center"/>
    </xf>
    <xf numFmtId="174" fontId="15" fillId="9" borderId="22" xfId="0" applyNumberFormat="1" applyFont="1" applyFill="1" applyBorder="1" applyAlignment="1">
      <alignment horizontal="center" vertical="center" wrapText="1"/>
    </xf>
    <xf numFmtId="174" fontId="15" fillId="9" borderId="43" xfId="0" applyNumberFormat="1" applyFont="1" applyFill="1" applyBorder="1" applyAlignment="1">
      <alignment horizontal="center" vertical="center" wrapText="1"/>
    </xf>
    <xf numFmtId="174" fontId="15" fillId="9" borderId="0" xfId="0" applyNumberFormat="1" applyFont="1" applyFill="1" applyBorder="1" applyAlignment="1">
      <alignment horizontal="center" vertical="center" wrapText="1"/>
    </xf>
    <xf numFmtId="174" fontId="15" fillId="9" borderId="42" xfId="0" applyNumberFormat="1" applyFont="1" applyFill="1" applyBorder="1" applyAlignment="1">
      <alignment horizontal="center" vertical="center" wrapText="1"/>
    </xf>
    <xf numFmtId="174" fontId="15" fillId="9" borderId="14" xfId="0" applyNumberFormat="1" applyFont="1" applyFill="1" applyBorder="1" applyAlignment="1">
      <alignment horizontal="center" vertical="center" wrapText="1"/>
    </xf>
    <xf numFmtId="174" fontId="15" fillId="9" borderId="46" xfId="0" applyNumberFormat="1" applyFont="1" applyFill="1" applyBorder="1" applyAlignment="1">
      <alignment horizontal="center" vertical="center" wrapText="1"/>
    </xf>
    <xf numFmtId="0" fontId="12" fillId="0" borderId="20" xfId="0" applyFont="1" applyFill="1" applyBorder="1" applyAlignment="1">
      <alignment horizontal="center"/>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0" fillId="13" borderId="10" xfId="0" applyFont="1" applyFill="1" applyBorder="1" applyAlignment="1">
      <alignment wrapText="1"/>
    </xf>
    <xf numFmtId="0" fontId="0" fillId="13" borderId="3" xfId="0" applyFont="1" applyFill="1" applyBorder="1" applyAlignment="1">
      <alignment wrapText="1"/>
    </xf>
    <xf numFmtId="0" fontId="0" fillId="13" borderId="20" xfId="0" applyFont="1" applyFill="1" applyBorder="1" applyAlignment="1">
      <alignment wrapText="1"/>
    </xf>
    <xf numFmtId="0" fontId="0" fillId="0" borderId="4" xfId="0" applyFont="1" applyFill="1" applyBorder="1" applyAlignment="1">
      <alignment horizontal="center"/>
    </xf>
    <xf numFmtId="0" fontId="9" fillId="0" borderId="41" xfId="0" applyFont="1" applyBorder="1" applyAlignment="1">
      <alignment wrapText="1"/>
    </xf>
    <xf numFmtId="0" fontId="0" fillId="0" borderId="0" xfId="0" applyFont="1" applyBorder="1" applyAlignment="1">
      <alignment wrapText="1"/>
    </xf>
    <xf numFmtId="0" fontId="9" fillId="0" borderId="41" xfId="0" applyFont="1" applyBorder="1" applyAlignment="1"/>
    <xf numFmtId="0" fontId="0" fillId="0" borderId="0" xfId="0" applyFont="1" applyBorder="1" applyAlignment="1"/>
    <xf numFmtId="0" fontId="9" fillId="0" borderId="45" xfId="0" applyFont="1" applyBorder="1" applyAlignment="1"/>
    <xf numFmtId="0" fontId="15" fillId="0" borderId="59" xfId="0" applyFont="1" applyFill="1" applyBorder="1" applyAlignment="1">
      <alignment horizontal="center"/>
    </xf>
    <xf numFmtId="0" fontId="15" fillId="0" borderId="17" xfId="0" applyFont="1" applyFill="1" applyBorder="1" applyAlignment="1">
      <alignment horizontal="center"/>
    </xf>
    <xf numFmtId="49" fontId="15" fillId="0" borderId="24" xfId="0" applyNumberFormat="1" applyFont="1" applyFill="1" applyBorder="1" applyAlignment="1">
      <alignment horizontal="center" vertical="center" wrapText="1"/>
    </xf>
    <xf numFmtId="49" fontId="15" fillId="0" borderId="22" xfId="0" applyNumberFormat="1" applyFont="1" applyFill="1" applyBorder="1" applyAlignment="1">
      <alignment horizontal="center" vertical="center" wrapText="1"/>
    </xf>
    <xf numFmtId="49" fontId="15" fillId="0" borderId="43" xfId="0" applyNumberFormat="1" applyFont="1" applyFill="1" applyBorder="1" applyAlignment="1">
      <alignment horizontal="center" vertical="center" wrapText="1"/>
    </xf>
    <xf numFmtId="49" fontId="15" fillId="0" borderId="25"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42" xfId="0" applyNumberFormat="1" applyFont="1" applyFill="1" applyBorder="1" applyAlignment="1">
      <alignment horizontal="center" vertical="center" wrapText="1"/>
    </xf>
    <xf numFmtId="49" fontId="15" fillId="0" borderId="64" xfId="0" applyNumberFormat="1" applyFont="1" applyFill="1" applyBorder="1" applyAlignment="1">
      <alignment horizontal="center" vertical="center" wrapText="1"/>
    </xf>
    <xf numFmtId="49" fontId="15" fillId="0" borderId="14" xfId="0" applyNumberFormat="1" applyFont="1" applyFill="1" applyBorder="1" applyAlignment="1">
      <alignment horizontal="center" vertical="center" wrapText="1"/>
    </xf>
    <xf numFmtId="49" fontId="15" fillId="0" borderId="46" xfId="0" applyNumberFormat="1" applyFont="1" applyFill="1" applyBorder="1" applyAlignment="1">
      <alignment horizontal="center" vertical="center" wrapText="1"/>
    </xf>
    <xf numFmtId="0" fontId="15" fillId="0" borderId="14" xfId="13" applyFont="1" applyFill="1" applyBorder="1" applyAlignment="1">
      <alignment horizontal="center"/>
    </xf>
    <xf numFmtId="0" fontId="15" fillId="5" borderId="0" xfId="18" applyFont="1" applyFill="1" applyBorder="1" applyAlignment="1">
      <alignment horizontal="right"/>
    </xf>
    <xf numFmtId="0" fontId="15" fillId="5" borderId="42" xfId="18" applyFont="1" applyFill="1" applyBorder="1" applyAlignment="1">
      <alignment horizontal="right"/>
    </xf>
    <xf numFmtId="0" fontId="15" fillId="0" borderId="0" xfId="13" applyFont="1" applyBorder="1" applyAlignment="1">
      <alignment horizontal="left"/>
    </xf>
    <xf numFmtId="0" fontId="0" fillId="13" borderId="15" xfId="0" applyFont="1" applyFill="1" applyBorder="1" applyAlignment="1">
      <alignment wrapText="1"/>
    </xf>
    <xf numFmtId="0" fontId="0" fillId="0" borderId="19" xfId="0" applyFont="1" applyBorder="1" applyAlignment="1">
      <alignment wrapText="1"/>
    </xf>
    <xf numFmtId="0" fontId="0" fillId="0" borderId="29" xfId="0" applyFont="1" applyBorder="1" applyAlignment="1">
      <alignment wrapText="1"/>
    </xf>
    <xf numFmtId="0" fontId="15" fillId="0" borderId="23" xfId="13" applyFont="1" applyBorder="1" applyAlignment="1">
      <alignment horizontal="center" wrapText="1"/>
    </xf>
    <xf numFmtId="0" fontId="15" fillId="0" borderId="11" xfId="13" applyFont="1" applyBorder="1" applyAlignment="1">
      <alignment horizontal="center" wrapText="1"/>
    </xf>
    <xf numFmtId="0" fontId="15" fillId="0" borderId="4" xfId="13" applyFont="1" applyBorder="1" applyAlignment="1">
      <alignment horizontal="center" wrapText="1"/>
    </xf>
    <xf numFmtId="0" fontId="21" fillId="0" borderId="39" xfId="0" applyFont="1" applyBorder="1" applyAlignment="1">
      <alignment vertical="center"/>
    </xf>
    <xf numFmtId="0" fontId="21" fillId="0" borderId="40" xfId="0" applyFont="1" applyBorder="1" applyAlignment="1">
      <alignment vertical="center"/>
    </xf>
    <xf numFmtId="0" fontId="15" fillId="5" borderId="42" xfId="18" applyFont="1" applyFill="1" applyBorder="1" applyAlignment="1">
      <alignment horizontal="center"/>
    </xf>
    <xf numFmtId="0" fontId="9" fillId="0" borderId="17" xfId="0" applyFont="1" applyFill="1" applyBorder="1" applyAlignment="1">
      <alignment horizontal="center"/>
    </xf>
    <xf numFmtId="0" fontId="15" fillId="0" borderId="9" xfId="0" applyFont="1" applyFill="1" applyBorder="1" applyAlignment="1">
      <alignment horizontal="center" wrapText="1"/>
    </xf>
    <xf numFmtId="0" fontId="20" fillId="0" borderId="41" xfId="0" applyFont="1" applyFill="1" applyBorder="1" applyAlignment="1">
      <alignment wrapText="1"/>
    </xf>
    <xf numFmtId="0" fontId="9" fillId="0" borderId="0" xfId="0" applyFont="1" applyFill="1" applyBorder="1" applyAlignment="1">
      <alignment wrapText="1"/>
    </xf>
    <xf numFmtId="0" fontId="9" fillId="0" borderId="42" xfId="0" applyFont="1" applyFill="1" applyBorder="1" applyAlignment="1">
      <alignment wrapText="1"/>
    </xf>
    <xf numFmtId="0" fontId="14" fillId="5" borderId="41" xfId="18" applyFont="1" applyFill="1" applyBorder="1" applyAlignment="1">
      <alignment horizontal="left"/>
    </xf>
    <xf numFmtId="0" fontId="9" fillId="0" borderId="44" xfId="18" applyFont="1" applyFill="1" applyBorder="1" applyAlignment="1">
      <alignment horizontal="center"/>
    </xf>
    <xf numFmtId="0" fontId="9" fillId="0" borderId="14" xfId="13" applyFont="1" applyFill="1" applyBorder="1" applyAlignment="1">
      <alignment horizontal="center"/>
    </xf>
    <xf numFmtId="0" fontId="9" fillId="0" borderId="46" xfId="13" applyFont="1" applyFill="1" applyBorder="1" applyAlignment="1">
      <alignment horizontal="center"/>
    </xf>
    <xf numFmtId="174" fontId="15" fillId="9" borderId="24" xfId="0" applyNumberFormat="1" applyFont="1" applyFill="1" applyBorder="1" applyAlignment="1">
      <alignment horizontal="justify" vertical="center" wrapText="1"/>
    </xf>
    <xf numFmtId="174" fontId="15" fillId="9" borderId="22" xfId="0" applyNumberFormat="1" applyFont="1" applyFill="1" applyBorder="1" applyAlignment="1">
      <alignment horizontal="justify" vertical="center" wrapText="1"/>
    </xf>
    <xf numFmtId="174" fontId="15" fillId="9" borderId="43" xfId="0" applyNumberFormat="1" applyFont="1" applyFill="1" applyBorder="1" applyAlignment="1">
      <alignment horizontal="justify" vertical="center" wrapText="1"/>
    </xf>
    <xf numFmtId="174" fontId="15" fillId="9" borderId="25" xfId="0" applyNumberFormat="1" applyFont="1" applyFill="1" applyBorder="1" applyAlignment="1">
      <alignment horizontal="justify" vertical="center" wrapText="1"/>
    </xf>
    <xf numFmtId="174" fontId="15" fillId="9" borderId="0" xfId="0" applyNumberFormat="1" applyFont="1" applyFill="1" applyBorder="1" applyAlignment="1">
      <alignment horizontal="justify" vertical="center" wrapText="1"/>
    </xf>
    <xf numFmtId="174" fontId="15" fillId="9" borderId="42" xfId="0" applyNumberFormat="1" applyFont="1" applyFill="1" applyBorder="1" applyAlignment="1">
      <alignment horizontal="justify" vertical="center" wrapText="1"/>
    </xf>
    <xf numFmtId="174" fontId="15" fillId="9" borderId="15" xfId="0" applyNumberFormat="1" applyFont="1" applyFill="1" applyBorder="1" applyAlignment="1">
      <alignment horizontal="justify" vertical="center" wrapText="1"/>
    </xf>
    <xf numFmtId="174" fontId="15" fillId="9" borderId="19" xfId="0" applyNumberFormat="1" applyFont="1" applyFill="1" applyBorder="1" applyAlignment="1">
      <alignment horizontal="justify" vertical="center" wrapText="1"/>
    </xf>
    <xf numFmtId="174" fontId="15" fillId="9" borderId="44" xfId="0" applyNumberFormat="1" applyFont="1" applyFill="1" applyBorder="1" applyAlignment="1">
      <alignment horizontal="justify" vertical="center" wrapText="1"/>
    </xf>
    <xf numFmtId="0" fontId="20" fillId="0" borderId="10" xfId="13" applyFont="1" applyFill="1" applyBorder="1" applyAlignment="1">
      <alignment horizontal="left" wrapText="1"/>
    </xf>
    <xf numFmtId="0" fontId="20" fillId="0" borderId="3" xfId="13" applyFont="1" applyFill="1" applyBorder="1" applyAlignment="1">
      <alignment horizontal="left" wrapText="1"/>
    </xf>
    <xf numFmtId="0" fontId="20" fillId="0" borderId="20" xfId="13" applyFont="1" applyFill="1" applyBorder="1" applyAlignment="1">
      <alignment horizontal="left" wrapText="1"/>
    </xf>
    <xf numFmtId="0" fontId="14" fillId="0" borderId="10" xfId="77" applyFont="1" applyFill="1" applyBorder="1" applyAlignment="1">
      <alignment horizontal="left" vertical="center"/>
    </xf>
    <xf numFmtId="0" fontId="14" fillId="0" borderId="3" xfId="77" applyFont="1" applyFill="1" applyBorder="1" applyAlignment="1">
      <alignment horizontal="left" vertical="center"/>
    </xf>
    <xf numFmtId="0" fontId="14" fillId="0" borderId="20" xfId="77" applyFont="1" applyFill="1" applyBorder="1" applyAlignment="1">
      <alignment horizontal="left" vertical="center"/>
    </xf>
    <xf numFmtId="0" fontId="15" fillId="5" borderId="4" xfId="18" applyFont="1" applyFill="1" applyBorder="1" applyAlignment="1">
      <alignment horizontal="center" vertical="center"/>
    </xf>
    <xf numFmtId="0" fontId="14" fillId="5" borderId="10" xfId="18" applyFont="1" applyFill="1" applyBorder="1" applyAlignment="1">
      <alignment horizontal="left" vertical="center"/>
    </xf>
    <xf numFmtId="0" fontId="14" fillId="5" borderId="3" xfId="18" applyFont="1" applyFill="1" applyBorder="1" applyAlignment="1">
      <alignment horizontal="left" vertical="center"/>
    </xf>
    <xf numFmtId="0" fontId="14" fillId="5" borderId="20" xfId="18" applyFont="1" applyFill="1" applyBorder="1" applyAlignment="1">
      <alignment horizontal="left" vertical="center"/>
    </xf>
    <xf numFmtId="0" fontId="14" fillId="5" borderId="4" xfId="18" applyFont="1" applyFill="1" applyBorder="1" applyAlignment="1">
      <alignment horizontal="center" vertical="center"/>
    </xf>
    <xf numFmtId="0" fontId="15" fillId="0" borderId="4" xfId="77" applyFont="1" applyFill="1" applyBorder="1" applyAlignment="1">
      <alignment horizontal="center" vertical="center" wrapText="1"/>
    </xf>
    <xf numFmtId="0" fontId="15" fillId="0" borderId="0" xfId="13" applyFont="1" applyFill="1" applyBorder="1" applyAlignment="1">
      <alignment horizontal="center"/>
    </xf>
    <xf numFmtId="0" fontId="9" fillId="0" borderId="10" xfId="13" applyFont="1" applyBorder="1" applyAlignment="1">
      <alignment wrapText="1"/>
    </xf>
    <xf numFmtId="0" fontId="0" fillId="0" borderId="3" xfId="0" applyFont="1" applyBorder="1" applyAlignment="1">
      <alignment wrapText="1"/>
    </xf>
    <xf numFmtId="0" fontId="0" fillId="0" borderId="20" xfId="0" applyFont="1" applyBorder="1" applyAlignment="1">
      <alignment wrapText="1"/>
    </xf>
    <xf numFmtId="0" fontId="15" fillId="0" borderId="10" xfId="13" applyFont="1" applyFill="1" applyBorder="1" applyAlignment="1">
      <alignment horizontal="center" wrapText="1"/>
    </xf>
    <xf numFmtId="0" fontId="15" fillId="0" borderId="3" xfId="13" applyFont="1" applyFill="1" applyBorder="1" applyAlignment="1">
      <alignment horizontal="center" wrapText="1"/>
    </xf>
    <xf numFmtId="0" fontId="15" fillId="0" borderId="20" xfId="13" applyFont="1" applyFill="1" applyBorder="1" applyAlignment="1">
      <alignment horizontal="center" wrapText="1"/>
    </xf>
    <xf numFmtId="0" fontId="12" fillId="0" borderId="0" xfId="0" applyFont="1" applyAlignment="1"/>
    <xf numFmtId="0" fontId="15" fillId="0" borderId="16" xfId="18" applyFont="1" applyFill="1" applyBorder="1" applyAlignment="1">
      <alignment horizontal="center"/>
    </xf>
    <xf numFmtId="174" fontId="15" fillId="9" borderId="24" xfId="13" applyNumberFormat="1" applyFont="1" applyFill="1" applyBorder="1" applyAlignment="1">
      <alignment horizontal="center" vertical="center"/>
    </xf>
    <xf numFmtId="0" fontId="0" fillId="9" borderId="22" xfId="0" applyFill="1" applyBorder="1"/>
    <xf numFmtId="0" fontId="0" fillId="9" borderId="21" xfId="0" applyFill="1" applyBorder="1"/>
    <xf numFmtId="0" fontId="0" fillId="9" borderId="25" xfId="0" applyFill="1" applyBorder="1"/>
    <xf numFmtId="0" fontId="0" fillId="9" borderId="0" xfId="0" applyFill="1"/>
    <xf numFmtId="0" fontId="0" fillId="9" borderId="27" xfId="0" applyFill="1" applyBorder="1"/>
    <xf numFmtId="0" fontId="0" fillId="9" borderId="33" xfId="0" applyFill="1" applyBorder="1"/>
    <xf numFmtId="0" fontId="0" fillId="9" borderId="34" xfId="0" applyFill="1" applyBorder="1"/>
    <xf numFmtId="0" fontId="0" fillId="9" borderId="35" xfId="0" applyFill="1" applyBorder="1"/>
    <xf numFmtId="0" fontId="15" fillId="0" borderId="10" xfId="13" applyFont="1" applyFill="1" applyBorder="1" applyAlignment="1">
      <alignment horizontal="center"/>
    </xf>
    <xf numFmtId="0" fontId="15" fillId="0" borderId="3" xfId="13" applyFont="1" applyFill="1" applyBorder="1" applyAlignment="1">
      <alignment horizontal="center"/>
    </xf>
    <xf numFmtId="0" fontId="0" fillId="0" borderId="20" xfId="0" applyFont="1" applyFill="1" applyBorder="1" applyAlignment="1">
      <alignment horizontal="center"/>
    </xf>
    <xf numFmtId="17" fontId="31" fillId="11" borderId="6" xfId="0" applyNumberFormat="1" applyFont="1" applyFill="1" applyBorder="1" applyAlignment="1">
      <alignment horizontal="center" vertical="center"/>
    </xf>
    <xf numFmtId="17" fontId="31" fillId="11" borderId="4" xfId="0" applyNumberFormat="1" applyFont="1" applyFill="1" applyBorder="1" applyAlignment="1">
      <alignment horizontal="center" vertical="center"/>
    </xf>
    <xf numFmtId="17" fontId="31" fillId="11" borderId="9" xfId="0" applyNumberFormat="1" applyFont="1" applyFill="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0" xfId="0" applyFont="1" applyBorder="1" applyAlignment="1">
      <alignment horizontal="center" vertical="center"/>
    </xf>
    <xf numFmtId="0" fontId="12" fillId="0" borderId="38" xfId="0" applyFont="1" applyBorder="1" applyAlignment="1">
      <alignment horizontal="right"/>
    </xf>
    <xf numFmtId="0" fontId="12" fillId="0" borderId="39" xfId="0" applyFont="1" applyBorder="1" applyAlignment="1">
      <alignment horizontal="right"/>
    </xf>
    <xf numFmtId="0" fontId="12" fillId="0" borderId="40" xfId="0" applyFont="1" applyBorder="1" applyAlignment="1">
      <alignment horizontal="right"/>
    </xf>
    <xf numFmtId="0" fontId="12" fillId="0" borderId="45" xfId="0" applyFont="1" applyBorder="1" applyAlignment="1">
      <alignment horizontal="right"/>
    </xf>
    <xf numFmtId="0" fontId="12" fillId="0" borderId="14" xfId="0" applyFont="1" applyBorder="1" applyAlignment="1">
      <alignment horizontal="right"/>
    </xf>
    <xf numFmtId="0" fontId="12" fillId="0" borderId="46" xfId="0" applyFont="1" applyBorder="1" applyAlignment="1">
      <alignment horizontal="right"/>
    </xf>
    <xf numFmtId="0" fontId="15" fillId="0" borderId="10" xfId="0" applyFont="1" applyFill="1" applyBorder="1" applyAlignment="1">
      <alignment horizontal="center" wrapText="1"/>
    </xf>
    <xf numFmtId="0" fontId="15" fillId="0" borderId="3" xfId="0" applyFont="1" applyFill="1" applyBorder="1" applyAlignment="1">
      <alignment horizontal="center" wrapText="1"/>
    </xf>
    <xf numFmtId="0" fontId="15" fillId="0" borderId="20" xfId="0" applyFont="1" applyFill="1" applyBorder="1" applyAlignment="1">
      <alignment horizontal="center" wrapText="1"/>
    </xf>
    <xf numFmtId="0" fontId="14" fillId="0" borderId="56" xfId="0" applyFont="1" applyFill="1" applyBorder="1" applyAlignment="1">
      <alignment horizontal="center" vertical="center" wrapText="1"/>
    </xf>
    <xf numFmtId="0" fontId="14" fillId="0" borderId="57"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5" fillId="0" borderId="14" xfId="13" applyFont="1" applyFill="1" applyBorder="1" applyAlignment="1">
      <alignment horizontal="center" vertical="center"/>
    </xf>
    <xf numFmtId="0" fontId="15" fillId="0" borderId="46" xfId="13" applyFont="1" applyFill="1" applyBorder="1" applyAlignment="1">
      <alignment horizontal="center" vertical="center"/>
    </xf>
    <xf numFmtId="0" fontId="15" fillId="0" borderId="20" xfId="18" applyFont="1" applyFill="1" applyBorder="1" applyAlignment="1">
      <alignment horizontal="center" vertical="center" wrapText="1"/>
    </xf>
    <xf numFmtId="0" fontId="15" fillId="0" borderId="15"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44" xfId="0" applyFont="1" applyFill="1" applyBorder="1" applyAlignment="1">
      <alignment horizontal="right" vertical="center"/>
    </xf>
    <xf numFmtId="0" fontId="15" fillId="0" borderId="23" xfId="0" applyFont="1" applyFill="1" applyBorder="1" applyAlignment="1">
      <alignment horizontal="center"/>
    </xf>
    <xf numFmtId="0" fontId="15" fillId="0" borderId="11" xfId="0" applyFont="1" applyFill="1" applyBorder="1" applyAlignment="1">
      <alignment horizontal="center"/>
    </xf>
    <xf numFmtId="0" fontId="15" fillId="0" borderId="4" xfId="0" applyFont="1" applyFill="1" applyBorder="1" applyAlignment="1">
      <alignment horizontal="center"/>
    </xf>
    <xf numFmtId="174" fontId="9" fillId="0" borderId="10" xfId="0" applyNumberFormat="1" applyFont="1" applyFill="1" applyBorder="1" applyAlignment="1">
      <alignment horizontal="center"/>
    </xf>
    <xf numFmtId="174" fontId="9" fillId="0" borderId="3" xfId="0" applyNumberFormat="1" applyFont="1" applyFill="1" applyBorder="1" applyAlignment="1">
      <alignment horizontal="center"/>
    </xf>
    <xf numFmtId="174" fontId="9" fillId="0" borderId="20" xfId="0" applyNumberFormat="1" applyFont="1" applyFill="1" applyBorder="1" applyAlignment="1">
      <alignment horizontal="center"/>
    </xf>
    <xf numFmtId="0" fontId="0" fillId="13" borderId="20" xfId="0" applyFont="1" applyFill="1" applyBorder="1" applyAlignment="1"/>
    <xf numFmtId="0" fontId="0" fillId="0" borderId="0" xfId="0" applyFont="1" applyAlignment="1">
      <alignment horizontal="justify" wrapText="1"/>
    </xf>
    <xf numFmtId="0" fontId="15" fillId="0" borderId="23" xfId="0" applyFont="1" applyFill="1" applyBorder="1" applyAlignment="1">
      <alignment horizontal="center" wrapText="1"/>
    </xf>
    <xf numFmtId="0" fontId="15" fillId="0" borderId="11" xfId="0" applyFont="1" applyFill="1" applyBorder="1" applyAlignment="1">
      <alignment horizontal="center" wrapText="1"/>
    </xf>
    <xf numFmtId="0" fontId="15" fillId="0" borderId="6" xfId="0" applyFont="1" applyFill="1" applyBorder="1" applyAlignment="1">
      <alignment horizontal="center"/>
    </xf>
    <xf numFmtId="0" fontId="15" fillId="5" borderId="4" xfId="18" applyFont="1" applyFill="1" applyBorder="1" applyAlignment="1">
      <alignment horizontal="right" vertical="center" wrapText="1"/>
    </xf>
    <xf numFmtId="0" fontId="15" fillId="5" borderId="9" xfId="18" applyFont="1" applyFill="1" applyBorder="1" applyAlignment="1">
      <alignment horizontal="right" vertical="center" wrapText="1"/>
    </xf>
    <xf numFmtId="0" fontId="15" fillId="0" borderId="25" xfId="18" applyFont="1" applyFill="1" applyBorder="1" applyAlignment="1">
      <alignment horizontal="right" vertical="center" wrapText="1"/>
    </xf>
    <xf numFmtId="0" fontId="15" fillId="0" borderId="0" xfId="18" applyFont="1" applyFill="1" applyBorder="1" applyAlignment="1">
      <alignment horizontal="right" vertical="center" wrapText="1"/>
    </xf>
    <xf numFmtId="0" fontId="15" fillId="0" borderId="42" xfId="18" applyFont="1" applyFill="1" applyBorder="1" applyAlignment="1">
      <alignment horizontal="right" vertical="center" wrapText="1"/>
    </xf>
    <xf numFmtId="0" fontId="63" fillId="0" borderId="55" xfId="57" applyFont="1" applyBorder="1" applyAlignment="1">
      <alignment horizontal="left" vertical="top" wrapText="1"/>
    </xf>
    <xf numFmtId="0" fontId="63" fillId="0" borderId="22" xfId="57" applyFont="1" applyBorder="1" applyAlignment="1">
      <alignment horizontal="left" vertical="top" wrapText="1"/>
    </xf>
    <xf numFmtId="0" fontId="15" fillId="5" borderId="10" xfId="18" applyFont="1" applyFill="1" applyBorder="1" applyAlignment="1">
      <alignment horizontal="center" vertical="center"/>
    </xf>
    <xf numFmtId="0" fontId="15" fillId="5" borderId="62" xfId="18" applyFont="1" applyFill="1" applyBorder="1" applyAlignment="1">
      <alignment horizontal="center" vertical="center"/>
    </xf>
    <xf numFmtId="0" fontId="14" fillId="0" borderId="56"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50" xfId="0" applyFont="1" applyFill="1" applyBorder="1" applyAlignment="1">
      <alignment horizontal="center" vertical="center"/>
    </xf>
    <xf numFmtId="0" fontId="12" fillId="0" borderId="14" xfId="0" applyFont="1" applyBorder="1" applyAlignment="1">
      <alignment horizontal="center"/>
    </xf>
    <xf numFmtId="0" fontId="12" fillId="0" borderId="46" xfId="0" applyFont="1" applyBorder="1" applyAlignment="1">
      <alignment horizontal="center"/>
    </xf>
    <xf numFmtId="0" fontId="15" fillId="0" borderId="20" xfId="18" applyFont="1" applyFill="1" applyBorder="1" applyAlignment="1">
      <alignment horizontal="center"/>
    </xf>
    <xf numFmtId="0" fontId="14" fillId="0" borderId="0" xfId="0" applyFont="1" applyFill="1" applyBorder="1" applyAlignment="1">
      <alignment horizontal="left"/>
    </xf>
    <xf numFmtId="0" fontId="14" fillId="5" borderId="0" xfId="18" applyFont="1" applyFill="1" applyBorder="1" applyAlignment="1">
      <alignment horizontal="left" vertical="center"/>
    </xf>
    <xf numFmtId="0" fontId="15" fillId="0" borderId="16" xfId="0" applyFont="1" applyFill="1" applyBorder="1" applyAlignment="1">
      <alignment horizontal="center"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5" fillId="5" borderId="9" xfId="18" applyFont="1" applyFill="1" applyBorder="1" applyAlignment="1">
      <alignment horizontal="center" vertical="center"/>
    </xf>
    <xf numFmtId="0" fontId="15" fillId="0" borderId="0" xfId="13" applyFont="1" applyFill="1" applyBorder="1" applyAlignment="1">
      <alignment horizontal="center" vertical="center"/>
    </xf>
    <xf numFmtId="0" fontId="15" fillId="0" borderId="42" xfId="13" applyFont="1" applyFill="1" applyBorder="1" applyAlignment="1">
      <alignment horizontal="center" vertical="center"/>
    </xf>
    <xf numFmtId="0" fontId="15" fillId="0" borderId="25" xfId="13" applyFont="1" applyFill="1" applyBorder="1" applyAlignment="1">
      <alignment horizontal="center" vertical="center"/>
    </xf>
    <xf numFmtId="0" fontId="15" fillId="0" borderId="6" xfId="0" applyFont="1" applyFill="1" applyBorder="1" applyAlignment="1">
      <alignment horizontal="center" vertical="center"/>
    </xf>
    <xf numFmtId="0" fontId="12" fillId="0" borderId="55" xfId="0" applyFont="1" applyBorder="1" applyAlignment="1">
      <alignment horizontal="right"/>
    </xf>
    <xf numFmtId="0" fontId="12" fillId="0" borderId="22" xfId="0" applyFont="1" applyBorder="1" applyAlignment="1">
      <alignment horizontal="right"/>
    </xf>
    <xf numFmtId="0" fontId="12" fillId="0" borderId="43" xfId="0" applyFont="1" applyBorder="1" applyAlignment="1">
      <alignment horizontal="right"/>
    </xf>
    <xf numFmtId="0" fontId="12" fillId="0" borderId="41" xfId="0" applyFont="1" applyBorder="1" applyAlignment="1">
      <alignment horizontal="right"/>
    </xf>
    <xf numFmtId="0" fontId="12" fillId="0" borderId="0" xfId="0" applyFont="1" applyBorder="1" applyAlignment="1">
      <alignment horizontal="right"/>
    </xf>
    <xf numFmtId="0" fontId="12" fillId="0" borderId="42" xfId="0" applyFont="1" applyBorder="1" applyAlignment="1">
      <alignment horizontal="right"/>
    </xf>
    <xf numFmtId="2" fontId="12" fillId="0" borderId="16" xfId="0" applyNumberFormat="1" applyFont="1" applyBorder="1" applyAlignment="1">
      <alignment horizontal="center" vertical="center"/>
    </xf>
    <xf numFmtId="2" fontId="12" fillId="0" borderId="11" xfId="0" applyNumberFormat="1" applyFont="1" applyBorder="1" applyAlignment="1">
      <alignment horizontal="center" vertical="center"/>
    </xf>
    <xf numFmtId="4" fontId="12" fillId="0" borderId="68" xfId="0" applyNumberFormat="1" applyFont="1" applyBorder="1" applyAlignment="1">
      <alignment horizontal="center" vertical="center"/>
    </xf>
    <xf numFmtId="0" fontId="12" fillId="0" borderId="68" xfId="0" applyFont="1" applyBorder="1" applyAlignment="1">
      <alignment horizontal="center" vertical="center"/>
    </xf>
    <xf numFmtId="0" fontId="12" fillId="0" borderId="18" xfId="0" applyFont="1" applyBorder="1" applyAlignment="1">
      <alignment horizontal="center" vertical="center"/>
    </xf>
    <xf numFmtId="0" fontId="14" fillId="5" borderId="54" xfId="18" applyFont="1" applyFill="1" applyBorder="1" applyAlignment="1">
      <alignment horizontal="left" vertical="center"/>
    </xf>
    <xf numFmtId="2" fontId="12" fillId="9" borderId="4" xfId="61" applyNumberFormat="1" applyFont="1" applyFill="1" applyBorder="1" applyAlignment="1">
      <alignment horizontal="center" vertical="center" wrapText="1"/>
    </xf>
    <xf numFmtId="2" fontId="12" fillId="11" borderId="65" xfId="0" applyNumberFormat="1" applyFont="1" applyFill="1" applyBorder="1" applyAlignment="1">
      <alignment horizontal="center" vertical="center" wrapText="1"/>
    </xf>
    <xf numFmtId="2" fontId="12" fillId="11" borderId="2" xfId="0" applyNumberFormat="1" applyFont="1" applyFill="1" applyBorder="1" applyAlignment="1">
      <alignment horizontal="center" vertical="center" wrapText="1"/>
    </xf>
    <xf numFmtId="2" fontId="12" fillId="11" borderId="66" xfId="0" applyNumberFormat="1" applyFont="1" applyFill="1" applyBorder="1" applyAlignment="1">
      <alignment horizontal="center" vertical="center" wrapText="1"/>
    </xf>
    <xf numFmtId="2" fontId="12" fillId="9" borderId="23" xfId="61" applyNumberFormat="1" applyFont="1" applyFill="1" applyBorder="1" applyAlignment="1">
      <alignment horizontal="center" vertical="center" wrapText="1"/>
    </xf>
    <xf numFmtId="2" fontId="12" fillId="11" borderId="54" xfId="0" applyNumberFormat="1" applyFont="1" applyFill="1" applyBorder="1" applyAlignment="1">
      <alignment horizontal="center" vertical="center" wrapText="1"/>
    </xf>
    <xf numFmtId="2" fontId="12" fillId="11" borderId="3" xfId="0" applyNumberFormat="1" applyFont="1" applyFill="1" applyBorder="1" applyAlignment="1">
      <alignment horizontal="center" vertical="center" wrapText="1"/>
    </xf>
    <xf numFmtId="2" fontId="12" fillId="11" borderId="20" xfId="0" applyNumberFormat="1" applyFont="1" applyFill="1" applyBorder="1" applyAlignment="1">
      <alignment horizontal="center" vertical="center" wrapText="1"/>
    </xf>
    <xf numFmtId="2" fontId="12" fillId="9" borderId="25" xfId="61" applyNumberFormat="1" applyFont="1" applyFill="1" applyBorder="1" applyAlignment="1">
      <alignment horizontal="center" vertical="center" wrapText="1"/>
    </xf>
    <xf numFmtId="2" fontId="12" fillId="9" borderId="15" xfId="61" applyNumberFormat="1" applyFont="1" applyFill="1" applyBorder="1" applyAlignment="1">
      <alignment horizontal="center" vertical="center" wrapText="1"/>
    </xf>
    <xf numFmtId="2" fontId="12" fillId="9" borderId="71" xfId="61" applyNumberFormat="1" applyFont="1" applyFill="1" applyBorder="1" applyAlignment="1">
      <alignment horizontal="center" vertical="center" wrapText="1"/>
    </xf>
    <xf numFmtId="2" fontId="12" fillId="9" borderId="69" xfId="61" applyNumberFormat="1" applyFont="1" applyFill="1" applyBorder="1" applyAlignment="1">
      <alignment horizontal="center" vertical="center" wrapText="1"/>
    </xf>
    <xf numFmtId="2" fontId="12" fillId="9" borderId="70" xfId="61" applyNumberFormat="1" applyFont="1" applyFill="1" applyBorder="1" applyAlignment="1">
      <alignment horizontal="center" vertical="center" wrapText="1"/>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0" xfId="0" applyFont="1" applyBorder="1" applyAlignment="1">
      <alignment horizontal="center" vertical="center" wrapText="1"/>
    </xf>
    <xf numFmtId="0" fontId="12" fillId="0" borderId="59" xfId="0" applyFont="1" applyBorder="1" applyAlignment="1">
      <alignment horizontal="center" vertical="center"/>
    </xf>
    <xf numFmtId="0" fontId="12" fillId="0" borderId="17" xfId="0" applyFont="1" applyBorder="1" applyAlignment="1">
      <alignment horizontal="center" vertical="center"/>
    </xf>
    <xf numFmtId="0" fontId="36" fillId="0" borderId="76" xfId="0" applyFont="1" applyBorder="1" applyAlignment="1">
      <alignment horizontal="left" vertical="center" wrapText="1"/>
    </xf>
    <xf numFmtId="0" fontId="36" fillId="0" borderId="37" xfId="0" applyFont="1" applyBorder="1" applyAlignment="1">
      <alignment horizontal="left" vertical="center"/>
    </xf>
    <xf numFmtId="17" fontId="31" fillId="20" borderId="6" xfId="0" applyNumberFormat="1" applyFont="1" applyFill="1" applyBorder="1" applyAlignment="1">
      <alignment horizontal="center" vertical="center"/>
    </xf>
    <xf numFmtId="17" fontId="31" fillId="20" borderId="4" xfId="0" applyNumberFormat="1" applyFont="1" applyFill="1" applyBorder="1" applyAlignment="1">
      <alignment horizontal="center" vertical="center"/>
    </xf>
    <xf numFmtId="17" fontId="31" fillId="20" borderId="9" xfId="0" applyNumberFormat="1" applyFont="1" applyFill="1" applyBorder="1" applyAlignment="1">
      <alignment horizontal="center" vertical="center"/>
    </xf>
    <xf numFmtId="0" fontId="14" fillId="5" borderId="41" xfId="18" applyFont="1" applyFill="1" applyBorder="1" applyAlignment="1">
      <alignment horizontal="lef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0" fillId="13" borderId="10" xfId="0" applyFont="1" applyFill="1" applyBorder="1" applyAlignment="1">
      <alignment vertical="center"/>
    </xf>
    <xf numFmtId="0" fontId="0" fillId="0" borderId="3" xfId="0" applyFont="1" applyBorder="1" applyAlignment="1">
      <alignment vertical="center"/>
    </xf>
    <xf numFmtId="0" fontId="0" fillId="13" borderId="10" xfId="0" applyFont="1" applyFill="1" applyBorder="1" applyAlignment="1">
      <alignment horizontal="left" vertical="center"/>
    </xf>
    <xf numFmtId="0" fontId="0" fillId="0" borderId="3" xfId="0" applyFont="1" applyBorder="1" applyAlignment="1">
      <alignment horizontal="left" vertical="center"/>
    </xf>
    <xf numFmtId="0" fontId="15" fillId="0" borderId="6" xfId="0" applyFont="1" applyFill="1" applyBorder="1" applyAlignment="1">
      <alignment horizontal="center" vertical="center" wrapText="1"/>
    </xf>
    <xf numFmtId="0" fontId="15" fillId="0" borderId="9" xfId="18" applyFont="1" applyFill="1" applyBorder="1" applyAlignment="1">
      <alignment horizontal="center" vertical="center"/>
    </xf>
    <xf numFmtId="2" fontId="15" fillId="0" borderId="4" xfId="0" applyNumberFormat="1" applyFont="1" applyFill="1" applyBorder="1" applyAlignment="1">
      <alignment horizontal="center" vertical="center"/>
    </xf>
    <xf numFmtId="2" fontId="15" fillId="0" borderId="9" xfId="0" applyNumberFormat="1" applyFont="1" applyFill="1" applyBorder="1" applyAlignment="1">
      <alignment horizontal="center" vertical="center"/>
    </xf>
    <xf numFmtId="174" fontId="0" fillId="0" borderId="24" xfId="0" applyNumberFormat="1" applyFont="1" applyFill="1" applyBorder="1" applyAlignment="1">
      <alignment horizontal="center" vertical="center" wrapText="1"/>
    </xf>
    <xf numFmtId="174" fontId="0" fillId="0" borderId="43" xfId="0" applyNumberFormat="1" applyFont="1" applyFill="1" applyBorder="1" applyAlignment="1">
      <alignment horizontal="center" vertical="center" wrapText="1"/>
    </xf>
    <xf numFmtId="174" fontId="0" fillId="0" borderId="25" xfId="0" applyNumberFormat="1" applyFont="1" applyFill="1" applyBorder="1" applyAlignment="1">
      <alignment horizontal="center" vertical="center" wrapText="1"/>
    </xf>
    <xf numFmtId="174" fontId="0" fillId="0" borderId="42" xfId="0" applyNumberFormat="1" applyFont="1" applyFill="1" applyBorder="1" applyAlignment="1">
      <alignment horizontal="center" vertical="center" wrapText="1"/>
    </xf>
    <xf numFmtId="0" fontId="14" fillId="5" borderId="55" xfId="18" applyFont="1" applyFill="1" applyBorder="1" applyAlignment="1">
      <alignment horizontal="left" vertical="center" wrapText="1"/>
    </xf>
    <xf numFmtId="0" fontId="14" fillId="5" borderId="21" xfId="18" applyFont="1" applyFill="1" applyBorder="1" applyAlignment="1">
      <alignment horizontal="left" vertical="center" wrapText="1"/>
    </xf>
    <xf numFmtId="0" fontId="14" fillId="5" borderId="58" xfId="18" applyFont="1" applyFill="1" applyBorder="1" applyAlignment="1">
      <alignment horizontal="left" vertical="center" wrapText="1"/>
    </xf>
    <xf numFmtId="0" fontId="14" fillId="5" borderId="29" xfId="18" applyFont="1" applyFill="1" applyBorder="1" applyAlignment="1">
      <alignment horizontal="left" vertical="center" wrapText="1"/>
    </xf>
    <xf numFmtId="0" fontId="12" fillId="0" borderId="15" xfId="0" applyFont="1" applyBorder="1" applyAlignment="1">
      <alignment horizontal="center" vertical="center"/>
    </xf>
    <xf numFmtId="0" fontId="12" fillId="0" borderId="44" xfId="0" applyFont="1" applyBorder="1" applyAlignment="1">
      <alignment horizontal="center" vertical="center"/>
    </xf>
    <xf numFmtId="0" fontId="0" fillId="0" borderId="3" xfId="0" applyFont="1" applyBorder="1" applyAlignment="1">
      <alignment vertical="center" wrapText="1"/>
    </xf>
    <xf numFmtId="0" fontId="15" fillId="0" borderId="4" xfId="0" applyFont="1" applyFill="1" applyBorder="1" applyAlignment="1">
      <alignment horizontal="left" vertical="center" wrapText="1"/>
    </xf>
    <xf numFmtId="0" fontId="12" fillId="0" borderId="25" xfId="0" applyFont="1" applyBorder="1" applyAlignment="1">
      <alignment horizontal="right" vertical="center" wrapText="1"/>
    </xf>
    <xf numFmtId="0" fontId="12" fillId="0" borderId="0" xfId="0" applyFont="1" applyBorder="1" applyAlignment="1">
      <alignment horizontal="right" vertical="center" wrapText="1"/>
    </xf>
    <xf numFmtId="0" fontId="12" fillId="0" borderId="42" xfId="0" applyFont="1" applyBorder="1" applyAlignment="1">
      <alignment horizontal="right" vertical="center" wrapText="1"/>
    </xf>
    <xf numFmtId="0" fontId="14" fillId="5" borderId="6" xfId="18" applyFont="1" applyFill="1" applyBorder="1" applyAlignment="1">
      <alignment horizontal="center"/>
    </xf>
    <xf numFmtId="0" fontId="14" fillId="5" borderId="4" xfId="18" applyFont="1" applyFill="1" applyBorder="1" applyAlignment="1">
      <alignment horizontal="center"/>
    </xf>
    <xf numFmtId="0" fontId="12" fillId="9" borderId="14" xfId="0" applyFont="1" applyFill="1" applyBorder="1" applyAlignment="1">
      <alignment horizontal="right" vertical="center"/>
    </xf>
    <xf numFmtId="0" fontId="12" fillId="9" borderId="46" xfId="0" applyFont="1" applyFill="1" applyBorder="1" applyAlignment="1">
      <alignment horizontal="right" vertical="center"/>
    </xf>
    <xf numFmtId="0" fontId="65" fillId="0" borderId="0" xfId="0" applyFont="1" applyAlignment="1">
      <alignment horizontal="right" vertical="center"/>
    </xf>
    <xf numFmtId="0" fontId="15" fillId="0" borderId="4" xfId="0" applyFont="1" applyFill="1" applyBorder="1" applyAlignment="1">
      <alignment horizontal="right" vertical="center"/>
    </xf>
    <xf numFmtId="0" fontId="15" fillId="0" borderId="9" xfId="0" applyFont="1" applyFill="1" applyBorder="1" applyAlignment="1">
      <alignment horizontal="right" vertical="center"/>
    </xf>
    <xf numFmtId="0" fontId="0" fillId="0" borderId="19" xfId="0" applyFont="1" applyBorder="1" applyAlignment="1">
      <alignment horizontal="center"/>
    </xf>
    <xf numFmtId="0" fontId="9" fillId="0" borderId="4" xfId="0" applyFont="1" applyBorder="1" applyAlignment="1">
      <alignment wrapText="1"/>
    </xf>
    <xf numFmtId="0" fontId="0" fillId="0" borderId="4" xfId="0" applyFont="1" applyBorder="1" applyAlignment="1">
      <alignment wrapText="1"/>
    </xf>
    <xf numFmtId="0" fontId="15" fillId="0" borderId="9"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4" xfId="0" applyFont="1" applyBorder="1" applyAlignment="1">
      <alignment horizontal="center" vertical="center"/>
    </xf>
    <xf numFmtId="0" fontId="15" fillId="0" borderId="3" xfId="0" applyFont="1" applyBorder="1" applyAlignment="1">
      <alignment horizontal="center" vertical="center"/>
    </xf>
    <xf numFmtId="0" fontId="0" fillId="0" borderId="4" xfId="0" applyFont="1" applyBorder="1" applyAlignment="1">
      <alignment horizontal="center" vertical="center" wrapText="1"/>
    </xf>
    <xf numFmtId="0" fontId="0" fillId="13" borderId="10" xfId="0" applyFont="1" applyFill="1" applyBorder="1" applyAlignment="1">
      <alignment vertical="center" wrapText="1"/>
    </xf>
    <xf numFmtId="0" fontId="15" fillId="0" borderId="25" xfId="0" applyFont="1" applyBorder="1" applyAlignment="1">
      <alignment horizontal="center" vertical="center"/>
    </xf>
    <xf numFmtId="0" fontId="15" fillId="0" borderId="0" xfId="0" applyFont="1" applyBorder="1" applyAlignment="1">
      <alignment horizontal="center" vertical="center"/>
    </xf>
    <xf numFmtId="0" fontId="15" fillId="0" borderId="42" xfId="0" applyFont="1" applyBorder="1" applyAlignment="1">
      <alignment horizontal="center" vertical="center"/>
    </xf>
    <xf numFmtId="0" fontId="13" fillId="13" borderId="15" xfId="0" applyFont="1" applyFill="1" applyBorder="1" applyAlignment="1">
      <alignment wrapText="1"/>
    </xf>
    <xf numFmtId="0" fontId="13" fillId="0" borderId="19" xfId="0" applyFont="1" applyBorder="1" applyAlignment="1">
      <alignment wrapText="1"/>
    </xf>
    <xf numFmtId="49" fontId="62" fillId="0" borderId="4" xfId="17" applyNumberFormat="1" applyFont="1" applyBorder="1" applyAlignment="1">
      <alignment horizontal="left" vertical="center" wrapText="1"/>
    </xf>
    <xf numFmtId="0" fontId="58" fillId="5" borderId="4" xfId="18" applyFont="1" applyFill="1" applyBorder="1" applyAlignment="1">
      <alignment horizontal="right" vertical="center"/>
    </xf>
    <xf numFmtId="0" fontId="58" fillId="5" borderId="9" xfId="18" applyFont="1" applyFill="1" applyBorder="1" applyAlignment="1">
      <alignment horizontal="right" vertical="center"/>
    </xf>
    <xf numFmtId="0" fontId="58" fillId="0" borderId="4" xfId="0" applyFont="1" applyBorder="1" applyAlignment="1">
      <alignment horizontal="center" vertical="center"/>
    </xf>
    <xf numFmtId="0" fontId="58" fillId="0" borderId="9" xfId="0" applyFont="1" applyBorder="1" applyAlignment="1">
      <alignment horizontal="center" vertical="center"/>
    </xf>
    <xf numFmtId="174" fontId="58" fillId="0" borderId="4" xfId="13" applyNumberFormat="1" applyFont="1" applyFill="1" applyBorder="1" applyAlignment="1">
      <alignment horizontal="center" vertical="center"/>
    </xf>
    <xf numFmtId="174" fontId="61" fillId="0" borderId="43" xfId="13" applyNumberFormat="1" applyFont="1" applyFill="1" applyBorder="1" applyAlignment="1">
      <alignment horizontal="center" vertical="center" wrapText="1"/>
    </xf>
    <xf numFmtId="174" fontId="61" fillId="0" borderId="42" xfId="13" applyNumberFormat="1" applyFont="1" applyFill="1" applyBorder="1" applyAlignment="1">
      <alignment horizontal="center" vertical="center" wrapText="1"/>
    </xf>
    <xf numFmtId="174" fontId="61" fillId="0" borderId="44" xfId="13" applyNumberFormat="1" applyFont="1" applyFill="1" applyBorder="1" applyAlignment="1">
      <alignment horizontal="center" vertical="center" wrapText="1"/>
    </xf>
    <xf numFmtId="0" fontId="57" fillId="0" borderId="56" xfId="13" applyFont="1" applyFill="1" applyBorder="1" applyAlignment="1">
      <alignment horizontal="center" vertical="center" wrapText="1"/>
    </xf>
    <xf numFmtId="0" fontId="57" fillId="0" borderId="57" xfId="13" applyFont="1" applyFill="1" applyBorder="1" applyAlignment="1">
      <alignment horizontal="center" vertical="center" wrapText="1"/>
    </xf>
    <xf numFmtId="0" fontId="57" fillId="0" borderId="50" xfId="13" applyFont="1" applyFill="1" applyBorder="1" applyAlignment="1">
      <alignment horizontal="center" vertical="center" wrapText="1"/>
    </xf>
    <xf numFmtId="0" fontId="61" fillId="0" borderId="41" xfId="0" applyFont="1" applyBorder="1" applyAlignment="1">
      <alignment horizontal="right"/>
    </xf>
    <xf numFmtId="0" fontId="61" fillId="0" borderId="0" xfId="0" applyFont="1" applyBorder="1" applyAlignment="1">
      <alignment horizontal="right"/>
    </xf>
    <xf numFmtId="0" fontId="61" fillId="0" borderId="42" xfId="0" applyFont="1" applyBorder="1" applyAlignment="1">
      <alignment horizontal="right"/>
    </xf>
    <xf numFmtId="0" fontId="61" fillId="0" borderId="45" xfId="0" applyFont="1" applyBorder="1" applyAlignment="1">
      <alignment horizontal="right"/>
    </xf>
    <xf numFmtId="0" fontId="61" fillId="0" borderId="14" xfId="0" applyFont="1" applyBorder="1" applyAlignment="1">
      <alignment horizontal="right"/>
    </xf>
    <xf numFmtId="0" fontId="61" fillId="0" borderId="46" xfId="0" applyFont="1" applyBorder="1" applyAlignment="1">
      <alignment horizontal="right"/>
    </xf>
    <xf numFmtId="0" fontId="60" fillId="0" borderId="9" xfId="0" applyFont="1" applyBorder="1" applyAlignment="1">
      <alignment horizontal="center"/>
    </xf>
    <xf numFmtId="0" fontId="59" fillId="0" borderId="6" xfId="17" applyFont="1" applyBorder="1" applyAlignment="1">
      <alignment horizontal="center" vertical="center"/>
    </xf>
    <xf numFmtId="0" fontId="0" fillId="0" borderId="20" xfId="0" applyFont="1" applyBorder="1" applyAlignment="1">
      <alignment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43" fontId="15" fillId="9" borderId="4" xfId="0" applyNumberFormat="1" applyFont="1" applyFill="1" applyBorder="1" applyAlignment="1">
      <alignment horizontal="center" vertical="center"/>
    </xf>
    <xf numFmtId="43" fontId="15" fillId="9" borderId="9" xfId="0" applyNumberFormat="1" applyFont="1" applyFill="1" applyBorder="1" applyAlignment="1">
      <alignment horizontal="center" vertical="center"/>
    </xf>
    <xf numFmtId="0" fontId="0" fillId="13" borderId="3" xfId="0" applyFont="1" applyFill="1" applyBorder="1" applyAlignment="1">
      <alignment vertical="center"/>
    </xf>
    <xf numFmtId="0" fontId="0" fillId="13" borderId="24" xfId="0" applyFont="1" applyFill="1" applyBorder="1" applyAlignment="1">
      <alignment vertical="center" wrapText="1"/>
    </xf>
    <xf numFmtId="0" fontId="0" fillId="0" borderId="22" xfId="0" applyFont="1" applyBorder="1" applyAlignment="1">
      <alignment vertical="center" wrapText="1"/>
    </xf>
    <xf numFmtId="0" fontId="0" fillId="0" borderId="21" xfId="0" applyFont="1" applyBorder="1" applyAlignment="1">
      <alignment vertical="center" wrapText="1"/>
    </xf>
    <xf numFmtId="43" fontId="15" fillId="0" borderId="24" xfId="76" applyFont="1" applyFill="1" applyBorder="1" applyAlignment="1">
      <alignment horizontal="center" vertical="center"/>
    </xf>
    <xf numFmtId="43" fontId="15" fillId="0" borderId="22" xfId="76" applyFont="1" applyFill="1" applyBorder="1" applyAlignment="1">
      <alignment horizontal="center" vertical="center"/>
    </xf>
    <xf numFmtId="43" fontId="15" fillId="0" borderId="43" xfId="76" applyFont="1" applyFill="1" applyBorder="1" applyAlignment="1">
      <alignment horizontal="center" vertical="center"/>
    </xf>
    <xf numFmtId="43" fontId="15" fillId="0" borderId="25" xfId="76" applyFont="1" applyFill="1" applyBorder="1" applyAlignment="1">
      <alignment horizontal="center" vertical="center"/>
    </xf>
    <xf numFmtId="43" fontId="15" fillId="0" borderId="0" xfId="76" applyFont="1" applyFill="1" applyBorder="1" applyAlignment="1">
      <alignment horizontal="center" vertical="center"/>
    </xf>
    <xf numFmtId="43" fontId="15" fillId="0" borderId="42" xfId="76" applyFont="1" applyFill="1" applyBorder="1" applyAlignment="1">
      <alignment horizontal="center" vertical="center"/>
    </xf>
    <xf numFmtId="43" fontId="15" fillId="0" borderId="15" xfId="76" applyFont="1" applyFill="1" applyBorder="1" applyAlignment="1">
      <alignment horizontal="center" vertical="center"/>
    </xf>
    <xf numFmtId="43" fontId="15" fillId="0" borderId="19" xfId="76" applyFont="1" applyFill="1" applyBorder="1" applyAlignment="1">
      <alignment horizontal="center" vertical="center"/>
    </xf>
    <xf numFmtId="43" fontId="15" fillId="0" borderId="44" xfId="76" applyFont="1" applyFill="1" applyBorder="1" applyAlignment="1">
      <alignment horizontal="center" vertical="center"/>
    </xf>
    <xf numFmtId="0" fontId="12" fillId="0" borderId="51"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19" xfId="0" applyFont="1" applyBorder="1" applyAlignment="1">
      <alignment horizontal="center"/>
    </xf>
    <xf numFmtId="0" fontId="15" fillId="0" borderId="44" xfId="0" applyFont="1" applyBorder="1" applyAlignment="1">
      <alignment horizontal="center"/>
    </xf>
    <xf numFmtId="0" fontId="15" fillId="5" borderId="3" xfId="18" applyFont="1" applyFill="1" applyBorder="1" applyAlignment="1">
      <alignment horizontal="center"/>
    </xf>
    <xf numFmtId="0" fontId="15" fillId="5" borderId="62" xfId="18" applyFont="1" applyFill="1" applyBorder="1" applyAlignment="1">
      <alignment horizontal="center"/>
    </xf>
    <xf numFmtId="0" fontId="13" fillId="13" borderId="3" xfId="0" applyFont="1" applyFill="1" applyBorder="1" applyAlignment="1"/>
    <xf numFmtId="0" fontId="13" fillId="13" borderId="3" xfId="0" applyFont="1" applyFill="1" applyBorder="1" applyAlignment="1">
      <alignment wrapText="1"/>
    </xf>
    <xf numFmtId="0" fontId="14" fillId="0" borderId="38" xfId="18" applyFont="1" applyFill="1" applyBorder="1" applyAlignment="1">
      <alignment horizontal="left" vertical="center"/>
    </xf>
    <xf numFmtId="0" fontId="14" fillId="0" borderId="39" xfId="18" applyFont="1" applyFill="1" applyBorder="1" applyAlignment="1">
      <alignment horizontal="left" vertical="center"/>
    </xf>
    <xf numFmtId="0" fontId="14" fillId="0" borderId="40" xfId="18" applyFont="1" applyFill="1" applyBorder="1" applyAlignment="1">
      <alignment horizontal="left" vertical="center"/>
    </xf>
    <xf numFmtId="171" fontId="15" fillId="0" borderId="55" xfId="0" applyNumberFormat="1" applyFont="1" applyFill="1" applyBorder="1" applyAlignment="1">
      <alignment horizontal="center" vertical="center"/>
    </xf>
    <xf numFmtId="171" fontId="15" fillId="0" borderId="22" xfId="0" applyNumberFormat="1" applyFont="1" applyFill="1" applyBorder="1" applyAlignment="1">
      <alignment horizontal="center" vertical="center"/>
    </xf>
    <xf numFmtId="171" fontId="15" fillId="0" borderId="43" xfId="0" applyNumberFormat="1" applyFont="1" applyFill="1" applyBorder="1" applyAlignment="1">
      <alignment horizontal="center" vertical="center"/>
    </xf>
    <xf numFmtId="171" fontId="15" fillId="0" borderId="41" xfId="0" applyNumberFormat="1" applyFont="1" applyFill="1" applyBorder="1" applyAlignment="1">
      <alignment horizontal="center" vertical="center"/>
    </xf>
    <xf numFmtId="171" fontId="15" fillId="0" borderId="0" xfId="0" applyNumberFormat="1" applyFont="1" applyFill="1" applyBorder="1" applyAlignment="1">
      <alignment horizontal="center" vertical="center"/>
    </xf>
    <xf numFmtId="171" fontId="15" fillId="0" borderId="42" xfId="0" applyNumberFormat="1" applyFont="1" applyFill="1" applyBorder="1" applyAlignment="1">
      <alignment horizontal="center" vertical="center"/>
    </xf>
    <xf numFmtId="171" fontId="15" fillId="0" borderId="58" xfId="0" applyNumberFormat="1" applyFont="1" applyFill="1" applyBorder="1" applyAlignment="1">
      <alignment horizontal="center" vertical="center"/>
    </xf>
    <xf numFmtId="171" fontId="15" fillId="0" borderId="19" xfId="0" applyNumberFormat="1" applyFont="1" applyFill="1" applyBorder="1" applyAlignment="1">
      <alignment horizontal="center" vertical="center"/>
    </xf>
    <xf numFmtId="171" fontId="15" fillId="0" borderId="44" xfId="0" applyNumberFormat="1" applyFont="1" applyFill="1" applyBorder="1" applyAlignment="1">
      <alignment horizontal="center" vertical="center"/>
    </xf>
    <xf numFmtId="0" fontId="25" fillId="0" borderId="54" xfId="0" applyFont="1" applyBorder="1" applyAlignment="1">
      <alignment horizontal="left" vertical="center" wrapText="1"/>
    </xf>
    <xf numFmtId="0" fontId="25" fillId="0" borderId="3" xfId="0" applyFont="1" applyBorder="1" applyAlignment="1">
      <alignment horizontal="left" vertical="center" wrapText="1"/>
    </xf>
    <xf numFmtId="0" fontId="25" fillId="0" borderId="62" xfId="0" applyFont="1" applyBorder="1" applyAlignment="1">
      <alignment horizontal="left" vertical="center" wrapText="1"/>
    </xf>
    <xf numFmtId="2" fontId="12" fillId="11" borderId="4" xfId="0" applyNumberFormat="1" applyFont="1" applyFill="1" applyBorder="1" applyAlignment="1">
      <alignment horizontal="center" vertical="center" wrapText="1"/>
    </xf>
    <xf numFmtId="2" fontId="12" fillId="11" borderId="9" xfId="0" applyNumberFormat="1"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78" xfId="0" applyFont="1" applyFill="1" applyBorder="1" applyAlignment="1">
      <alignment horizontal="center" vertical="center" wrapText="1"/>
    </xf>
    <xf numFmtId="0" fontId="12" fillId="11" borderId="79" xfId="0" applyFont="1" applyFill="1" applyBorder="1" applyAlignment="1">
      <alignment horizontal="center" vertical="center" wrapText="1"/>
    </xf>
    <xf numFmtId="2" fontId="12" fillId="9" borderId="36" xfId="0" applyNumberFormat="1" applyFont="1" applyFill="1" applyBorder="1" applyAlignment="1">
      <alignment horizontal="center" vertical="center"/>
    </xf>
    <xf numFmtId="0" fontId="35" fillId="9" borderId="65" xfId="0" applyFont="1" applyFill="1" applyBorder="1" applyAlignment="1">
      <alignment horizontal="center" vertical="center"/>
    </xf>
    <xf numFmtId="0" fontId="35" fillId="9" borderId="2" xfId="0" applyFont="1" applyFill="1" applyBorder="1" applyAlignment="1">
      <alignment horizontal="center" vertical="center"/>
    </xf>
    <xf numFmtId="0" fontId="35" fillId="9" borderId="66" xfId="0" applyFont="1" applyFill="1" applyBorder="1" applyAlignment="1">
      <alignment horizontal="center" vertical="center"/>
    </xf>
    <xf numFmtId="2" fontId="12" fillId="11" borderId="6" xfId="0" applyNumberFormat="1" applyFont="1" applyFill="1" applyBorder="1" applyAlignment="1">
      <alignment horizontal="center" vertical="center" wrapText="1"/>
    </xf>
    <xf numFmtId="0" fontId="0" fillId="0" borderId="4" xfId="0" applyBorder="1" applyAlignment="1">
      <alignment horizontal="right" vertical="center"/>
    </xf>
    <xf numFmtId="0" fontId="15" fillId="5" borderId="0" xfId="18" applyFont="1" applyFill="1" applyBorder="1" applyAlignment="1">
      <alignment horizontal="center" vertical="center"/>
    </xf>
    <xf numFmtId="0" fontId="12"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20" xfId="0" applyFont="1" applyBorder="1" applyAlignment="1">
      <alignment horizontal="center" vertical="center"/>
    </xf>
    <xf numFmtId="0" fontId="15" fillId="9" borderId="23" xfId="18" applyFont="1" applyFill="1" applyBorder="1" applyAlignment="1">
      <alignment horizontal="center"/>
    </xf>
    <xf numFmtId="0" fontId="15" fillId="9" borderId="16" xfId="18" applyFont="1" applyFill="1" applyBorder="1" applyAlignment="1">
      <alignment horizontal="center"/>
    </xf>
    <xf numFmtId="0" fontId="15" fillId="9" borderId="11" xfId="18" applyFont="1" applyFill="1" applyBorder="1" applyAlignment="1">
      <alignment horizontal="center"/>
    </xf>
    <xf numFmtId="0" fontId="15" fillId="9" borderId="10" xfId="18" applyFont="1" applyFill="1" applyBorder="1" applyAlignment="1">
      <alignment horizontal="center"/>
    </xf>
    <xf numFmtId="0" fontId="15" fillId="9" borderId="3" xfId="18" applyFont="1" applyFill="1" applyBorder="1" applyAlignment="1">
      <alignment horizontal="center"/>
    </xf>
    <xf numFmtId="0" fontId="15" fillId="9" borderId="20" xfId="18" applyFont="1" applyFill="1" applyBorder="1" applyAlignment="1">
      <alignment horizontal="center"/>
    </xf>
    <xf numFmtId="0" fontId="9" fillId="0" borderId="19" xfId="18" applyFont="1" applyBorder="1" applyAlignment="1">
      <alignment horizontal="center"/>
    </xf>
    <xf numFmtId="0" fontId="9" fillId="0" borderId="16" xfId="18" applyFont="1" applyFill="1" applyBorder="1" applyAlignment="1">
      <alignment horizontal="center"/>
    </xf>
    <xf numFmtId="0" fontId="15" fillId="0" borderId="3" xfId="18" applyFont="1" applyFill="1" applyBorder="1" applyAlignment="1">
      <alignment horizontal="center"/>
    </xf>
    <xf numFmtId="0" fontId="15" fillId="0" borderId="16" xfId="0" applyFont="1" applyFill="1" applyBorder="1" applyAlignment="1">
      <alignment horizontal="center"/>
    </xf>
    <xf numFmtId="0" fontId="14" fillId="5" borderId="0" xfId="18" applyFont="1" applyFill="1" applyBorder="1" applyAlignment="1">
      <alignment horizontal="left" wrapText="1"/>
    </xf>
    <xf numFmtId="0" fontId="9" fillId="0" borderId="4" xfId="0" applyFont="1" applyFill="1" applyBorder="1" applyAlignment="1">
      <alignment wrapText="1"/>
    </xf>
    <xf numFmtId="0" fontId="9" fillId="0" borderId="4" xfId="0" applyFont="1" applyBorder="1" applyAlignment="1">
      <alignment horizontal="center"/>
    </xf>
    <xf numFmtId="0" fontId="9" fillId="0" borderId="16" xfId="0" applyFont="1" applyFill="1" applyBorder="1" applyAlignment="1">
      <alignment wrapText="1"/>
    </xf>
    <xf numFmtId="0" fontId="9" fillId="0" borderId="11" xfId="0" applyFont="1" applyFill="1" applyBorder="1" applyAlignment="1"/>
    <xf numFmtId="0" fontId="15" fillId="0" borderId="10" xfId="0" quotePrefix="1" applyFont="1" applyFill="1" applyBorder="1" applyAlignment="1">
      <alignment horizontal="center" wrapText="1"/>
    </xf>
    <xf numFmtId="0" fontId="15" fillId="0" borderId="20" xfId="0" quotePrefix="1" applyFont="1" applyFill="1" applyBorder="1" applyAlignment="1">
      <alignment horizontal="center" wrapText="1"/>
    </xf>
    <xf numFmtId="2" fontId="9" fillId="0" borderId="10" xfId="0" applyNumberFormat="1" applyFont="1" applyFill="1" applyBorder="1" applyAlignment="1">
      <alignment horizontal="center"/>
    </xf>
    <xf numFmtId="2" fontId="9" fillId="0" borderId="20" xfId="0" applyNumberFormat="1" applyFont="1" applyFill="1" applyBorder="1" applyAlignment="1">
      <alignment horizontal="center"/>
    </xf>
    <xf numFmtId="0" fontId="15" fillId="0" borderId="3" xfId="0" quotePrefix="1" applyFont="1" applyFill="1" applyBorder="1" applyAlignment="1">
      <alignment horizontal="center" wrapText="1"/>
    </xf>
    <xf numFmtId="0" fontId="15" fillId="0" borderId="4" xfId="0" quotePrefix="1"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20" xfId="0" quotePrefix="1"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0" xfId="0" quotePrefix="1" applyFont="1" applyFill="1" applyBorder="1" applyAlignment="1">
      <alignment horizontal="center" vertical="center" wrapText="1"/>
    </xf>
    <xf numFmtId="0" fontId="15" fillId="0" borderId="0" xfId="0" applyFont="1" applyFill="1" applyBorder="1" applyAlignment="1">
      <alignment horizontal="left"/>
    </xf>
    <xf numFmtId="0" fontId="14" fillId="0" borderId="0" xfId="0" applyFont="1" applyBorder="1" applyAlignment="1">
      <alignment horizontal="left" vertical="center"/>
    </xf>
    <xf numFmtId="0" fontId="9" fillId="0" borderId="0" xfId="75" applyFont="1" applyAlignment="1">
      <alignment horizontal="left"/>
    </xf>
    <xf numFmtId="0" fontId="15" fillId="15" borderId="4" xfId="75" applyFont="1" applyFill="1" applyBorder="1" applyAlignment="1">
      <alignment horizontal="center" wrapText="1"/>
    </xf>
    <xf numFmtId="0" fontId="15" fillId="5" borderId="0" xfId="18" applyFont="1" applyFill="1" applyBorder="1" applyAlignment="1">
      <alignment horizontal="left"/>
    </xf>
    <xf numFmtId="0" fontId="15" fillId="5" borderId="0" xfId="0" applyFont="1" applyFill="1" applyBorder="1" applyAlignment="1">
      <alignment horizontal="center"/>
    </xf>
  </cellXfs>
  <cellStyles count="84">
    <cellStyle name="Body" xfId="2"/>
    <cellStyle name="Comma" xfId="76" builtinId="3"/>
    <cellStyle name="Comma  - Style1" xfId="4"/>
    <cellStyle name="Comma 10" xfId="36"/>
    <cellStyle name="Comma 10 2" xfId="79"/>
    <cellStyle name="Comma 10 2 2" xfId="80"/>
    <cellStyle name="Comma 11" xfId="39"/>
    <cellStyle name="Comma 12" xfId="32"/>
    <cellStyle name="Comma 13" xfId="44"/>
    <cellStyle name="Comma 14" xfId="47"/>
    <cellStyle name="Comma 15" xfId="50"/>
    <cellStyle name="Comma 16" xfId="53"/>
    <cellStyle name="Comma 2" xfId="5"/>
    <cellStyle name="Comma 3" xfId="3"/>
    <cellStyle name="Comma 3 2" xfId="63"/>
    <cellStyle name="Comma 4" xfId="19"/>
    <cellStyle name="Comma 4 2" xfId="67"/>
    <cellStyle name="Comma 5" xfId="22"/>
    <cellStyle name="Comma 5 2" xfId="70"/>
    <cellStyle name="Comma 6" xfId="23"/>
    <cellStyle name="Comma 6 2" xfId="71"/>
    <cellStyle name="Comma 7" xfId="28"/>
    <cellStyle name="Comma 8" xfId="31"/>
    <cellStyle name="Comma 9" xfId="33"/>
    <cellStyle name="Comma_Formats for GERC - ARR &amp; TF (Draft) Ver 0.1" xfId="60"/>
    <cellStyle name="Curren - Style2" xfId="6"/>
    <cellStyle name="Grey" xfId="7"/>
    <cellStyle name="Header1" xfId="8"/>
    <cellStyle name="Header2" xfId="9"/>
    <cellStyle name="Hyperlink 2" xfId="81"/>
    <cellStyle name="Input [yellow]" xfId="10"/>
    <cellStyle name="no dec" xfId="11"/>
    <cellStyle name="Normal" xfId="0" builtinId="0"/>
    <cellStyle name="Normal - Style1" xfId="12"/>
    <cellStyle name="Normal 10" xfId="37"/>
    <cellStyle name="Normal 11" xfId="40"/>
    <cellStyle name="Normal 12" xfId="42"/>
    <cellStyle name="Normal 13" xfId="45"/>
    <cellStyle name="Normal 14" xfId="48"/>
    <cellStyle name="Normal 15" xfId="51"/>
    <cellStyle name="Normal 16" xfId="54"/>
    <cellStyle name="Normal 17" xfId="77"/>
    <cellStyle name="Normal 2" xfId="13"/>
    <cellStyle name="Normal 20 2" xfId="78"/>
    <cellStyle name="Normal 20 2 2" xfId="82"/>
    <cellStyle name="Normal 3" xfId="1"/>
    <cellStyle name="Normal 3 2" xfId="62"/>
    <cellStyle name="Normal 3_JKPDD_Power Purchase" xfId="83"/>
    <cellStyle name="Normal 4" xfId="18"/>
    <cellStyle name="Normal 4 2" xfId="66"/>
    <cellStyle name="Normal 5" xfId="21"/>
    <cellStyle name="Normal 5 2" xfId="69"/>
    <cellStyle name="Normal 6" xfId="24"/>
    <cellStyle name="Normal 6 2" xfId="72"/>
    <cellStyle name="Normal 7" xfId="27"/>
    <cellStyle name="Normal 8" xfId="30"/>
    <cellStyle name="Normal 9" xfId="34"/>
    <cellStyle name="Normal_01- ARR Forms 04-05 Final " xfId="57"/>
    <cellStyle name="Normal_01- Tariff Proposal Forms" xfId="58"/>
    <cellStyle name="Normal_annex ARR " xfId="59"/>
    <cellStyle name="Normal_performance data" xfId="75"/>
    <cellStyle name="Percent" xfId="61" builtinId="5"/>
    <cellStyle name="Percent [0]_#6 Temps &amp; Contractors" xfId="15"/>
    <cellStyle name="Percent [2]" xfId="16"/>
    <cellStyle name="Percent [2] 2" xfId="65"/>
    <cellStyle name="Percent 10" xfId="43"/>
    <cellStyle name="Percent 11" xfId="46"/>
    <cellStyle name="Percent 12" xfId="49"/>
    <cellStyle name="Percent 13" xfId="52"/>
    <cellStyle name="Percent 14" xfId="55"/>
    <cellStyle name="Percent 15" xfId="56"/>
    <cellStyle name="Percent 2" xfId="14"/>
    <cellStyle name="Percent 2 2" xfId="64"/>
    <cellStyle name="Percent 3" xfId="20"/>
    <cellStyle name="Percent 3 2" xfId="68"/>
    <cellStyle name="Percent 4" xfId="25"/>
    <cellStyle name="Percent 4 2" xfId="73"/>
    <cellStyle name="Percent 5" xfId="26"/>
    <cellStyle name="Percent 5 2" xfId="74"/>
    <cellStyle name="Percent 6" xfId="29"/>
    <cellStyle name="Percent 7" xfId="35"/>
    <cellStyle name="Percent 8" xfId="38"/>
    <cellStyle name="Percent 9" xfId="41"/>
    <cellStyle name="Style 1" xfId="17"/>
  </cellStyles>
  <dxfs count="0"/>
  <tableStyles count="0" defaultTableStyle="TableStyleMedium2" defaultPivotStyle="PivotStyleLight16"/>
  <colors>
    <mruColors>
      <color rgb="FF00FFFF"/>
      <color rgb="FF00FFCC"/>
      <color rgb="FF00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3.xml"/><Relationship Id="rId9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AppData/Roaming/Microsoft/Excel/201-04REL-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a/AppData/Roaming/Microsoft/Excel/Databank/1-Projects%20In%20Hand/DFID/ARR%202003-04/Arr%20Petition%202003-04/For%20Submission/ARR%20Forms%20For%20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04REL"/>
      <sheetName val="A 3_7"/>
      <sheetName val="Salient1"/>
      <sheetName val="data"/>
      <sheetName val="Cat_Ser_load"/>
      <sheetName val="Data base Feb 09"/>
      <sheetName val="grid"/>
      <sheetName val="132kv DCDS"/>
      <sheetName val=""/>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8">
          <cell r="A38">
            <v>0</v>
          </cell>
        </row>
      </sheetData>
      <sheetData sheetId="36"/>
      <sheetData sheetId="37"/>
      <sheetData sheetId="38"/>
      <sheetData sheetId="39">
        <row r="38">
          <cell r="A38" t="str">
            <v xml:space="preserve">ESTIMATE FOR INSTALLATION OF ADDITIONAL 1X40MVA 132/33KV TRANSFORMER AT EXISTING EHV SUBSTATION </v>
          </cell>
        </row>
      </sheetData>
      <sheetData sheetId="40"/>
      <sheetData sheetId="41"/>
      <sheetData sheetId="42"/>
      <sheetData sheetId="43"/>
      <sheetData sheetId="44"/>
      <sheetData sheetId="45"/>
      <sheetData sheetId="46">
        <row r="38">
          <cell r="A38">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ow r="38">
          <cell r="A38" t="str">
            <v xml:space="preserve">ESTIMATE FOR INSTALLATION OF ADDITIONAL 1X40MVA 132/33KV TRANSFORMER AT EXISTING EHV SUBSTATION </v>
          </cell>
        </row>
      </sheetData>
      <sheetData sheetId="92"/>
      <sheetData sheetId="93"/>
      <sheetData sheetId="94"/>
      <sheetData sheetId="95"/>
      <sheetData sheetId="96"/>
      <sheetData sheetId="97"/>
      <sheetData sheetId="9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Cash Flow"/>
      <sheetName val="HLY_-99-00"/>
      <sheetName val="Hydro_Data"/>
      <sheetName val="dpc_cost"/>
      <sheetName val="Plant_Availability"/>
      <sheetName val="A 3.7"/>
      <sheetName val="Discom Details"/>
      <sheetName val="C.S.GENERATION"/>
      <sheetName val="all"/>
      <sheetName val="Bombaybazar(Remark)"/>
      <sheetName val="Assumptions"/>
      <sheetName val="HLY_-99-002"/>
      <sheetName val="Hydro_Data2"/>
      <sheetName val="dpc_cost2"/>
      <sheetName val="Plant_Availability2"/>
      <sheetName val="HLY_-99-001"/>
      <sheetName val="Hydro_Data1"/>
      <sheetName val="dpc_cost1"/>
      <sheetName val="Plant_Availability1"/>
      <sheetName val="Sch-3"/>
      <sheetName val="RAJ"/>
      <sheetName val="04rel"/>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strain"/>
      <sheetName val="data"/>
      <sheetName val="General"/>
      <sheetName val="7.11 p1"/>
      <sheetName val="Form-B"/>
      <sheetName val="7_11_p1"/>
      <sheetName val="Discom_Details1"/>
      <sheetName val="A_3_71"/>
      <sheetName val="C_S_GENERATION1"/>
      <sheetName val="7_11_p11"/>
      <sheetName val="Discom_Details2"/>
      <sheetName val="A_3_72"/>
      <sheetName val="C_S_GENERATION2"/>
      <sheetName val="7_11_p12"/>
      <sheetName val="4 Annex 1 Basic rate"/>
      <sheetName val="SCF"/>
      <sheetName val="Report"/>
    </sheetNames>
    <sheetDataSet>
      <sheetData sheetId="0" refreshError="1"/>
      <sheetData sheetId="1" refreshError="1"/>
      <sheetData sheetId="2" refreshError="1"/>
      <sheetData sheetId="3" refreshError="1"/>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D1">
            <v>0</v>
          </cell>
        </row>
      </sheetData>
      <sheetData sheetId="34">
        <row r="1">
          <cell r="D1">
            <v>0</v>
          </cell>
        </row>
      </sheetData>
      <sheetData sheetId="35">
        <row r="1">
          <cell r="D1">
            <v>0</v>
          </cell>
        </row>
      </sheetData>
      <sheetData sheetId="36"/>
      <sheetData sheetId="37"/>
      <sheetData sheetId="38"/>
      <sheetData sheetId="39">
        <row r="1">
          <cell r="D1">
            <v>0</v>
          </cell>
        </row>
      </sheetData>
      <sheetData sheetId="40">
        <row r="1">
          <cell r="D1">
            <v>0</v>
          </cell>
        </row>
      </sheetData>
      <sheetData sheetId="41" refreshError="1"/>
      <sheetData sheetId="42" refreshError="1"/>
      <sheetData sheetId="43" refreshError="1"/>
      <sheetData sheetId="44"/>
      <sheetData sheetId="45"/>
      <sheetData sheetId="46">
        <row r="1">
          <cell r="D1">
            <v>0</v>
          </cell>
        </row>
      </sheetData>
      <sheetData sheetId="47"/>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74"/>
  <sheetViews>
    <sheetView topLeftCell="A54" workbookViewId="0">
      <selection activeCell="A54" sqref="A1:XFD1048576"/>
    </sheetView>
  </sheetViews>
  <sheetFormatPr defaultColWidth="9.140625" defaultRowHeight="15" x14ac:dyDescent="0.25"/>
  <cols>
    <col min="1" max="1" width="9.140625" style="82"/>
    <col min="2" max="2" width="10.42578125" style="82" customWidth="1"/>
    <col min="3" max="3" width="7.85546875" style="82" customWidth="1"/>
    <col min="4" max="4" width="16" style="82" customWidth="1"/>
    <col min="5" max="5" width="54" style="82" customWidth="1"/>
    <col min="6" max="6" width="10.85546875" style="82" bestFit="1" customWidth="1"/>
    <col min="7" max="16384" width="9.140625" style="82"/>
  </cols>
  <sheetData>
    <row r="1" spans="1:10" x14ac:dyDescent="0.25">
      <c r="A1" s="1726"/>
      <c r="B1" s="1726"/>
      <c r="C1" s="1726"/>
      <c r="D1" s="1726"/>
      <c r="E1" s="1726"/>
    </row>
    <row r="2" spans="1:10" x14ac:dyDescent="0.25">
      <c r="A2" s="1728" t="s">
        <v>0</v>
      </c>
      <c r="B2" s="1728"/>
      <c r="C2" s="1728"/>
      <c r="D2" s="132"/>
      <c r="E2" s="95"/>
    </row>
    <row r="3" spans="1:10" x14ac:dyDescent="0.25">
      <c r="A3" s="1728" t="s">
        <v>1</v>
      </c>
      <c r="B3" s="1728"/>
      <c r="C3" s="1728"/>
      <c r="D3" s="132"/>
      <c r="E3" s="95"/>
    </row>
    <row r="4" spans="1:10" x14ac:dyDescent="0.25">
      <c r="A4" s="1728" t="s">
        <v>2</v>
      </c>
      <c r="B4" s="1728"/>
      <c r="C4" s="1728"/>
      <c r="D4" s="132"/>
      <c r="E4" s="95"/>
    </row>
    <row r="5" spans="1:10" x14ac:dyDescent="0.25">
      <c r="A5" s="1729"/>
      <c r="B5" s="1729"/>
      <c r="C5" s="1729"/>
      <c r="D5" s="1729"/>
      <c r="E5" s="1729"/>
    </row>
    <row r="6" spans="1:10" x14ac:dyDescent="0.25">
      <c r="A6" s="1727" t="s">
        <v>3</v>
      </c>
      <c r="B6" s="1727"/>
      <c r="C6" s="1727"/>
      <c r="D6" s="1727"/>
      <c r="E6" s="1727"/>
    </row>
    <row r="7" spans="1:10" ht="15.75" thickBot="1" x14ac:dyDescent="0.3">
      <c r="A7" s="1725"/>
      <c r="B7" s="1725"/>
      <c r="C7" s="1725"/>
      <c r="D7" s="1725"/>
      <c r="E7" s="1725"/>
      <c r="G7" s="82" t="s">
        <v>103</v>
      </c>
      <c r="H7" s="82" t="s">
        <v>100</v>
      </c>
      <c r="I7" s="82" t="s">
        <v>104</v>
      </c>
      <c r="J7" s="82" t="s">
        <v>101</v>
      </c>
    </row>
    <row r="8" spans="1:10" x14ac:dyDescent="0.25">
      <c r="A8" s="96" t="s">
        <v>44</v>
      </c>
      <c r="B8" s="97" t="s">
        <v>45</v>
      </c>
      <c r="C8" s="97" t="s">
        <v>46</v>
      </c>
      <c r="D8" s="98" t="s">
        <v>43</v>
      </c>
      <c r="E8" s="99" t="s">
        <v>4</v>
      </c>
    </row>
    <row r="9" spans="1:10" x14ac:dyDescent="0.25">
      <c r="A9" s="100"/>
      <c r="B9" s="101"/>
      <c r="C9" s="101"/>
      <c r="D9" s="102"/>
      <c r="E9" s="103"/>
    </row>
    <row r="10" spans="1:10" ht="30" x14ac:dyDescent="0.25">
      <c r="A10" s="89">
        <v>1</v>
      </c>
      <c r="B10" s="90" t="s">
        <v>5</v>
      </c>
      <c r="C10" s="90" t="s">
        <v>105</v>
      </c>
      <c r="D10" s="104" t="s">
        <v>625</v>
      </c>
      <c r="E10" s="105" t="s">
        <v>6</v>
      </c>
      <c r="F10" s="82" t="s">
        <v>100</v>
      </c>
      <c r="G10" s="5" t="s">
        <v>105</v>
      </c>
      <c r="H10" s="88" t="s">
        <v>106</v>
      </c>
      <c r="I10" s="42" t="s">
        <v>106</v>
      </c>
      <c r="J10" s="5" t="s">
        <v>105</v>
      </c>
    </row>
    <row r="11" spans="1:10" ht="30" x14ac:dyDescent="0.25">
      <c r="A11" s="89">
        <v>2</v>
      </c>
      <c r="B11" s="90" t="s">
        <v>5</v>
      </c>
      <c r="C11" s="90" t="s">
        <v>107</v>
      </c>
      <c r="D11" s="91">
        <v>16.5</v>
      </c>
      <c r="E11" s="105" t="s">
        <v>82</v>
      </c>
      <c r="F11" s="82" t="s">
        <v>100</v>
      </c>
      <c r="G11" s="5"/>
      <c r="H11" s="88" t="s">
        <v>105</v>
      </c>
      <c r="I11" s="5"/>
      <c r="J11" s="5"/>
    </row>
    <row r="12" spans="1:10" ht="30" x14ac:dyDescent="0.25">
      <c r="A12" s="89">
        <v>3</v>
      </c>
      <c r="B12" s="90" t="s">
        <v>5</v>
      </c>
      <c r="C12" s="90" t="s">
        <v>109</v>
      </c>
      <c r="D12" s="91" t="s">
        <v>154</v>
      </c>
      <c r="E12" s="105" t="s">
        <v>83</v>
      </c>
      <c r="F12" s="82" t="s">
        <v>100</v>
      </c>
      <c r="G12" s="5"/>
      <c r="H12" s="88" t="s">
        <v>107</v>
      </c>
      <c r="I12" s="5"/>
      <c r="J12" s="5"/>
    </row>
    <row r="13" spans="1:10" x14ac:dyDescent="0.25">
      <c r="A13" s="89">
        <v>5</v>
      </c>
      <c r="B13" s="90" t="s">
        <v>5</v>
      </c>
      <c r="C13" s="90" t="s">
        <v>111</v>
      </c>
      <c r="D13" s="91" t="s">
        <v>155</v>
      </c>
      <c r="E13" s="92" t="s">
        <v>7</v>
      </c>
      <c r="F13" s="82" t="s">
        <v>101</v>
      </c>
      <c r="G13" s="5"/>
      <c r="H13" s="5"/>
      <c r="I13" s="5" t="s">
        <v>108</v>
      </c>
      <c r="J13" s="88" t="s">
        <v>108</v>
      </c>
    </row>
    <row r="14" spans="1:10" x14ac:dyDescent="0.25">
      <c r="A14" s="89">
        <v>6</v>
      </c>
      <c r="B14" s="90"/>
      <c r="C14" s="90" t="s">
        <v>128</v>
      </c>
      <c r="D14" s="91"/>
      <c r="E14" s="106" t="s">
        <v>834</v>
      </c>
      <c r="G14" s="5"/>
      <c r="H14" s="5"/>
      <c r="I14" s="5"/>
      <c r="J14" s="88"/>
    </row>
    <row r="15" spans="1:10" x14ac:dyDescent="0.25">
      <c r="A15" s="89">
        <v>7</v>
      </c>
      <c r="B15" s="90"/>
      <c r="C15" s="90" t="s">
        <v>833</v>
      </c>
      <c r="D15" s="91"/>
      <c r="E15" s="106" t="s">
        <v>835</v>
      </c>
      <c r="G15" s="5"/>
      <c r="H15" s="5"/>
      <c r="I15" s="5"/>
      <c r="J15" s="88"/>
    </row>
    <row r="16" spans="1:10" x14ac:dyDescent="0.25">
      <c r="A16" s="89">
        <v>8</v>
      </c>
      <c r="B16" s="90" t="s">
        <v>5</v>
      </c>
      <c r="C16" s="90" t="s">
        <v>110</v>
      </c>
      <c r="D16" s="91" t="s">
        <v>156</v>
      </c>
      <c r="E16" s="92" t="s">
        <v>8</v>
      </c>
      <c r="F16" s="82" t="s">
        <v>102</v>
      </c>
      <c r="G16" s="42" t="s">
        <v>107</v>
      </c>
      <c r="H16" s="5"/>
      <c r="I16" s="5"/>
      <c r="J16" s="88" t="s">
        <v>107</v>
      </c>
    </row>
    <row r="17" spans="1:10" x14ac:dyDescent="0.25">
      <c r="A17" s="89">
        <v>9</v>
      </c>
      <c r="B17" s="90" t="s">
        <v>5</v>
      </c>
      <c r="C17" s="90" t="s">
        <v>129</v>
      </c>
      <c r="D17" s="91"/>
      <c r="E17" s="107" t="s">
        <v>10</v>
      </c>
      <c r="F17" s="82" t="s">
        <v>102</v>
      </c>
      <c r="G17" s="42" t="s">
        <v>109</v>
      </c>
      <c r="H17" s="5"/>
      <c r="I17" s="5"/>
      <c r="J17" s="88" t="s">
        <v>109</v>
      </c>
    </row>
    <row r="18" spans="1:10" x14ac:dyDescent="0.25">
      <c r="A18" s="89"/>
      <c r="B18" s="90"/>
      <c r="C18" s="90"/>
      <c r="D18" s="90"/>
      <c r="E18" s="108"/>
      <c r="G18" s="5"/>
      <c r="H18" s="5"/>
      <c r="I18" s="5"/>
      <c r="J18" s="5"/>
    </row>
    <row r="19" spans="1:10" x14ac:dyDescent="0.25">
      <c r="A19" s="89"/>
      <c r="B19" s="90"/>
      <c r="C19" s="90"/>
      <c r="D19" s="90"/>
      <c r="E19" s="5"/>
      <c r="G19" s="5"/>
      <c r="H19" s="5"/>
      <c r="I19" s="5"/>
      <c r="J19" s="5"/>
    </row>
    <row r="20" spans="1:10" x14ac:dyDescent="0.25">
      <c r="A20" s="89"/>
      <c r="B20" s="90"/>
      <c r="C20" s="90"/>
      <c r="D20" s="90"/>
      <c r="E20" s="5"/>
      <c r="G20" s="5"/>
      <c r="H20" s="5"/>
      <c r="I20" s="5"/>
      <c r="J20" s="5"/>
    </row>
    <row r="21" spans="1:10" x14ac:dyDescent="0.25">
      <c r="A21" s="89">
        <v>10</v>
      </c>
      <c r="B21" s="90" t="s">
        <v>5</v>
      </c>
      <c r="C21" s="90" t="s">
        <v>118</v>
      </c>
      <c r="D21" s="91" t="s">
        <v>157</v>
      </c>
      <c r="E21" s="109" t="s">
        <v>11</v>
      </c>
      <c r="F21" s="82" t="s">
        <v>102</v>
      </c>
      <c r="G21" s="42" t="s">
        <v>110</v>
      </c>
      <c r="H21" s="5"/>
      <c r="I21" s="5"/>
      <c r="J21" s="88" t="s">
        <v>111</v>
      </c>
    </row>
    <row r="22" spans="1:10" x14ac:dyDescent="0.25">
      <c r="A22" s="89">
        <v>11</v>
      </c>
      <c r="B22" s="90" t="s">
        <v>5</v>
      </c>
      <c r="C22" s="90" t="s">
        <v>121</v>
      </c>
      <c r="D22" s="91"/>
      <c r="E22" s="109" t="s">
        <v>85</v>
      </c>
      <c r="F22" s="82" t="s">
        <v>99</v>
      </c>
      <c r="G22" s="5"/>
      <c r="H22" s="5"/>
      <c r="I22" s="5"/>
      <c r="J22" s="5"/>
    </row>
    <row r="23" spans="1:10" x14ac:dyDescent="0.25">
      <c r="A23" s="89">
        <v>12</v>
      </c>
      <c r="B23" s="90" t="s">
        <v>5</v>
      </c>
      <c r="C23" s="90" t="s">
        <v>122</v>
      </c>
      <c r="D23" s="91" t="s">
        <v>158</v>
      </c>
      <c r="E23" s="110" t="s">
        <v>9</v>
      </c>
      <c r="G23" s="5"/>
      <c r="H23" s="5" t="s">
        <v>112</v>
      </c>
      <c r="I23" s="5"/>
      <c r="J23" s="88" t="s">
        <v>113</v>
      </c>
    </row>
    <row r="24" spans="1:10" ht="30" x14ac:dyDescent="0.25">
      <c r="A24" s="89">
        <v>13</v>
      </c>
      <c r="B24" s="90" t="s">
        <v>5</v>
      </c>
      <c r="C24" s="90" t="s">
        <v>130</v>
      </c>
      <c r="D24" s="91" t="s">
        <v>159</v>
      </c>
      <c r="E24" s="109" t="s">
        <v>30</v>
      </c>
      <c r="G24" s="5"/>
      <c r="H24" s="5" t="s">
        <v>114</v>
      </c>
      <c r="I24" s="5" t="s">
        <v>115</v>
      </c>
      <c r="J24" s="88" t="s">
        <v>116</v>
      </c>
    </row>
    <row r="25" spans="1:10" ht="30" x14ac:dyDescent="0.25">
      <c r="A25" s="89">
        <v>14</v>
      </c>
      <c r="B25" s="90" t="s">
        <v>5</v>
      </c>
      <c r="C25" s="90" t="s">
        <v>131</v>
      </c>
      <c r="D25" s="91">
        <v>18.3</v>
      </c>
      <c r="E25" s="109" t="s">
        <v>14</v>
      </c>
      <c r="G25" s="42" t="s">
        <v>117</v>
      </c>
      <c r="H25" s="5"/>
      <c r="I25" s="5"/>
      <c r="J25" s="88" t="s">
        <v>118</v>
      </c>
    </row>
    <row r="26" spans="1:10" x14ac:dyDescent="0.25">
      <c r="A26" s="89">
        <v>15</v>
      </c>
      <c r="B26" s="90" t="s">
        <v>5</v>
      </c>
      <c r="C26" s="90" t="s">
        <v>133</v>
      </c>
      <c r="D26" s="91"/>
      <c r="E26" s="109" t="s">
        <v>15</v>
      </c>
      <c r="G26" s="42" t="s">
        <v>119</v>
      </c>
      <c r="H26" s="5"/>
      <c r="I26" s="5"/>
      <c r="J26" s="88" t="s">
        <v>121</v>
      </c>
    </row>
    <row r="27" spans="1:10" x14ac:dyDescent="0.25">
      <c r="A27" s="89">
        <v>16</v>
      </c>
      <c r="B27" s="90" t="s">
        <v>5</v>
      </c>
      <c r="C27" s="90" t="s">
        <v>115</v>
      </c>
      <c r="D27" s="91"/>
      <c r="E27" s="109" t="s">
        <v>16</v>
      </c>
      <c r="G27" s="42" t="s">
        <v>120</v>
      </c>
      <c r="H27" s="5"/>
      <c r="I27" s="5"/>
      <c r="J27" s="88" t="s">
        <v>122</v>
      </c>
    </row>
    <row r="28" spans="1:10" x14ac:dyDescent="0.25">
      <c r="A28" s="89">
        <v>17</v>
      </c>
      <c r="B28" s="90" t="s">
        <v>5</v>
      </c>
      <c r="C28" s="90" t="s">
        <v>114</v>
      </c>
      <c r="D28" s="91">
        <v>18</v>
      </c>
      <c r="E28" s="109" t="s">
        <v>21</v>
      </c>
      <c r="G28" s="42" t="s">
        <v>122</v>
      </c>
      <c r="H28" s="5"/>
      <c r="I28" s="5"/>
      <c r="J28" s="88" t="s">
        <v>114</v>
      </c>
    </row>
    <row r="29" spans="1:10" x14ac:dyDescent="0.25">
      <c r="A29" s="89">
        <v>18</v>
      </c>
      <c r="B29" s="90" t="s">
        <v>5</v>
      </c>
      <c r="C29" s="90" t="s">
        <v>125</v>
      </c>
      <c r="D29" s="91">
        <v>17</v>
      </c>
      <c r="E29" s="109" t="s">
        <v>23</v>
      </c>
      <c r="G29" s="42" t="s">
        <v>123</v>
      </c>
      <c r="H29" s="5"/>
      <c r="I29" s="5"/>
      <c r="J29" s="88" t="s">
        <v>112</v>
      </c>
    </row>
    <row r="30" spans="1:10" x14ac:dyDescent="0.25">
      <c r="A30" s="89">
        <v>19</v>
      </c>
      <c r="B30" s="90" t="s">
        <v>5</v>
      </c>
      <c r="C30" s="90" t="s">
        <v>112</v>
      </c>
      <c r="D30" s="91"/>
      <c r="E30" s="109" t="s">
        <v>24</v>
      </c>
      <c r="G30" s="88" t="s">
        <v>124</v>
      </c>
      <c r="H30" s="5" t="s">
        <v>125</v>
      </c>
      <c r="I30" s="5" t="s">
        <v>125</v>
      </c>
      <c r="J30" s="5" t="s">
        <v>126</v>
      </c>
    </row>
    <row r="31" spans="1:10" x14ac:dyDescent="0.25">
      <c r="A31" s="89">
        <v>20</v>
      </c>
      <c r="B31" s="90" t="s">
        <v>5</v>
      </c>
      <c r="C31" s="90"/>
      <c r="D31" s="91"/>
      <c r="E31" s="109" t="s">
        <v>86</v>
      </c>
      <c r="F31" s="82" t="s">
        <v>99</v>
      </c>
      <c r="G31" s="5"/>
      <c r="H31" s="5"/>
      <c r="I31" s="5"/>
      <c r="J31" s="5"/>
    </row>
    <row r="32" spans="1:10" x14ac:dyDescent="0.25">
      <c r="A32" s="89">
        <v>21</v>
      </c>
      <c r="B32" s="90" t="s">
        <v>5</v>
      </c>
      <c r="C32" s="90"/>
      <c r="D32" s="91"/>
      <c r="E32" s="109" t="s">
        <v>84</v>
      </c>
      <c r="G32" s="88" t="s">
        <v>127</v>
      </c>
      <c r="H32" s="5"/>
      <c r="I32" s="5"/>
      <c r="J32" s="5"/>
    </row>
    <row r="33" spans="1:10" x14ac:dyDescent="0.25">
      <c r="A33" s="89">
        <v>22</v>
      </c>
      <c r="B33" s="90" t="s">
        <v>5</v>
      </c>
      <c r="C33" s="90" t="s">
        <v>126</v>
      </c>
      <c r="D33" s="91"/>
      <c r="E33" s="109" t="s">
        <v>87</v>
      </c>
      <c r="F33" s="82" t="s">
        <v>99</v>
      </c>
      <c r="G33" s="5"/>
      <c r="H33" s="5"/>
      <c r="I33" s="5"/>
      <c r="J33" s="5"/>
    </row>
    <row r="34" spans="1:10" x14ac:dyDescent="0.25">
      <c r="A34" s="89"/>
      <c r="B34" s="90"/>
      <c r="C34" s="90"/>
      <c r="D34" s="91"/>
      <c r="E34" s="111"/>
      <c r="G34" s="5"/>
      <c r="H34" s="5"/>
      <c r="I34" s="5"/>
      <c r="J34" s="5"/>
    </row>
    <row r="35" spans="1:10" x14ac:dyDescent="0.25">
      <c r="A35" s="89">
        <v>23</v>
      </c>
      <c r="B35" s="90" t="s">
        <v>5</v>
      </c>
      <c r="C35" s="90" t="s">
        <v>139</v>
      </c>
      <c r="D35" s="91" t="s">
        <v>160</v>
      </c>
      <c r="E35" s="112" t="s">
        <v>12</v>
      </c>
      <c r="G35" s="42" t="s">
        <v>111</v>
      </c>
      <c r="H35" s="5"/>
      <c r="I35" s="5"/>
      <c r="J35" s="1" t="s">
        <v>110</v>
      </c>
    </row>
    <row r="36" spans="1:10" x14ac:dyDescent="0.25">
      <c r="A36" s="89">
        <v>24</v>
      </c>
      <c r="B36" s="90" t="s">
        <v>5</v>
      </c>
      <c r="C36" s="90" t="s">
        <v>136</v>
      </c>
      <c r="D36" s="91">
        <v>19</v>
      </c>
      <c r="E36" s="112" t="s">
        <v>13</v>
      </c>
      <c r="G36" s="42" t="s">
        <v>128</v>
      </c>
      <c r="H36" s="5"/>
      <c r="I36" s="5"/>
      <c r="J36" s="1" t="s">
        <v>129</v>
      </c>
    </row>
    <row r="37" spans="1:10" ht="14.25" customHeight="1" x14ac:dyDescent="0.25">
      <c r="A37" s="89">
        <v>25</v>
      </c>
      <c r="B37" s="90" t="s">
        <v>5</v>
      </c>
      <c r="C37" s="90" t="s">
        <v>140</v>
      </c>
      <c r="D37" s="91">
        <v>17.100000000000001</v>
      </c>
      <c r="E37" s="112" t="s">
        <v>17</v>
      </c>
      <c r="G37" s="42" t="s">
        <v>114</v>
      </c>
      <c r="H37" s="5"/>
      <c r="I37" s="5"/>
      <c r="J37" s="1" t="s">
        <v>130</v>
      </c>
    </row>
    <row r="38" spans="1:10" x14ac:dyDescent="0.25">
      <c r="A38" s="89">
        <v>26</v>
      </c>
      <c r="B38" s="90" t="s">
        <v>5</v>
      </c>
      <c r="C38" s="90" t="s">
        <v>141</v>
      </c>
      <c r="D38" s="91"/>
      <c r="E38" s="112" t="s">
        <v>18</v>
      </c>
      <c r="G38" s="42" t="s">
        <v>129</v>
      </c>
      <c r="H38" s="5"/>
      <c r="I38" s="5"/>
      <c r="J38" s="1" t="s">
        <v>131</v>
      </c>
    </row>
    <row r="39" spans="1:10" x14ac:dyDescent="0.25">
      <c r="A39" s="89">
        <v>27</v>
      </c>
      <c r="B39" s="90" t="s">
        <v>5</v>
      </c>
      <c r="C39" s="90"/>
      <c r="D39" s="91">
        <v>23</v>
      </c>
      <c r="E39" s="112" t="s">
        <v>19</v>
      </c>
      <c r="G39" s="42" t="s">
        <v>118</v>
      </c>
      <c r="H39" s="5"/>
      <c r="I39" s="5" t="s">
        <v>132</v>
      </c>
      <c r="J39" s="1" t="s">
        <v>133</v>
      </c>
    </row>
    <row r="40" spans="1:10" x14ac:dyDescent="0.25">
      <c r="A40" s="89">
        <v>28</v>
      </c>
      <c r="B40" s="90"/>
      <c r="C40" s="91" t="s">
        <v>142</v>
      </c>
      <c r="D40" s="5"/>
      <c r="E40" s="112" t="s">
        <v>836</v>
      </c>
      <c r="G40" s="42"/>
      <c r="H40" s="5"/>
      <c r="I40" s="5"/>
      <c r="J40" s="1"/>
    </row>
    <row r="41" spans="1:10" ht="25.5" customHeight="1" x14ac:dyDescent="0.25">
      <c r="A41" s="89">
        <v>29</v>
      </c>
      <c r="B41" s="90" t="s">
        <v>5</v>
      </c>
      <c r="C41" s="91" t="s">
        <v>144</v>
      </c>
      <c r="D41" s="5"/>
      <c r="E41" s="112" t="s">
        <v>20</v>
      </c>
      <c r="G41" s="5" t="s">
        <v>121</v>
      </c>
      <c r="H41" s="5"/>
      <c r="I41" s="5"/>
      <c r="J41" s="1" t="s">
        <v>115</v>
      </c>
    </row>
    <row r="42" spans="1:10" x14ac:dyDescent="0.25">
      <c r="A42" s="89">
        <v>30</v>
      </c>
      <c r="B42" s="90" t="s">
        <v>5</v>
      </c>
      <c r="C42" s="91" t="s">
        <v>145</v>
      </c>
      <c r="D42" s="5"/>
      <c r="E42" s="112" t="s">
        <v>22</v>
      </c>
      <c r="G42" s="5" t="s">
        <v>130</v>
      </c>
      <c r="H42" s="5"/>
      <c r="I42" s="5"/>
      <c r="J42" s="1" t="s">
        <v>125</v>
      </c>
    </row>
    <row r="43" spans="1:10" x14ac:dyDescent="0.25">
      <c r="A43" s="89">
        <v>31</v>
      </c>
      <c r="B43" s="90" t="s">
        <v>5</v>
      </c>
      <c r="C43" s="90" t="s">
        <v>146</v>
      </c>
      <c r="D43" s="91"/>
      <c r="E43" s="112" t="s">
        <v>94</v>
      </c>
      <c r="G43" s="5"/>
      <c r="H43" s="88" t="s">
        <v>134</v>
      </c>
      <c r="I43" s="5" t="s">
        <v>134</v>
      </c>
      <c r="J43" s="5"/>
    </row>
    <row r="44" spans="1:10" x14ac:dyDescent="0.25">
      <c r="A44" s="89"/>
      <c r="B44" s="90"/>
      <c r="C44" s="90"/>
      <c r="D44" s="91"/>
      <c r="G44" s="5"/>
      <c r="H44" s="5"/>
      <c r="I44" s="5"/>
      <c r="J44" s="5"/>
    </row>
    <row r="45" spans="1:10" x14ac:dyDescent="0.25">
      <c r="A45" s="89">
        <v>32</v>
      </c>
      <c r="B45" s="90" t="s">
        <v>5</v>
      </c>
      <c r="C45" s="90" t="s">
        <v>147</v>
      </c>
      <c r="D45" s="91">
        <v>21</v>
      </c>
      <c r="E45" s="113" t="s">
        <v>81</v>
      </c>
      <c r="G45" s="5"/>
      <c r="H45" s="88" t="s">
        <v>109</v>
      </c>
      <c r="I45" s="5"/>
      <c r="J45" s="5"/>
    </row>
    <row r="46" spans="1:10" x14ac:dyDescent="0.25">
      <c r="A46" s="89">
        <v>33</v>
      </c>
      <c r="B46" s="90" t="s">
        <v>5</v>
      </c>
      <c r="C46" s="90" t="s">
        <v>148</v>
      </c>
      <c r="D46" s="91">
        <v>21.1</v>
      </c>
      <c r="E46" s="113" t="s">
        <v>26</v>
      </c>
      <c r="G46" s="5"/>
      <c r="H46" s="5" t="s">
        <v>135</v>
      </c>
      <c r="I46" s="5" t="s">
        <v>110</v>
      </c>
      <c r="J46" s="88" t="s">
        <v>136</v>
      </c>
    </row>
    <row r="47" spans="1:10" x14ac:dyDescent="0.25">
      <c r="A47" s="89">
        <v>34</v>
      </c>
      <c r="B47" s="90" t="s">
        <v>5</v>
      </c>
      <c r="C47" s="90" t="s">
        <v>149</v>
      </c>
      <c r="D47" s="91"/>
      <c r="E47" s="113" t="s">
        <v>27</v>
      </c>
      <c r="G47" s="5"/>
      <c r="H47" s="5" t="s">
        <v>110</v>
      </c>
      <c r="I47" s="5" t="s">
        <v>117</v>
      </c>
      <c r="J47" s="88" t="s">
        <v>137</v>
      </c>
    </row>
    <row r="48" spans="1:10" x14ac:dyDescent="0.25">
      <c r="A48" s="89">
        <v>35</v>
      </c>
      <c r="B48" s="90" t="s">
        <v>5</v>
      </c>
      <c r="C48" s="90" t="s">
        <v>150</v>
      </c>
      <c r="D48" s="91"/>
      <c r="E48" s="113" t="s">
        <v>88</v>
      </c>
      <c r="G48" s="5"/>
      <c r="H48" s="88" t="s">
        <v>138</v>
      </c>
      <c r="I48" s="5"/>
      <c r="J48" s="5"/>
    </row>
    <row r="49" spans="1:10" x14ac:dyDescent="0.25">
      <c r="A49" s="89">
        <v>36</v>
      </c>
      <c r="B49" s="90" t="s">
        <v>5</v>
      </c>
      <c r="C49" s="90" t="s">
        <v>818</v>
      </c>
      <c r="D49" s="91">
        <v>21.2</v>
      </c>
      <c r="E49" s="114" t="s">
        <v>25</v>
      </c>
      <c r="G49" s="5"/>
      <c r="H49" s="5" t="s">
        <v>111</v>
      </c>
      <c r="I49" s="5" t="s">
        <v>111</v>
      </c>
      <c r="J49" s="88" t="s">
        <v>139</v>
      </c>
    </row>
    <row r="50" spans="1:10" x14ac:dyDescent="0.25">
      <c r="A50" s="89">
        <v>37</v>
      </c>
      <c r="B50" s="90" t="s">
        <v>5</v>
      </c>
      <c r="C50" s="90" t="s">
        <v>819</v>
      </c>
      <c r="D50" s="91">
        <v>21.3</v>
      </c>
      <c r="E50" s="113" t="s">
        <v>28</v>
      </c>
      <c r="G50" s="5"/>
      <c r="H50" s="5" t="s">
        <v>129</v>
      </c>
      <c r="I50" s="5" t="s">
        <v>129</v>
      </c>
      <c r="J50" s="88" t="s">
        <v>140</v>
      </c>
    </row>
    <row r="51" spans="1:10" x14ac:dyDescent="0.25">
      <c r="A51" s="89">
        <v>38</v>
      </c>
      <c r="B51" s="90" t="s">
        <v>5</v>
      </c>
      <c r="C51" s="90"/>
      <c r="D51" s="91" t="s">
        <v>161</v>
      </c>
      <c r="E51" s="113" t="s">
        <v>29</v>
      </c>
      <c r="G51" s="5"/>
      <c r="H51" s="5" t="s">
        <v>118</v>
      </c>
      <c r="I51" s="5" t="s">
        <v>118</v>
      </c>
      <c r="J51" s="88" t="s">
        <v>141</v>
      </c>
    </row>
    <row r="52" spans="1:10" x14ac:dyDescent="0.25">
      <c r="A52" s="89">
        <v>39</v>
      </c>
      <c r="B52" s="90" t="s">
        <v>5</v>
      </c>
      <c r="C52" s="90" t="s">
        <v>837</v>
      </c>
      <c r="D52" s="90">
        <v>22</v>
      </c>
      <c r="E52" s="93" t="s">
        <v>91</v>
      </c>
      <c r="G52" s="88" t="s">
        <v>131</v>
      </c>
      <c r="H52" s="5"/>
      <c r="I52" s="5"/>
      <c r="J52" s="5"/>
    </row>
    <row r="53" spans="1:10" x14ac:dyDescent="0.25">
      <c r="A53" s="89">
        <v>40</v>
      </c>
      <c r="B53" s="90" t="s">
        <v>5</v>
      </c>
      <c r="C53" s="90" t="s">
        <v>820</v>
      </c>
      <c r="D53" s="90">
        <v>22</v>
      </c>
      <c r="E53" s="93" t="s">
        <v>92</v>
      </c>
      <c r="G53" s="88" t="s">
        <v>133</v>
      </c>
      <c r="H53" s="5"/>
      <c r="I53" s="5"/>
      <c r="J53" s="5"/>
    </row>
    <row r="54" spans="1:10" x14ac:dyDescent="0.25">
      <c r="A54" s="89">
        <v>41</v>
      </c>
      <c r="B54" s="90" t="s">
        <v>5</v>
      </c>
      <c r="C54" s="90"/>
      <c r="D54" s="91">
        <v>23</v>
      </c>
      <c r="E54" s="114" t="s">
        <v>31</v>
      </c>
      <c r="G54" s="5"/>
      <c r="H54" s="5" t="s">
        <v>121</v>
      </c>
      <c r="I54" s="5" t="s">
        <v>121</v>
      </c>
      <c r="J54" s="88" t="s">
        <v>142</v>
      </c>
    </row>
    <row r="55" spans="1:10" x14ac:dyDescent="0.25">
      <c r="A55" s="89">
        <v>42</v>
      </c>
      <c r="B55" s="90" t="s">
        <v>5</v>
      </c>
      <c r="C55" s="90" t="s">
        <v>838</v>
      </c>
      <c r="D55" s="91">
        <v>23</v>
      </c>
      <c r="E55" s="114" t="s">
        <v>89</v>
      </c>
      <c r="G55" s="5" t="s">
        <v>115</v>
      </c>
      <c r="H55" s="5"/>
      <c r="I55" s="5"/>
      <c r="J55" s="5"/>
    </row>
    <row r="56" spans="1:10" x14ac:dyDescent="0.25">
      <c r="A56" s="89">
        <v>43</v>
      </c>
      <c r="B56" s="90" t="s">
        <v>5</v>
      </c>
      <c r="C56" s="90" t="s">
        <v>821</v>
      </c>
      <c r="D56" s="91">
        <v>23</v>
      </c>
      <c r="E56" s="114" t="s">
        <v>90</v>
      </c>
      <c r="G56" s="5" t="s">
        <v>143</v>
      </c>
      <c r="H56" s="5"/>
      <c r="I56" s="5"/>
      <c r="J56" s="5"/>
    </row>
    <row r="57" spans="1:10" x14ac:dyDescent="0.25">
      <c r="A57" s="89">
        <v>44</v>
      </c>
      <c r="B57" s="90" t="s">
        <v>5</v>
      </c>
      <c r="C57" s="1723" t="s">
        <v>823</v>
      </c>
      <c r="D57" s="91" t="s">
        <v>162</v>
      </c>
      <c r="E57" s="114" t="s">
        <v>32</v>
      </c>
      <c r="G57" s="5"/>
      <c r="H57" s="5" t="s">
        <v>151</v>
      </c>
      <c r="I57" s="5"/>
      <c r="J57" s="88" t="s">
        <v>144</v>
      </c>
    </row>
    <row r="58" spans="1:10" x14ac:dyDescent="0.25">
      <c r="A58" s="89">
        <v>45</v>
      </c>
      <c r="B58" s="90" t="s">
        <v>5</v>
      </c>
      <c r="C58" s="1724"/>
      <c r="D58" s="91">
        <v>26</v>
      </c>
      <c r="E58" s="114" t="s">
        <v>93</v>
      </c>
      <c r="G58" s="5"/>
      <c r="H58" s="88" t="s">
        <v>152</v>
      </c>
      <c r="I58" s="5"/>
      <c r="J58" s="5" t="s">
        <v>145</v>
      </c>
    </row>
    <row r="59" spans="1:10" x14ac:dyDescent="0.25">
      <c r="A59" s="89">
        <v>46</v>
      </c>
      <c r="B59" s="90" t="s">
        <v>5</v>
      </c>
      <c r="C59" s="90" t="s">
        <v>822</v>
      </c>
      <c r="D59" s="91">
        <v>24</v>
      </c>
      <c r="E59" s="115" t="s">
        <v>33</v>
      </c>
      <c r="G59" s="5"/>
      <c r="H59" s="42" t="s">
        <v>153</v>
      </c>
      <c r="I59" s="5" t="s">
        <v>139</v>
      </c>
      <c r="J59" s="88" t="s">
        <v>146</v>
      </c>
    </row>
    <row r="60" spans="1:10" x14ac:dyDescent="0.25">
      <c r="A60" s="89">
        <v>47</v>
      </c>
      <c r="B60" s="90" t="s">
        <v>5</v>
      </c>
      <c r="C60" s="90" t="s">
        <v>830</v>
      </c>
      <c r="D60" s="91">
        <v>28</v>
      </c>
      <c r="E60" s="115" t="s">
        <v>34</v>
      </c>
      <c r="G60" s="5"/>
      <c r="H60" s="42" t="s">
        <v>136</v>
      </c>
      <c r="I60" s="5" t="s">
        <v>107</v>
      </c>
      <c r="J60" s="88" t="s">
        <v>147</v>
      </c>
    </row>
    <row r="61" spans="1:10" x14ac:dyDescent="0.25">
      <c r="A61" s="89">
        <v>48</v>
      </c>
      <c r="B61" s="90"/>
      <c r="C61" s="90" t="s">
        <v>831</v>
      </c>
      <c r="D61" s="91"/>
      <c r="E61" s="115" t="s">
        <v>839</v>
      </c>
      <c r="G61" s="5"/>
      <c r="H61" s="5"/>
      <c r="I61" s="5"/>
      <c r="J61" s="5"/>
    </row>
    <row r="62" spans="1:10" x14ac:dyDescent="0.25">
      <c r="A62" s="89">
        <v>49</v>
      </c>
      <c r="B62" s="90" t="s">
        <v>5</v>
      </c>
      <c r="C62" s="90" t="s">
        <v>829</v>
      </c>
      <c r="D62" s="91">
        <v>29</v>
      </c>
      <c r="E62" s="115" t="s">
        <v>35</v>
      </c>
      <c r="G62" s="5"/>
      <c r="H62" s="5"/>
      <c r="I62" s="5"/>
      <c r="J62" s="88" t="s">
        <v>148</v>
      </c>
    </row>
    <row r="63" spans="1:10" x14ac:dyDescent="0.25">
      <c r="A63" s="89">
        <v>50</v>
      </c>
      <c r="B63" s="90" t="s">
        <v>5</v>
      </c>
      <c r="C63" s="90" t="s">
        <v>825</v>
      </c>
      <c r="D63" s="91">
        <v>17</v>
      </c>
      <c r="E63" s="115" t="s">
        <v>36</v>
      </c>
      <c r="G63" s="5"/>
      <c r="H63" s="88" t="s">
        <v>122</v>
      </c>
      <c r="I63" s="5"/>
      <c r="J63" s="5" t="s">
        <v>149</v>
      </c>
    </row>
    <row r="64" spans="1:10" x14ac:dyDescent="0.25">
      <c r="A64" s="89">
        <v>51</v>
      </c>
      <c r="B64" s="90" t="s">
        <v>5</v>
      </c>
      <c r="C64" s="90" t="s">
        <v>824</v>
      </c>
      <c r="D64" s="90">
        <v>27</v>
      </c>
      <c r="E64" s="116" t="s">
        <v>37</v>
      </c>
      <c r="G64" s="5"/>
      <c r="H64" s="5"/>
      <c r="I64" s="5"/>
      <c r="J64" s="88" t="s">
        <v>150</v>
      </c>
    </row>
    <row r="65" spans="1:10" x14ac:dyDescent="0.25">
      <c r="A65" s="89">
        <v>52</v>
      </c>
      <c r="B65" s="90" t="s">
        <v>5</v>
      </c>
      <c r="C65" s="5" t="s">
        <v>827</v>
      </c>
      <c r="D65" s="94">
        <v>21</v>
      </c>
      <c r="E65" s="116" t="s">
        <v>80</v>
      </c>
      <c r="G65" s="5"/>
      <c r="H65" s="88" t="s">
        <v>133</v>
      </c>
      <c r="I65" s="5"/>
      <c r="J65" s="5"/>
    </row>
    <row r="66" spans="1:10" x14ac:dyDescent="0.25">
      <c r="A66" s="89">
        <v>53</v>
      </c>
      <c r="B66" s="90" t="s">
        <v>5</v>
      </c>
      <c r="C66" s="5" t="s">
        <v>828</v>
      </c>
      <c r="D66" s="5"/>
      <c r="E66" s="116" t="s">
        <v>95</v>
      </c>
      <c r="G66" s="5"/>
      <c r="H66" s="88" t="s">
        <v>115</v>
      </c>
      <c r="I66" s="5" t="s">
        <v>133</v>
      </c>
      <c r="J66" s="5"/>
    </row>
    <row r="67" spans="1:10" x14ac:dyDescent="0.25">
      <c r="A67" s="89">
        <v>54</v>
      </c>
      <c r="B67" s="90" t="s">
        <v>5</v>
      </c>
      <c r="C67" s="5" t="s">
        <v>826</v>
      </c>
      <c r="D67" s="5"/>
      <c r="E67" s="116" t="s">
        <v>98</v>
      </c>
      <c r="G67" s="5"/>
      <c r="H67" s="88" t="s">
        <v>130</v>
      </c>
      <c r="I67" s="5" t="s">
        <v>130</v>
      </c>
      <c r="J67" s="5"/>
    </row>
    <row r="68" spans="1:10" x14ac:dyDescent="0.25">
      <c r="A68" s="89">
        <v>55</v>
      </c>
      <c r="B68" s="90" t="s">
        <v>5</v>
      </c>
      <c r="C68" s="5" t="s">
        <v>840</v>
      </c>
      <c r="D68" s="5"/>
      <c r="E68" s="116" t="s">
        <v>96</v>
      </c>
      <c r="G68" s="5"/>
      <c r="H68" s="88" t="s">
        <v>126</v>
      </c>
      <c r="I68" s="5" t="s">
        <v>112</v>
      </c>
      <c r="J68" s="5"/>
    </row>
    <row r="69" spans="1:10" x14ac:dyDescent="0.25">
      <c r="A69" s="89">
        <v>56</v>
      </c>
      <c r="B69" s="90" t="s">
        <v>5</v>
      </c>
      <c r="C69" s="5" t="s">
        <v>841</v>
      </c>
      <c r="D69" s="5"/>
      <c r="E69" s="116" t="s">
        <v>97</v>
      </c>
      <c r="G69" s="5"/>
      <c r="H69" s="88" t="s">
        <v>139</v>
      </c>
      <c r="I69" s="5" t="s">
        <v>126</v>
      </c>
      <c r="J69" s="5"/>
    </row>
    <row r="70" spans="1:10" x14ac:dyDescent="0.25">
      <c r="A70" s="117"/>
      <c r="E70" s="118"/>
    </row>
    <row r="71" spans="1:10" x14ac:dyDescent="0.25">
      <c r="B71" s="119"/>
      <c r="C71" s="119"/>
      <c r="D71" s="119"/>
      <c r="E71" s="119"/>
    </row>
    <row r="72" spans="1:10" x14ac:dyDescent="0.25">
      <c r="A72" s="120" t="s">
        <v>38</v>
      </c>
    </row>
    <row r="73" spans="1:10" x14ac:dyDescent="0.25">
      <c r="A73" s="133" t="s">
        <v>39</v>
      </c>
      <c r="B73" s="119" t="s">
        <v>40</v>
      </c>
      <c r="C73" s="119"/>
      <c r="D73" s="119"/>
      <c r="E73" s="119"/>
    </row>
    <row r="74" spans="1:10" x14ac:dyDescent="0.25">
      <c r="A74" s="133" t="s">
        <v>41</v>
      </c>
      <c r="B74" s="119" t="s">
        <v>42</v>
      </c>
      <c r="C74" s="119"/>
      <c r="D74" s="119"/>
      <c r="E74" s="119"/>
    </row>
  </sheetData>
  <mergeCells count="8">
    <mergeCell ref="C57:C58"/>
    <mergeCell ref="A7:E7"/>
    <mergeCell ref="A1:E1"/>
    <mergeCell ref="A6:E6"/>
    <mergeCell ref="A2:C2"/>
    <mergeCell ref="A3:C3"/>
    <mergeCell ref="A4:C4"/>
    <mergeCell ref="A5:E5"/>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I31"/>
  <sheetViews>
    <sheetView topLeftCell="A6" zoomScale="90" zoomScaleNormal="90" workbookViewId="0">
      <selection activeCell="D6" sqref="D6:I6"/>
    </sheetView>
  </sheetViews>
  <sheetFormatPr defaultColWidth="9.140625" defaultRowHeight="15" x14ac:dyDescent="0.25"/>
  <cols>
    <col min="1" max="1" width="7" style="170" customWidth="1"/>
    <col min="2" max="2" width="34.28515625" style="134" customWidth="1"/>
    <col min="3" max="3" width="7.7109375" style="170" customWidth="1"/>
    <col min="4" max="9" width="13.140625" style="170" customWidth="1"/>
    <col min="10" max="16384" width="9.140625" style="170"/>
  </cols>
  <sheetData>
    <row r="1" spans="1:9" ht="21" customHeight="1" x14ac:dyDescent="0.25">
      <c r="A1" s="1872" t="str">
        <f>'S2'!A1:B1</f>
        <v>Name of Transmission Licensee: Uttar Pradesh Power Transmission Corporation Limited</v>
      </c>
      <c r="B1" s="1873"/>
      <c r="C1" s="1873"/>
      <c r="D1" s="1873"/>
      <c r="E1" s="1873"/>
      <c r="F1" s="1873"/>
      <c r="G1" s="1873"/>
      <c r="H1" s="1873"/>
      <c r="I1" s="1873"/>
    </row>
    <row r="2" spans="1:9" ht="21" customHeight="1" x14ac:dyDescent="0.25">
      <c r="A2" s="1881" t="s">
        <v>83</v>
      </c>
      <c r="B2" s="1881"/>
      <c r="C2" s="1882"/>
      <c r="D2" s="1882"/>
      <c r="E2" s="1882"/>
      <c r="F2" s="1882"/>
      <c r="G2" s="1882"/>
      <c r="H2" s="1874" t="s">
        <v>870</v>
      </c>
      <c r="I2" s="1874"/>
    </row>
    <row r="3" spans="1:9" ht="21" customHeight="1" x14ac:dyDescent="0.25">
      <c r="A3" s="66"/>
      <c r="F3" s="169"/>
      <c r="G3" s="169"/>
      <c r="H3" s="1880" t="s">
        <v>627</v>
      </c>
      <c r="I3" s="1880"/>
    </row>
    <row r="4" spans="1:9" ht="21" customHeight="1" x14ac:dyDescent="0.25">
      <c r="A4" s="1883"/>
      <c r="B4" s="1885" t="s">
        <v>48</v>
      </c>
      <c r="C4" s="1886"/>
      <c r="D4" s="168" t="s">
        <v>168</v>
      </c>
      <c r="E4" s="168" t="s">
        <v>167</v>
      </c>
      <c r="F4" s="168" t="s">
        <v>49</v>
      </c>
      <c r="G4" s="1875" t="s">
        <v>163</v>
      </c>
      <c r="H4" s="1876"/>
      <c r="I4" s="1876"/>
    </row>
    <row r="5" spans="1:9" ht="21" customHeight="1" x14ac:dyDescent="0.25">
      <c r="A5" s="1884"/>
      <c r="B5" s="1885"/>
      <c r="C5" s="1887"/>
      <c r="D5" s="496" t="s">
        <v>1251</v>
      </c>
      <c r="E5" s="496" t="s">
        <v>1252</v>
      </c>
      <c r="F5" s="496" t="s">
        <v>1253</v>
      </c>
      <c r="G5" s="496" t="s">
        <v>1254</v>
      </c>
      <c r="H5" s="496" t="s">
        <v>1255</v>
      </c>
      <c r="I5" s="496" t="s">
        <v>1256</v>
      </c>
    </row>
    <row r="6" spans="1:9" ht="21" customHeight="1" x14ac:dyDescent="0.25">
      <c r="A6" s="241"/>
      <c r="B6" s="245"/>
      <c r="C6" s="241"/>
      <c r="D6" s="1877" t="s">
        <v>626</v>
      </c>
      <c r="E6" s="1878"/>
      <c r="F6" s="1878"/>
      <c r="G6" s="1878"/>
      <c r="H6" s="1878"/>
      <c r="I6" s="1879"/>
    </row>
    <row r="7" spans="1:9" ht="21" customHeight="1" x14ac:dyDescent="0.25">
      <c r="A7" s="64" t="s">
        <v>172</v>
      </c>
      <c r="B7" s="130" t="s">
        <v>173</v>
      </c>
      <c r="C7" s="41"/>
      <c r="D7" s="1863" t="s">
        <v>1484</v>
      </c>
      <c r="E7" s="1864"/>
      <c r="F7" s="1864"/>
      <c r="G7" s="1864"/>
      <c r="H7" s="1864"/>
      <c r="I7" s="1865"/>
    </row>
    <row r="8" spans="1:9" ht="30" customHeight="1" x14ac:dyDescent="0.25">
      <c r="A8" s="173">
        <v>1</v>
      </c>
      <c r="B8" s="83" t="s">
        <v>174</v>
      </c>
      <c r="C8" s="41"/>
      <c r="D8" s="1866"/>
      <c r="E8" s="1867"/>
      <c r="F8" s="1867"/>
      <c r="G8" s="1867"/>
      <c r="H8" s="1867"/>
      <c r="I8" s="1868"/>
    </row>
    <row r="9" spans="1:9" ht="30" customHeight="1" x14ac:dyDescent="0.25">
      <c r="A9" s="173">
        <v>2</v>
      </c>
      <c r="B9" s="83" t="s">
        <v>175</v>
      </c>
      <c r="C9" s="41"/>
      <c r="D9" s="1866"/>
      <c r="E9" s="1867"/>
      <c r="F9" s="1867"/>
      <c r="G9" s="1867"/>
      <c r="H9" s="1867"/>
      <c r="I9" s="1868"/>
    </row>
    <row r="10" spans="1:9" ht="36.75" customHeight="1" x14ac:dyDescent="0.25">
      <c r="A10" s="173">
        <v>3</v>
      </c>
      <c r="B10" s="83" t="s">
        <v>176</v>
      </c>
      <c r="C10" s="41"/>
      <c r="D10" s="1866"/>
      <c r="E10" s="1867"/>
      <c r="F10" s="1867"/>
      <c r="G10" s="1867"/>
      <c r="H10" s="1867"/>
      <c r="I10" s="1868"/>
    </row>
    <row r="11" spans="1:9" ht="31.5" customHeight="1" x14ac:dyDescent="0.25">
      <c r="A11" s="173">
        <v>4</v>
      </c>
      <c r="B11" s="83" t="s">
        <v>177</v>
      </c>
      <c r="C11" s="41"/>
      <c r="D11" s="1866"/>
      <c r="E11" s="1867"/>
      <c r="F11" s="1867"/>
      <c r="G11" s="1867"/>
      <c r="H11" s="1867"/>
      <c r="I11" s="1868"/>
    </row>
    <row r="12" spans="1:9" ht="21" customHeight="1" x14ac:dyDescent="0.25">
      <c r="A12" s="173">
        <v>5</v>
      </c>
      <c r="B12" s="83" t="s">
        <v>178</v>
      </c>
      <c r="C12" s="41"/>
      <c r="D12" s="1866"/>
      <c r="E12" s="1867"/>
      <c r="F12" s="1867"/>
      <c r="G12" s="1867"/>
      <c r="H12" s="1867"/>
      <c r="I12" s="1868"/>
    </row>
    <row r="13" spans="1:9" ht="21" customHeight="1" x14ac:dyDescent="0.25">
      <c r="A13" s="173">
        <v>6</v>
      </c>
      <c r="B13" s="83" t="s">
        <v>179</v>
      </c>
      <c r="C13" s="41"/>
      <c r="D13" s="1866"/>
      <c r="E13" s="1867"/>
      <c r="F13" s="1867"/>
      <c r="G13" s="1867"/>
      <c r="H13" s="1867"/>
      <c r="I13" s="1868"/>
    </row>
    <row r="14" spans="1:9" ht="21" customHeight="1" x14ac:dyDescent="0.25">
      <c r="A14" s="173">
        <v>7</v>
      </c>
      <c r="B14" s="83" t="s">
        <v>180</v>
      </c>
      <c r="C14" s="41"/>
      <c r="D14" s="1866"/>
      <c r="E14" s="1867"/>
      <c r="F14" s="1867"/>
      <c r="G14" s="1867"/>
      <c r="H14" s="1867"/>
      <c r="I14" s="1868"/>
    </row>
    <row r="15" spans="1:9" ht="21" customHeight="1" x14ac:dyDescent="0.25">
      <c r="A15" s="173"/>
      <c r="B15" s="83" t="s">
        <v>181</v>
      </c>
      <c r="C15" s="41"/>
      <c r="D15" s="1866"/>
      <c r="E15" s="1867"/>
      <c r="F15" s="1867"/>
      <c r="G15" s="1867"/>
      <c r="H15" s="1867"/>
      <c r="I15" s="1868"/>
    </row>
    <row r="16" spans="1:9" ht="21" customHeight="1" x14ac:dyDescent="0.25">
      <c r="A16" s="173"/>
      <c r="B16" s="83" t="s">
        <v>182</v>
      </c>
      <c r="C16" s="41"/>
      <c r="D16" s="1866"/>
      <c r="E16" s="1867"/>
      <c r="F16" s="1867"/>
      <c r="G16" s="1867"/>
      <c r="H16" s="1867"/>
      <c r="I16" s="1868"/>
    </row>
    <row r="17" spans="1:9" ht="21" customHeight="1" x14ac:dyDescent="0.25">
      <c r="A17" s="173"/>
      <c r="B17" s="83"/>
      <c r="C17" s="41"/>
      <c r="D17" s="1866"/>
      <c r="E17" s="1867"/>
      <c r="F17" s="1867"/>
      <c r="G17" s="1867"/>
      <c r="H17" s="1867"/>
      <c r="I17" s="1868"/>
    </row>
    <row r="18" spans="1:9" ht="24" customHeight="1" x14ac:dyDescent="0.25">
      <c r="A18" s="173"/>
      <c r="B18" s="83"/>
      <c r="C18" s="41"/>
      <c r="D18" s="1866"/>
      <c r="E18" s="1867"/>
      <c r="F18" s="1867"/>
      <c r="G18" s="1867"/>
      <c r="H18" s="1867"/>
      <c r="I18" s="1868"/>
    </row>
    <row r="19" spans="1:9" ht="31.5" customHeight="1" x14ac:dyDescent="0.25">
      <c r="A19" s="64" t="s">
        <v>183</v>
      </c>
      <c r="B19" s="130" t="s">
        <v>185</v>
      </c>
      <c r="C19" s="41"/>
      <c r="D19" s="1866"/>
      <c r="E19" s="1867"/>
      <c r="F19" s="1867"/>
      <c r="G19" s="1867"/>
      <c r="H19" s="1867"/>
      <c r="I19" s="1868"/>
    </row>
    <row r="20" spans="1:9" ht="21" customHeight="1" x14ac:dyDescent="0.25">
      <c r="A20" s="173">
        <v>1</v>
      </c>
      <c r="B20" s="83"/>
      <c r="C20" s="41"/>
      <c r="D20" s="1866"/>
      <c r="E20" s="1867"/>
      <c r="F20" s="1867"/>
      <c r="G20" s="1867"/>
      <c r="H20" s="1867"/>
      <c r="I20" s="1868"/>
    </row>
    <row r="21" spans="1:9" ht="21" customHeight="1" x14ac:dyDescent="0.25">
      <c r="A21" s="173">
        <v>2</v>
      </c>
      <c r="B21" s="83"/>
      <c r="C21" s="41"/>
      <c r="D21" s="1866"/>
      <c r="E21" s="1867"/>
      <c r="F21" s="1867"/>
      <c r="G21" s="1867"/>
      <c r="H21" s="1867"/>
      <c r="I21" s="1868"/>
    </row>
    <row r="22" spans="1:9" ht="21" customHeight="1" x14ac:dyDescent="0.25">
      <c r="A22" s="173">
        <v>3</v>
      </c>
      <c r="B22" s="171"/>
      <c r="C22" s="41"/>
      <c r="D22" s="1869"/>
      <c r="E22" s="1870"/>
      <c r="F22" s="1870"/>
      <c r="G22" s="1870"/>
      <c r="H22" s="1870"/>
      <c r="I22" s="1871"/>
    </row>
    <row r="23" spans="1:9" ht="21" customHeight="1" thickBot="1" x14ac:dyDescent="0.3">
      <c r="A23" s="231"/>
      <c r="B23" s="144" t="s">
        <v>70</v>
      </c>
      <c r="C23" s="244"/>
      <c r="D23" s="275">
        <f t="shared" ref="D23:I23" si="0">SUM(D8:D22)</f>
        <v>0</v>
      </c>
      <c r="E23" s="275">
        <f t="shared" si="0"/>
        <v>0</v>
      </c>
      <c r="F23" s="275">
        <f t="shared" si="0"/>
        <v>0</v>
      </c>
      <c r="G23" s="275">
        <f t="shared" si="0"/>
        <v>0</v>
      </c>
      <c r="H23" s="275">
        <f t="shared" si="0"/>
        <v>0</v>
      </c>
      <c r="I23" s="275">
        <f t="shared" si="0"/>
        <v>0</v>
      </c>
    </row>
    <row r="24" spans="1:9" ht="121.5" customHeight="1" thickTop="1" x14ac:dyDescent="0.25">
      <c r="A24" s="1862" t="s">
        <v>1483</v>
      </c>
      <c r="B24" s="1862"/>
      <c r="C24" s="1862"/>
      <c r="D24" s="1862"/>
      <c r="E24" s="1862"/>
      <c r="F24" s="1862"/>
      <c r="G24" s="1862"/>
      <c r="H24" s="1862"/>
      <c r="I24" s="1862"/>
    </row>
    <row r="25" spans="1:9" ht="21" customHeight="1" x14ac:dyDescent="0.25">
      <c r="G25" s="1856" t="s">
        <v>847</v>
      </c>
      <c r="H25" s="1856"/>
      <c r="I25" s="1856"/>
    </row>
    <row r="26" spans="1:9" ht="21" hidden="1" customHeight="1" x14ac:dyDescent="0.25">
      <c r="A26" s="237" t="s">
        <v>327</v>
      </c>
      <c r="B26" s="67"/>
      <c r="C26" s="237"/>
      <c r="D26" s="237"/>
      <c r="E26" s="237"/>
      <c r="F26" s="237"/>
      <c r="G26" s="237"/>
      <c r="H26" s="237"/>
      <c r="I26" s="237"/>
    </row>
    <row r="27" spans="1:9" ht="21" hidden="1" customHeight="1" x14ac:dyDescent="0.25">
      <c r="A27" s="166">
        <v>1</v>
      </c>
      <c r="B27" s="68" t="s">
        <v>682</v>
      </c>
      <c r="C27" s="1857" t="s">
        <v>765</v>
      </c>
      <c r="D27" s="1858"/>
      <c r="E27" s="1858"/>
      <c r="F27" s="1858"/>
      <c r="G27" s="1858"/>
      <c r="H27" s="1858"/>
      <c r="I27" s="1859"/>
    </row>
    <row r="28" spans="1:9" ht="21" hidden="1" customHeight="1" x14ac:dyDescent="0.25">
      <c r="A28" s="166">
        <v>2</v>
      </c>
      <c r="B28" s="69" t="s">
        <v>694</v>
      </c>
      <c r="C28" s="1860" t="s">
        <v>679</v>
      </c>
      <c r="D28" s="1861"/>
      <c r="E28" s="1861"/>
      <c r="F28" s="167"/>
      <c r="G28" s="167"/>
      <c r="H28" s="167"/>
      <c r="I28" s="239"/>
    </row>
    <row r="29" spans="1:9" ht="21" hidden="1" customHeight="1" x14ac:dyDescent="0.25">
      <c r="A29" s="166">
        <v>3</v>
      </c>
      <c r="B29" s="69" t="s">
        <v>664</v>
      </c>
      <c r="C29" s="1854" t="s">
        <v>672</v>
      </c>
      <c r="D29" s="1855"/>
      <c r="E29" s="1855"/>
      <c r="F29" s="167"/>
      <c r="G29" s="167"/>
      <c r="H29" s="167"/>
      <c r="I29" s="239"/>
    </row>
    <row r="30" spans="1:9" ht="21" hidden="1" customHeight="1" x14ac:dyDescent="0.25">
      <c r="A30" s="166">
        <v>4</v>
      </c>
      <c r="B30" s="69" t="s">
        <v>665</v>
      </c>
      <c r="C30" s="1854"/>
      <c r="D30" s="1855"/>
      <c r="E30" s="1855"/>
      <c r="F30" s="167"/>
      <c r="G30" s="167"/>
      <c r="H30" s="167"/>
      <c r="I30" s="239"/>
    </row>
    <row r="31" spans="1:9" ht="21" hidden="1" customHeight="1" x14ac:dyDescent="0.25">
      <c r="A31" s="166">
        <v>5</v>
      </c>
      <c r="B31" s="69" t="s">
        <v>667</v>
      </c>
      <c r="C31" s="1854"/>
      <c r="D31" s="1855"/>
      <c r="E31" s="1855"/>
      <c r="F31" s="167"/>
      <c r="G31" s="167"/>
      <c r="H31" s="167"/>
      <c r="I31" s="239"/>
    </row>
  </sheetData>
  <mergeCells count="17">
    <mergeCell ref="A24:I24"/>
    <mergeCell ref="D7:I22"/>
    <mergeCell ref="A1:I1"/>
    <mergeCell ref="H2:I2"/>
    <mergeCell ref="G4:I4"/>
    <mergeCell ref="D6:I6"/>
    <mergeCell ref="H3:I3"/>
    <mergeCell ref="A2:G2"/>
    <mergeCell ref="A4:A5"/>
    <mergeCell ref="B4:B5"/>
    <mergeCell ref="C4:C5"/>
    <mergeCell ref="C31:E31"/>
    <mergeCell ref="G25:I25"/>
    <mergeCell ref="C27:I27"/>
    <mergeCell ref="C28:E28"/>
    <mergeCell ref="C29:E29"/>
    <mergeCell ref="C30:E30"/>
  </mergeCells>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2"/>
  <sheetViews>
    <sheetView view="pageBreakPreview" topLeftCell="A61" zoomScale="90" zoomScaleNormal="100" zoomScaleSheetLayoutView="90" workbookViewId="0">
      <selection activeCell="D35" sqref="D35"/>
    </sheetView>
  </sheetViews>
  <sheetFormatPr defaultColWidth="9.140625" defaultRowHeight="15" x14ac:dyDescent="0.25"/>
  <cols>
    <col min="1" max="1" width="5" style="993" customWidth="1"/>
    <col min="2" max="2" width="56.7109375" style="1508" customWidth="1"/>
    <col min="3" max="3" width="17.7109375" style="993" hidden="1" customWidth="1"/>
    <col min="4" max="6" width="13.140625" style="993" hidden="1" customWidth="1"/>
    <col min="7" max="7" width="13" style="993" hidden="1" customWidth="1"/>
    <col min="8" max="8" width="11.85546875" style="993" hidden="1" customWidth="1"/>
    <col min="9" max="9" width="17.140625" style="993" customWidth="1"/>
    <col min="10" max="16384" width="9.140625" style="993"/>
  </cols>
  <sheetData>
    <row r="1" spans="1:9" ht="37.5" customHeight="1" x14ac:dyDescent="0.25">
      <c r="A1" s="1762" t="str">
        <f>'S2'!A1:B1</f>
        <v>Name of Transmission Licensee: Uttar Pradesh Power Transmission Corporation Limited</v>
      </c>
      <c r="B1" s="1763"/>
      <c r="C1" s="1763"/>
      <c r="D1" s="1763"/>
      <c r="E1" s="1763"/>
      <c r="F1" s="1763"/>
      <c r="G1" s="1763"/>
      <c r="H1" s="1763"/>
      <c r="I1" s="1764"/>
    </row>
    <row r="2" spans="1:9" ht="34.5" customHeight="1" x14ac:dyDescent="0.25">
      <c r="A2" s="1895" t="s">
        <v>1795</v>
      </c>
      <c r="B2" s="1896"/>
      <c r="C2" s="1896"/>
      <c r="D2" s="1514"/>
      <c r="E2" s="1514"/>
      <c r="F2" s="1514"/>
      <c r="G2" s="1515"/>
      <c r="H2" s="1515"/>
      <c r="I2" s="1610" t="s">
        <v>872</v>
      </c>
    </row>
    <row r="3" spans="1:9" x14ac:dyDescent="0.25">
      <c r="A3" s="1611"/>
      <c r="B3" s="1516"/>
      <c r="C3" s="1517"/>
      <c r="D3" s="1537"/>
      <c r="E3" s="1518"/>
      <c r="F3" s="939"/>
      <c r="G3" s="939"/>
      <c r="H3" s="1519"/>
      <c r="I3" s="1541" t="s">
        <v>627</v>
      </c>
    </row>
    <row r="4" spans="1:9" ht="41.25" customHeight="1" x14ac:dyDescent="0.25">
      <c r="A4" s="1851"/>
      <c r="B4" s="1892"/>
      <c r="C4" s="1830"/>
      <c r="D4" s="1540"/>
      <c r="E4" s="1540"/>
      <c r="F4" s="1540"/>
      <c r="G4" s="1542"/>
      <c r="H4" s="1542"/>
      <c r="I4" s="1556" t="s">
        <v>1541</v>
      </c>
    </row>
    <row r="5" spans="1:9" x14ac:dyDescent="0.25">
      <c r="A5" s="1851"/>
      <c r="B5" s="1892"/>
      <c r="C5" s="1830"/>
      <c r="D5" s="1539"/>
      <c r="E5" s="1539"/>
      <c r="F5" s="1539"/>
      <c r="G5" s="1539"/>
      <c r="H5" s="1539"/>
      <c r="I5" s="1536" t="s">
        <v>1256</v>
      </c>
    </row>
    <row r="6" spans="1:9" x14ac:dyDescent="0.25">
      <c r="A6" s="1575" t="s">
        <v>172</v>
      </c>
      <c r="B6" s="1503" t="s">
        <v>173</v>
      </c>
      <c r="C6" s="1544"/>
      <c r="D6" s="1540"/>
      <c r="E6" s="1540"/>
      <c r="F6" s="1540"/>
      <c r="G6" s="1540"/>
      <c r="H6" s="1540"/>
      <c r="I6" s="1541"/>
    </row>
    <row r="7" spans="1:9" ht="14.45" customHeight="1" x14ac:dyDescent="0.25">
      <c r="A7" s="1120">
        <v>1</v>
      </c>
      <c r="B7" s="1504" t="s">
        <v>174</v>
      </c>
      <c r="C7" s="1549"/>
      <c r="D7" s="741"/>
      <c r="E7" s="741"/>
      <c r="F7" s="741"/>
      <c r="G7" s="1486"/>
      <c r="H7" s="1486"/>
      <c r="I7" s="1612">
        <v>430.19</v>
      </c>
    </row>
    <row r="8" spans="1:9" x14ac:dyDescent="0.25">
      <c r="A8" s="1120">
        <v>2</v>
      </c>
      <c r="B8" s="1504" t="s">
        <v>175</v>
      </c>
      <c r="C8" s="1549"/>
      <c r="D8" s="741"/>
      <c r="E8" s="741"/>
      <c r="F8" s="741"/>
      <c r="G8" s="1486"/>
      <c r="H8" s="1486"/>
      <c r="I8" s="1613">
        <v>648.32000000000005</v>
      </c>
    </row>
    <row r="9" spans="1:9" x14ac:dyDescent="0.25">
      <c r="A9" s="1120">
        <v>3</v>
      </c>
      <c r="B9" s="1504" t="s">
        <v>176</v>
      </c>
      <c r="C9" s="1549"/>
      <c r="D9" s="741"/>
      <c r="E9" s="741"/>
      <c r="F9" s="741"/>
      <c r="G9" s="1486"/>
      <c r="H9" s="1486"/>
      <c r="I9" s="1613">
        <v>501.31</v>
      </c>
    </row>
    <row r="10" spans="1:9" x14ac:dyDescent="0.25">
      <c r="A10" s="1120">
        <v>4</v>
      </c>
      <c r="B10" s="1504" t="s">
        <v>177</v>
      </c>
      <c r="C10" s="1549"/>
      <c r="D10" s="741"/>
      <c r="E10" s="741"/>
      <c r="F10" s="741"/>
      <c r="G10" s="1486"/>
      <c r="H10" s="1486"/>
      <c r="I10" s="1613">
        <v>464.54</v>
      </c>
    </row>
    <row r="11" spans="1:9" x14ac:dyDescent="0.25">
      <c r="A11" s="1120">
        <v>5</v>
      </c>
      <c r="B11" s="1504" t="s">
        <v>1816</v>
      </c>
      <c r="C11" s="1549"/>
      <c r="D11" s="741"/>
      <c r="E11" s="741"/>
      <c r="F11" s="741"/>
      <c r="G11" s="1486"/>
      <c r="H11" s="1486"/>
      <c r="I11" s="1613">
        <v>32.11</v>
      </c>
    </row>
    <row r="12" spans="1:9" x14ac:dyDescent="0.25">
      <c r="A12" s="1120">
        <v>6</v>
      </c>
      <c r="B12" s="1504" t="s">
        <v>179</v>
      </c>
      <c r="C12" s="1549"/>
      <c r="D12" s="741"/>
      <c r="E12" s="741"/>
      <c r="F12" s="741"/>
      <c r="G12" s="1486"/>
      <c r="H12" s="1486"/>
      <c r="I12" s="1613">
        <v>67.459999999999994</v>
      </c>
    </row>
    <row r="13" spans="1:9" x14ac:dyDescent="0.25">
      <c r="A13" s="1120">
        <v>7</v>
      </c>
      <c r="B13" s="1504" t="s">
        <v>1817</v>
      </c>
      <c r="C13" s="1549"/>
      <c r="D13" s="741"/>
      <c r="E13" s="741"/>
      <c r="F13" s="741"/>
      <c r="G13" s="1486"/>
      <c r="H13" s="1486"/>
      <c r="I13" s="1613">
        <v>20.96</v>
      </c>
    </row>
    <row r="14" spans="1:9" hidden="1" x14ac:dyDescent="0.25">
      <c r="A14" s="1120"/>
      <c r="B14" s="1504"/>
      <c r="C14" s="741"/>
      <c r="D14" s="741"/>
      <c r="E14" s="741"/>
      <c r="F14" s="741"/>
      <c r="G14" s="1486"/>
      <c r="H14" s="1486"/>
      <c r="I14" s="1614"/>
    </row>
    <row r="15" spans="1:9" hidden="1" x14ac:dyDescent="0.25">
      <c r="A15" s="1120"/>
      <c r="B15" s="1504"/>
      <c r="C15" s="1487"/>
      <c r="D15" s="1487"/>
      <c r="E15" s="1487"/>
      <c r="F15" s="1487"/>
      <c r="G15" s="1488"/>
      <c r="H15" s="1488"/>
      <c r="I15" s="1615"/>
    </row>
    <row r="16" spans="1:9" x14ac:dyDescent="0.25">
      <c r="A16" s="1101"/>
      <c r="B16" s="1505" t="s">
        <v>188</v>
      </c>
      <c r="C16" s="849"/>
      <c r="D16" s="850"/>
      <c r="E16" s="850"/>
      <c r="F16" s="850"/>
      <c r="G16" s="1490"/>
      <c r="H16" s="1490"/>
      <c r="I16" s="1616">
        <f>SUM(I7:I15)</f>
        <v>2164.89</v>
      </c>
    </row>
    <row r="17" spans="1:12" x14ac:dyDescent="0.25">
      <c r="A17" s="1120"/>
      <c r="B17" s="1506"/>
      <c r="C17" s="741"/>
      <c r="D17" s="754"/>
      <c r="E17" s="754"/>
      <c r="F17" s="754"/>
      <c r="G17" s="754"/>
      <c r="H17" s="754"/>
      <c r="I17" s="1617"/>
    </row>
    <row r="18" spans="1:12" hidden="1" x14ac:dyDescent="0.25">
      <c r="A18" s="1120"/>
      <c r="B18" s="1504"/>
      <c r="C18" s="1491"/>
      <c r="D18" s="851"/>
      <c r="E18" s="851"/>
      <c r="F18" s="851"/>
      <c r="G18" s="851"/>
      <c r="H18" s="851"/>
      <c r="I18" s="1618"/>
    </row>
    <row r="19" spans="1:12" x14ac:dyDescent="0.25">
      <c r="A19" s="1122" t="s">
        <v>183</v>
      </c>
      <c r="B19" s="1503" t="s">
        <v>1820</v>
      </c>
      <c r="C19" s="1544"/>
      <c r="D19" s="752"/>
      <c r="E19" s="752"/>
      <c r="F19" s="752"/>
      <c r="G19" s="752"/>
      <c r="H19" s="752"/>
      <c r="I19" s="1619"/>
    </row>
    <row r="20" spans="1:12" x14ac:dyDescent="0.25">
      <c r="A20" s="1120">
        <v>1</v>
      </c>
      <c r="B20" s="1507" t="s">
        <v>1818</v>
      </c>
      <c r="C20" s="1549"/>
      <c r="D20" s="754"/>
      <c r="E20" s="754"/>
      <c r="F20" s="754"/>
      <c r="G20" s="1486"/>
      <c r="H20" s="1486"/>
      <c r="I20" s="1614">
        <v>5.0599999999999996</v>
      </c>
    </row>
    <row r="21" spans="1:12" x14ac:dyDescent="0.25">
      <c r="A21" s="1120">
        <v>2</v>
      </c>
      <c r="B21" s="1507" t="s">
        <v>1819</v>
      </c>
      <c r="C21" s="1549"/>
      <c r="D21" s="754"/>
      <c r="E21" s="754"/>
      <c r="F21" s="754"/>
      <c r="G21" s="741"/>
      <c r="H21" s="754"/>
      <c r="I21" s="1614">
        <f>307917118.32/10^7</f>
        <v>30.791711832000001</v>
      </c>
    </row>
    <row r="22" spans="1:12" x14ac:dyDescent="0.25">
      <c r="A22" s="1620"/>
      <c r="B22" s="1505" t="s">
        <v>188</v>
      </c>
      <c r="C22" s="1489"/>
      <c r="D22" s="852"/>
      <c r="E22" s="852"/>
      <c r="F22" s="852"/>
      <c r="G22" s="1490"/>
      <c r="H22" s="1490"/>
      <c r="I22" s="1616">
        <f>SUM(I20:I21)</f>
        <v>35.851711831999999</v>
      </c>
      <c r="L22" s="1492"/>
    </row>
    <row r="23" spans="1:12" s="1493" customFormat="1" x14ac:dyDescent="0.25">
      <c r="A23" s="1122"/>
      <c r="B23" s="1503"/>
      <c r="C23" s="1544"/>
      <c r="D23" s="752"/>
      <c r="E23" s="752"/>
      <c r="F23" s="752"/>
      <c r="G23" s="1520"/>
      <c r="H23" s="1520"/>
      <c r="I23" s="1621"/>
      <c r="L23" s="1494"/>
    </row>
    <row r="24" spans="1:12" x14ac:dyDescent="0.25">
      <c r="A24" s="1122" t="s">
        <v>260</v>
      </c>
      <c r="B24" s="1503" t="s">
        <v>1280</v>
      </c>
      <c r="C24" s="1544"/>
      <c r="D24" s="752"/>
      <c r="E24" s="752"/>
      <c r="F24" s="752"/>
      <c r="G24" s="1520"/>
      <c r="H24" s="1520"/>
      <c r="I24" s="1621"/>
      <c r="L24" s="1492"/>
    </row>
    <row r="25" spans="1:12" x14ac:dyDescent="0.25">
      <c r="A25" s="1120">
        <v>1</v>
      </c>
      <c r="B25" s="1504" t="s">
        <v>1580</v>
      </c>
      <c r="C25" s="1544"/>
      <c r="D25" s="1521"/>
      <c r="E25" s="1521"/>
      <c r="F25" s="1521"/>
      <c r="G25" s="1486"/>
      <c r="H25" s="1486"/>
      <c r="I25" s="1614">
        <v>5.3550874999999998</v>
      </c>
      <c r="L25" s="1492"/>
    </row>
    <row r="26" spans="1:12" x14ac:dyDescent="0.25">
      <c r="A26" s="1120">
        <v>2</v>
      </c>
      <c r="B26" s="1504" t="s">
        <v>1797</v>
      </c>
      <c r="C26" s="1544"/>
      <c r="D26" s="1521"/>
      <c r="E26" s="1521"/>
      <c r="F26" s="1521"/>
      <c r="G26" s="1486"/>
      <c r="H26" s="1486"/>
      <c r="I26" s="1614">
        <f>7324574.28/10^7+7.74</f>
        <v>8.4724574280000002</v>
      </c>
      <c r="L26" s="1492"/>
    </row>
    <row r="27" spans="1:12" x14ac:dyDescent="0.25">
      <c r="A27" s="1120">
        <v>3</v>
      </c>
      <c r="B27" s="1504" t="s">
        <v>1796</v>
      </c>
      <c r="C27" s="1544"/>
      <c r="D27" s="1521"/>
      <c r="E27" s="1521"/>
      <c r="F27" s="1521"/>
      <c r="G27" s="1486"/>
      <c r="H27" s="1486"/>
      <c r="I27" s="1614">
        <v>7.8688881000000004</v>
      </c>
      <c r="L27" s="1492"/>
    </row>
    <row r="28" spans="1:12" x14ac:dyDescent="0.25">
      <c r="A28" s="1620"/>
      <c r="B28" s="1505" t="s">
        <v>188</v>
      </c>
      <c r="C28" s="1489"/>
      <c r="D28" s="852"/>
      <c r="E28" s="852"/>
      <c r="F28" s="852"/>
      <c r="G28" s="1490"/>
      <c r="H28" s="1490"/>
      <c r="I28" s="1616">
        <f>SUM(I25:I27)</f>
        <v>21.696433028000001</v>
      </c>
      <c r="L28" s="1492"/>
    </row>
    <row r="29" spans="1:12" x14ac:dyDescent="0.25">
      <c r="A29" s="1622"/>
      <c r="B29" s="1516"/>
      <c r="C29" s="939"/>
      <c r="D29" s="939"/>
      <c r="E29" s="939"/>
      <c r="F29" s="939"/>
      <c r="G29" s="939"/>
      <c r="H29" s="939"/>
      <c r="I29" s="1121"/>
    </row>
    <row r="30" spans="1:12" x14ac:dyDescent="0.25">
      <c r="A30" s="1623"/>
      <c r="B30" s="1505" t="s">
        <v>537</v>
      </c>
      <c r="C30" s="1489"/>
      <c r="D30" s="768"/>
      <c r="E30" s="768"/>
      <c r="F30" s="768"/>
      <c r="G30" s="1490"/>
      <c r="H30" s="1490"/>
      <c r="I30" s="1616">
        <f>I16+I22+I28+0.01</f>
        <v>2222.44814486</v>
      </c>
    </row>
    <row r="31" spans="1:12" x14ac:dyDescent="0.25">
      <c r="A31" s="1893"/>
      <c r="B31" s="1894"/>
      <c r="C31" s="1894"/>
      <c r="D31" s="1894"/>
      <c r="E31" s="1894"/>
      <c r="F31" s="1894"/>
      <c r="G31" s="1894"/>
      <c r="H31" s="1495"/>
      <c r="I31" s="1522"/>
    </row>
    <row r="32" spans="1:12" ht="21" customHeight="1" x14ac:dyDescent="0.25">
      <c r="A32" s="1497"/>
      <c r="B32" s="1509"/>
      <c r="C32" s="1495"/>
      <c r="D32" s="1495"/>
      <c r="E32" s="1495"/>
      <c r="F32" s="1495"/>
      <c r="G32" s="1086"/>
      <c r="H32" s="1086"/>
      <c r="I32" s="1496"/>
    </row>
    <row r="33" spans="1:9" ht="21" customHeight="1" x14ac:dyDescent="0.25">
      <c r="A33" s="1497"/>
      <c r="B33" s="1509"/>
      <c r="C33" s="1495"/>
      <c r="D33" s="1495"/>
      <c r="E33" s="1495"/>
      <c r="F33" s="1495"/>
      <c r="G33" s="1495"/>
      <c r="H33" s="1495"/>
      <c r="I33" s="1498"/>
    </row>
    <row r="34" spans="1:9" ht="21" customHeight="1" thickBot="1" x14ac:dyDescent="0.3">
      <c r="A34" s="1897" t="s">
        <v>847</v>
      </c>
      <c r="B34" s="1842"/>
      <c r="C34" s="1842"/>
      <c r="D34" s="1842"/>
      <c r="E34" s="1842"/>
      <c r="F34" s="1842"/>
      <c r="G34" s="1842"/>
      <c r="H34" s="1842"/>
      <c r="I34" s="1843"/>
    </row>
    <row r="35" spans="1:9" ht="21" hidden="1" customHeight="1" x14ac:dyDescent="0.25">
      <c r="A35" s="1499"/>
      <c r="B35" s="1510"/>
      <c r="C35" s="1499"/>
      <c r="D35" s="1499"/>
      <c r="E35" s="1499"/>
      <c r="F35" s="1499"/>
      <c r="G35" s="1499"/>
      <c r="H35" s="1499"/>
      <c r="I35" s="1499"/>
    </row>
    <row r="36" spans="1:9" ht="21" hidden="1" customHeight="1" x14ac:dyDescent="0.25">
      <c r="A36" s="1500" t="s">
        <v>327</v>
      </c>
      <c r="B36" s="1511"/>
      <c r="C36" s="1500"/>
      <c r="D36" s="1500"/>
      <c r="E36" s="1500"/>
      <c r="F36" s="1500"/>
      <c r="G36" s="1500"/>
      <c r="H36" s="1500"/>
      <c r="I36" s="1500"/>
    </row>
    <row r="37" spans="1:9" ht="21" hidden="1" customHeight="1" x14ac:dyDescent="0.25">
      <c r="A37" s="1501">
        <v>1</v>
      </c>
      <c r="B37" s="1512" t="s">
        <v>682</v>
      </c>
      <c r="C37" s="1890" t="s">
        <v>844</v>
      </c>
      <c r="D37" s="1891"/>
      <c r="E37" s="1891"/>
      <c r="F37" s="1891"/>
      <c r="G37" s="1891"/>
    </row>
    <row r="38" spans="1:9" ht="21" hidden="1" customHeight="1" x14ac:dyDescent="0.25">
      <c r="A38" s="1501">
        <v>2</v>
      </c>
      <c r="B38" s="1513" t="s">
        <v>694</v>
      </c>
      <c r="C38" s="1888" t="s">
        <v>875</v>
      </c>
      <c r="D38" s="1889"/>
      <c r="E38" s="1889"/>
      <c r="F38" s="1502"/>
      <c r="G38" s="1502"/>
      <c r="H38" s="1502"/>
      <c r="I38" s="1502"/>
    </row>
    <row r="39" spans="1:9" ht="21" hidden="1" customHeight="1" x14ac:dyDescent="0.25">
      <c r="A39" s="1501">
        <v>3</v>
      </c>
      <c r="B39" s="1513" t="s">
        <v>664</v>
      </c>
      <c r="C39" s="1888" t="s">
        <v>672</v>
      </c>
      <c r="D39" s="1889"/>
      <c r="E39" s="1889"/>
      <c r="F39" s="1502"/>
      <c r="G39" s="1502"/>
      <c r="H39" s="1502"/>
      <c r="I39" s="1502"/>
    </row>
    <row r="40" spans="1:9" ht="21" hidden="1" customHeight="1" x14ac:dyDescent="0.25">
      <c r="A40" s="1501">
        <v>4</v>
      </c>
      <c r="B40" s="1513" t="s">
        <v>665</v>
      </c>
      <c r="C40" s="1888" t="s">
        <v>845</v>
      </c>
      <c r="D40" s="1889"/>
      <c r="E40" s="1889"/>
      <c r="F40" s="1889"/>
      <c r="G40" s="1889"/>
    </row>
    <row r="41" spans="1:9" ht="21" hidden="1" customHeight="1" x14ac:dyDescent="0.25">
      <c r="A41" s="1501">
        <v>5</v>
      </c>
      <c r="B41" s="1513" t="s">
        <v>667</v>
      </c>
      <c r="C41" s="1888"/>
      <c r="D41" s="1889"/>
      <c r="E41" s="1889"/>
      <c r="F41" s="1502"/>
      <c r="G41" s="1502"/>
      <c r="H41" s="1502"/>
      <c r="I41" s="1502"/>
    </row>
    <row r="42" spans="1:9" hidden="1" x14ac:dyDescent="0.25"/>
    <row r="43" spans="1:9" hidden="1" x14ac:dyDescent="0.25"/>
    <row r="44" spans="1:9" hidden="1" x14ac:dyDescent="0.25"/>
    <row r="45" spans="1:9" hidden="1" x14ac:dyDescent="0.25"/>
    <row r="46" spans="1:9" hidden="1" x14ac:dyDescent="0.25"/>
    <row r="47" spans="1:9" hidden="1" x14ac:dyDescent="0.25"/>
    <row r="48" spans="1:9" hidden="1" x14ac:dyDescent="0.25"/>
    <row r="49" hidden="1" x14ac:dyDescent="0.25"/>
    <row r="50" hidden="1" x14ac:dyDescent="0.25"/>
    <row r="51" hidden="1" x14ac:dyDescent="0.25"/>
    <row r="52" hidden="1" x14ac:dyDescent="0.25"/>
  </sheetData>
  <mergeCells count="12">
    <mergeCell ref="A1:I1"/>
    <mergeCell ref="C38:E38"/>
    <mergeCell ref="C39:E39"/>
    <mergeCell ref="C41:E41"/>
    <mergeCell ref="C37:G37"/>
    <mergeCell ref="C40:G40"/>
    <mergeCell ref="A4:A5"/>
    <mergeCell ref="B4:B5"/>
    <mergeCell ref="C4:C5"/>
    <mergeCell ref="A31:G31"/>
    <mergeCell ref="A2:C2"/>
    <mergeCell ref="A34:I34"/>
  </mergeCell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pageSetUpPr fitToPage="1"/>
  </sheetPr>
  <dimension ref="A1:I37"/>
  <sheetViews>
    <sheetView view="pageBreakPreview" topLeftCell="A18" zoomScaleSheetLayoutView="100" workbookViewId="0">
      <selection activeCell="I25" sqref="D6:I25"/>
    </sheetView>
  </sheetViews>
  <sheetFormatPr defaultColWidth="9.140625" defaultRowHeight="15" x14ac:dyDescent="0.25"/>
  <cols>
    <col min="1" max="1" width="9.140625" style="183"/>
    <col min="2" max="2" width="34.5703125" style="183" customWidth="1"/>
    <col min="3" max="3" width="0" style="183" hidden="1" customWidth="1"/>
    <col min="4" max="9" width="13.140625" style="183" customWidth="1"/>
    <col min="10" max="16384" width="9.140625" style="183"/>
  </cols>
  <sheetData>
    <row r="1" spans="1:9" ht="21" customHeight="1" x14ac:dyDescent="0.25">
      <c r="A1" s="1872" t="str">
        <f>'S2'!A1:B1</f>
        <v>Name of Transmission Licensee: Uttar Pradesh Power Transmission Corporation Limited</v>
      </c>
      <c r="B1" s="1873"/>
      <c r="C1" s="1873"/>
      <c r="D1" s="1873"/>
      <c r="E1" s="1873"/>
      <c r="F1" s="1873"/>
      <c r="G1" s="1873"/>
      <c r="H1" s="1873"/>
      <c r="I1" s="1873"/>
    </row>
    <row r="2" spans="1:9" ht="21" customHeight="1" x14ac:dyDescent="0.25">
      <c r="A2" s="1898" t="s">
        <v>814</v>
      </c>
      <c r="B2" s="1899"/>
      <c r="C2" s="1899"/>
      <c r="D2" s="1899"/>
      <c r="E2" s="1899"/>
      <c r="F2" s="1899"/>
      <c r="G2" s="1899"/>
      <c r="H2" s="1900" t="s">
        <v>873</v>
      </c>
      <c r="I2" s="1900"/>
    </row>
    <row r="3" spans="1:9" ht="21" customHeight="1" x14ac:dyDescent="0.25">
      <c r="A3" s="6"/>
      <c r="B3" s="189"/>
      <c r="C3" s="218"/>
      <c r="D3" s="6"/>
      <c r="E3" s="142"/>
      <c r="F3" s="189"/>
      <c r="G3" s="135"/>
      <c r="H3" s="1901" t="s">
        <v>627</v>
      </c>
      <c r="I3" s="1901"/>
    </row>
    <row r="4" spans="1:9" ht="21" customHeight="1" x14ac:dyDescent="0.25">
      <c r="A4" s="1902"/>
      <c r="B4" s="1903"/>
      <c r="C4" s="1905"/>
      <c r="D4" s="184" t="s">
        <v>168</v>
      </c>
      <c r="E4" s="184" t="s">
        <v>167</v>
      </c>
      <c r="F4" s="184" t="s">
        <v>49</v>
      </c>
      <c r="G4" s="1875" t="s">
        <v>163</v>
      </c>
      <c r="H4" s="1875"/>
      <c r="I4" s="1875"/>
    </row>
    <row r="5" spans="1:9" ht="21" customHeight="1" x14ac:dyDescent="0.25">
      <c r="A5" s="1902"/>
      <c r="B5" s="1903"/>
      <c r="C5" s="1906"/>
      <c r="D5" s="496" t="s">
        <v>1251</v>
      </c>
      <c r="E5" s="496" t="s">
        <v>1252</v>
      </c>
      <c r="F5" s="496" t="s">
        <v>1253</v>
      </c>
      <c r="G5" s="496" t="s">
        <v>1254</v>
      </c>
      <c r="H5" s="496" t="s">
        <v>1255</v>
      </c>
      <c r="I5" s="496" t="s">
        <v>1256</v>
      </c>
    </row>
    <row r="6" spans="1:9" ht="21" customHeight="1" x14ac:dyDescent="0.25">
      <c r="A6" s="242" t="s">
        <v>172</v>
      </c>
      <c r="B6" s="130" t="s">
        <v>173</v>
      </c>
      <c r="C6" s="186"/>
      <c r="D6" s="184"/>
      <c r="E6" s="184"/>
      <c r="F6" s="184"/>
      <c r="G6" s="184"/>
      <c r="H6" s="184"/>
      <c r="I6" s="184"/>
    </row>
    <row r="7" spans="1:9" ht="33" customHeight="1" x14ac:dyDescent="0.25">
      <c r="A7" s="208">
        <v>1</v>
      </c>
      <c r="B7" s="83" t="s">
        <v>174</v>
      </c>
      <c r="C7" s="251"/>
      <c r="D7" s="1907"/>
      <c r="E7" s="1908"/>
      <c r="F7" s="1909"/>
      <c r="G7" s="8"/>
      <c r="H7" s="8"/>
      <c r="I7" s="7"/>
    </row>
    <row r="8" spans="1:9" ht="33" customHeight="1" x14ac:dyDescent="0.25">
      <c r="A8" s="208">
        <v>2</v>
      </c>
      <c r="B8" s="83" t="s">
        <v>175</v>
      </c>
      <c r="C8" s="251"/>
      <c r="D8" s="1910"/>
      <c r="E8" s="1911"/>
      <c r="F8" s="1912"/>
      <c r="G8" s="8"/>
      <c r="H8" s="8"/>
      <c r="I8" s="7"/>
    </row>
    <row r="9" spans="1:9" ht="35.25" customHeight="1" x14ac:dyDescent="0.25">
      <c r="A9" s="208">
        <v>3</v>
      </c>
      <c r="B9" s="83" t="s">
        <v>176</v>
      </c>
      <c r="C9" s="251"/>
      <c r="D9" s="1910"/>
      <c r="E9" s="1911"/>
      <c r="F9" s="1912"/>
      <c r="G9" s="8"/>
      <c r="H9" s="8"/>
      <c r="I9" s="7"/>
    </row>
    <row r="10" spans="1:9" ht="33" customHeight="1" x14ac:dyDescent="0.25">
      <c r="A10" s="208">
        <v>4</v>
      </c>
      <c r="B10" s="83" t="s">
        <v>177</v>
      </c>
      <c r="C10" s="251"/>
      <c r="D10" s="1910"/>
      <c r="E10" s="1911"/>
      <c r="F10" s="1912"/>
      <c r="G10" s="8"/>
      <c r="H10" s="8"/>
      <c r="I10" s="7"/>
    </row>
    <row r="11" spans="1:9" ht="21" customHeight="1" x14ac:dyDescent="0.25">
      <c r="A11" s="208">
        <v>5</v>
      </c>
      <c r="B11" s="83" t="s">
        <v>178</v>
      </c>
      <c r="C11" s="251"/>
      <c r="D11" s="1910"/>
      <c r="E11" s="1911"/>
      <c r="F11" s="1912"/>
      <c r="G11" s="8"/>
      <c r="H11" s="8"/>
      <c r="I11" s="7"/>
    </row>
    <row r="12" spans="1:9" ht="21" customHeight="1" x14ac:dyDescent="0.25">
      <c r="A12" s="208">
        <v>6</v>
      </c>
      <c r="B12" s="83" t="s">
        <v>179</v>
      </c>
      <c r="C12" s="251"/>
      <c r="D12" s="1910"/>
      <c r="E12" s="1911"/>
      <c r="F12" s="1912"/>
      <c r="G12" s="8"/>
      <c r="H12" s="8"/>
      <c r="I12" s="7"/>
    </row>
    <row r="13" spans="1:9" ht="21" customHeight="1" x14ac:dyDescent="0.25">
      <c r="A13" s="208">
        <v>7</v>
      </c>
      <c r="B13" s="83" t="s">
        <v>180</v>
      </c>
      <c r="C13" s="251"/>
      <c r="D13" s="1910"/>
      <c r="E13" s="1911"/>
      <c r="F13" s="1912"/>
      <c r="G13" s="8"/>
      <c r="H13" s="8"/>
      <c r="I13" s="8"/>
    </row>
    <row r="14" spans="1:9" ht="21" customHeight="1" x14ac:dyDescent="0.25">
      <c r="A14" s="208"/>
      <c r="B14" s="12" t="s">
        <v>181</v>
      </c>
      <c r="C14" s="7"/>
      <c r="D14" s="1910"/>
      <c r="E14" s="1911"/>
      <c r="F14" s="1912"/>
      <c r="G14" s="7"/>
      <c r="H14" s="7"/>
      <c r="I14" s="7"/>
    </row>
    <row r="15" spans="1:9" ht="21" customHeight="1" x14ac:dyDescent="0.25">
      <c r="A15" s="208"/>
      <c r="B15" s="12" t="s">
        <v>182</v>
      </c>
      <c r="C15" s="260"/>
      <c r="D15" s="1913"/>
      <c r="E15" s="1914"/>
      <c r="F15" s="1915"/>
      <c r="G15" s="260"/>
      <c r="H15" s="260"/>
      <c r="I15" s="260"/>
    </row>
    <row r="16" spans="1:9" ht="21" customHeight="1" thickBot="1" x14ac:dyDescent="0.3">
      <c r="A16" s="493"/>
      <c r="B16" s="258" t="s">
        <v>188</v>
      </c>
      <c r="C16" s="145"/>
      <c r="D16" s="259"/>
      <c r="E16" s="259"/>
      <c r="F16" s="259"/>
      <c r="G16" s="259"/>
      <c r="H16" s="259"/>
      <c r="I16" s="259"/>
    </row>
    <row r="17" spans="1:9" ht="21" customHeight="1" x14ac:dyDescent="0.25">
      <c r="A17" s="493"/>
      <c r="B17" s="49"/>
      <c r="C17" s="261"/>
      <c r="D17" s="261"/>
      <c r="E17" s="261"/>
      <c r="F17" s="261"/>
      <c r="G17" s="261"/>
      <c r="H17" s="261"/>
      <c r="I17" s="261"/>
    </row>
    <row r="18" spans="1:9" ht="30" customHeight="1" x14ac:dyDescent="0.25">
      <c r="A18" s="488" t="s">
        <v>183</v>
      </c>
      <c r="B18" s="130" t="s">
        <v>185</v>
      </c>
      <c r="C18" s="186"/>
      <c r="D18" s="184"/>
      <c r="E18" s="184"/>
      <c r="F18" s="184"/>
      <c r="G18" s="184"/>
      <c r="H18" s="184"/>
      <c r="I18" s="184"/>
    </row>
    <row r="19" spans="1:9" ht="21" customHeight="1" x14ac:dyDescent="0.25">
      <c r="A19" s="493">
        <v>1</v>
      </c>
      <c r="B19" s="251"/>
      <c r="C19" s="251"/>
      <c r="D19" s="1916"/>
      <c r="E19" s="1917"/>
      <c r="F19" s="1918"/>
      <c r="G19" s="9"/>
      <c r="H19" s="9"/>
      <c r="I19" s="9"/>
    </row>
    <row r="20" spans="1:9" ht="21" customHeight="1" x14ac:dyDescent="0.25">
      <c r="A20" s="493">
        <v>2</v>
      </c>
      <c r="B20" s="251"/>
      <c r="C20" s="251"/>
      <c r="D20" s="1919"/>
      <c r="E20" s="1920"/>
      <c r="F20" s="1921"/>
      <c r="G20" s="9"/>
      <c r="H20" s="9"/>
      <c r="I20" s="9"/>
    </row>
    <row r="21" spans="1:9" ht="21" customHeight="1" thickBot="1" x14ac:dyDescent="0.3">
      <c r="A21" s="44"/>
      <c r="B21" s="258" t="s">
        <v>188</v>
      </c>
      <c r="C21" s="258"/>
      <c r="D21" s="146"/>
      <c r="E21" s="146"/>
      <c r="F21" s="146"/>
      <c r="G21" s="146"/>
      <c r="H21" s="146"/>
      <c r="I21" s="146"/>
    </row>
    <row r="22" spans="1:9" ht="21" customHeight="1" thickBot="1" x14ac:dyDescent="0.3">
      <c r="A22" s="266"/>
      <c r="B22" s="262" t="s">
        <v>537</v>
      </c>
      <c r="C22" s="262"/>
      <c r="D22" s="263"/>
      <c r="E22" s="263"/>
      <c r="F22" s="263"/>
      <c r="G22" s="263"/>
      <c r="H22" s="263"/>
      <c r="I22" s="263"/>
    </row>
    <row r="23" spans="1:9" ht="21" customHeight="1" thickTop="1" x14ac:dyDescent="0.25">
      <c r="A23" s="264" t="s">
        <v>815</v>
      </c>
      <c r="B23" s="264" t="s">
        <v>816</v>
      </c>
      <c r="C23" s="264" t="s">
        <v>874</v>
      </c>
      <c r="D23" s="1922"/>
      <c r="E23" s="1923"/>
      <c r="F23" s="1924"/>
      <c r="G23" s="265"/>
      <c r="H23" s="265"/>
      <c r="I23" s="265"/>
    </row>
    <row r="24" spans="1:9" ht="21" customHeight="1" x14ac:dyDescent="0.25">
      <c r="A24" s="266"/>
      <c r="B24" s="266"/>
      <c r="C24" s="266"/>
      <c r="D24" s="267"/>
      <c r="E24" s="267"/>
      <c r="F24" s="267"/>
      <c r="G24" s="267"/>
      <c r="H24" s="267"/>
      <c r="I24" s="267"/>
    </row>
    <row r="25" spans="1:9" ht="21" customHeight="1" x14ac:dyDescent="0.25">
      <c r="A25" s="266"/>
      <c r="B25" s="266" t="s">
        <v>817</v>
      </c>
      <c r="C25" s="266"/>
      <c r="D25" s="267"/>
      <c r="E25" s="267"/>
      <c r="F25" s="267"/>
      <c r="G25" s="267"/>
      <c r="H25" s="267"/>
      <c r="I25" s="267"/>
    </row>
    <row r="26" spans="1:9" ht="21" customHeight="1" x14ac:dyDescent="0.25">
      <c r="A26" s="255"/>
      <c r="B26" s="255"/>
      <c r="C26" s="255"/>
      <c r="D26" s="268"/>
      <c r="E26" s="268"/>
      <c r="F26" s="268"/>
      <c r="G26" s="268"/>
      <c r="H26" s="268"/>
      <c r="I26" s="268"/>
    </row>
    <row r="27" spans="1:9" ht="21" customHeight="1" x14ac:dyDescent="0.25">
      <c r="A27" s="252"/>
      <c r="B27" s="252"/>
      <c r="C27" s="252"/>
      <c r="D27" s="252"/>
      <c r="E27" s="252"/>
      <c r="F27" s="252"/>
      <c r="G27" s="252"/>
      <c r="H27" s="246"/>
      <c r="I27" s="246"/>
    </row>
    <row r="28" spans="1:9" ht="21" customHeight="1" x14ac:dyDescent="0.25">
      <c r="A28" s="248"/>
      <c r="B28" s="248"/>
      <c r="C28" s="248"/>
      <c r="D28" s="248"/>
      <c r="E28" s="248"/>
      <c r="F28" s="248"/>
      <c r="G28" s="1856" t="s">
        <v>847</v>
      </c>
      <c r="H28" s="1856"/>
      <c r="I28" s="1856"/>
    </row>
    <row r="29" spans="1:9" ht="21" hidden="1" customHeight="1" x14ac:dyDescent="0.25">
      <c r="A29" s="248"/>
      <c r="B29" s="248"/>
      <c r="C29" s="248"/>
      <c r="D29" s="248"/>
      <c r="E29" s="248"/>
      <c r="F29" s="248"/>
      <c r="G29" s="181"/>
      <c r="H29" s="181"/>
      <c r="I29" s="181"/>
    </row>
    <row r="30" spans="1:9" ht="21" hidden="1" customHeight="1" x14ac:dyDescent="0.25">
      <c r="A30" s="248"/>
      <c r="B30" s="248"/>
      <c r="C30" s="248"/>
      <c r="D30" s="248"/>
      <c r="E30" s="248"/>
      <c r="F30" s="248"/>
      <c r="G30" s="181"/>
      <c r="H30" s="181"/>
      <c r="I30" s="181"/>
    </row>
    <row r="31" spans="1:9" ht="21" hidden="1" customHeight="1" x14ac:dyDescent="0.25">
      <c r="A31" s="237" t="s">
        <v>327</v>
      </c>
      <c r="B31" s="237"/>
      <c r="C31" s="237"/>
      <c r="D31" s="237"/>
      <c r="E31" s="237"/>
      <c r="F31" s="237"/>
      <c r="G31" s="237"/>
      <c r="H31" s="237"/>
      <c r="I31" s="237"/>
    </row>
    <row r="32" spans="1:9" ht="21" hidden="1" customHeight="1" x14ac:dyDescent="0.25">
      <c r="A32" s="179">
        <v>1</v>
      </c>
      <c r="B32" s="238" t="s">
        <v>682</v>
      </c>
      <c r="C32" s="1857" t="s">
        <v>763</v>
      </c>
      <c r="D32" s="1858"/>
      <c r="E32" s="1858"/>
      <c r="F32" s="1858"/>
      <c r="G32" s="1858"/>
      <c r="H32" s="1858"/>
      <c r="I32" s="1859"/>
    </row>
    <row r="33" spans="1:9" ht="21" hidden="1" customHeight="1" x14ac:dyDescent="0.25">
      <c r="A33" s="179">
        <v>2</v>
      </c>
      <c r="B33" s="4" t="s">
        <v>694</v>
      </c>
      <c r="C33" s="1860" t="s">
        <v>875</v>
      </c>
      <c r="D33" s="1861"/>
      <c r="E33" s="1861"/>
      <c r="F33" s="182"/>
      <c r="G33" s="182"/>
      <c r="H33" s="182"/>
      <c r="I33" s="239"/>
    </row>
    <row r="34" spans="1:9" ht="21" hidden="1" customHeight="1" x14ac:dyDescent="0.25">
      <c r="A34" s="179">
        <v>3</v>
      </c>
      <c r="B34" s="4" t="s">
        <v>664</v>
      </c>
      <c r="C34" s="1854" t="s">
        <v>672</v>
      </c>
      <c r="D34" s="1855"/>
      <c r="E34" s="1855"/>
      <c r="F34" s="182"/>
      <c r="G34" s="182"/>
      <c r="H34" s="182"/>
      <c r="I34" s="239"/>
    </row>
    <row r="35" spans="1:9" ht="21" hidden="1" customHeight="1" x14ac:dyDescent="0.25">
      <c r="A35" s="179">
        <v>4</v>
      </c>
      <c r="B35" s="4" t="s">
        <v>665</v>
      </c>
      <c r="C35" s="1854" t="s">
        <v>846</v>
      </c>
      <c r="D35" s="1855"/>
      <c r="E35" s="1855"/>
      <c r="F35" s="1855"/>
      <c r="G35" s="1855"/>
      <c r="H35" s="1855"/>
      <c r="I35" s="1904"/>
    </row>
    <row r="36" spans="1:9" ht="21" hidden="1" customHeight="1" x14ac:dyDescent="0.25">
      <c r="A36" s="179">
        <v>5</v>
      </c>
      <c r="B36" s="4" t="s">
        <v>667</v>
      </c>
      <c r="C36" s="1854"/>
      <c r="D36" s="1855"/>
      <c r="E36" s="1855"/>
      <c r="F36" s="182"/>
      <c r="G36" s="182"/>
      <c r="H36" s="182"/>
      <c r="I36" s="239"/>
    </row>
    <row r="37" spans="1:9" ht="21" customHeight="1" x14ac:dyDescent="0.25"/>
  </sheetData>
  <mergeCells count="17">
    <mergeCell ref="C36:E36"/>
    <mergeCell ref="A4:A5"/>
    <mergeCell ref="B4:B5"/>
    <mergeCell ref="G4:I4"/>
    <mergeCell ref="C32:I32"/>
    <mergeCell ref="C35:I35"/>
    <mergeCell ref="C4:C5"/>
    <mergeCell ref="G28:I28"/>
    <mergeCell ref="D7:F15"/>
    <mergeCell ref="D19:F20"/>
    <mergeCell ref="D23:F23"/>
    <mergeCell ref="A1:I1"/>
    <mergeCell ref="C33:E33"/>
    <mergeCell ref="C34:E34"/>
    <mergeCell ref="A2:G2"/>
    <mergeCell ref="H2:I2"/>
    <mergeCell ref="H3:I3"/>
  </mergeCells>
  <pageMargins left="0.7" right="0.7" top="0.75" bottom="0.75" header="0.3" footer="0.3"/>
  <pageSetup paperSize="9" scale="7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K40"/>
  <sheetViews>
    <sheetView zoomScale="80" zoomScaleNormal="80" workbookViewId="0">
      <selection activeCell="F17" sqref="F17"/>
    </sheetView>
  </sheetViews>
  <sheetFormatPr defaultColWidth="9.140625" defaultRowHeight="15" x14ac:dyDescent="0.25"/>
  <cols>
    <col min="1" max="1" width="10" style="183" customWidth="1"/>
    <col min="2" max="8" width="16.85546875" style="183" customWidth="1"/>
    <col min="9" max="9" width="9.140625" style="183"/>
    <col min="10" max="11" width="10.42578125" style="183" bestFit="1" customWidth="1"/>
    <col min="12" max="16384" width="9.140625" style="183"/>
  </cols>
  <sheetData>
    <row r="1" spans="1:11" ht="21" customHeight="1" x14ac:dyDescent="0.25">
      <c r="A1" s="1872" t="str">
        <f>'S2'!A1:B1</f>
        <v>Name of Transmission Licensee: Uttar Pradesh Power Transmission Corporation Limited</v>
      </c>
      <c r="B1" s="1873"/>
      <c r="C1" s="1873"/>
      <c r="D1" s="1873"/>
      <c r="E1" s="1873"/>
      <c r="F1" s="1873"/>
      <c r="G1" s="1873"/>
      <c r="H1" s="1873"/>
      <c r="I1" s="189"/>
    </row>
    <row r="2" spans="1:11" ht="21" customHeight="1" x14ac:dyDescent="0.25">
      <c r="A2" s="1881" t="s">
        <v>8</v>
      </c>
      <c r="B2" s="1882"/>
      <c r="C2" s="1882"/>
      <c r="D2" s="1882"/>
      <c r="E2" s="1882"/>
      <c r="F2" s="1882"/>
      <c r="G2" s="1874" t="s">
        <v>877</v>
      </c>
      <c r="H2" s="1874"/>
      <c r="I2" s="189"/>
    </row>
    <row r="3" spans="1:11" ht="21" customHeight="1" x14ac:dyDescent="0.25">
      <c r="A3" s="1925"/>
      <c r="B3" s="1926"/>
      <c r="C3" s="1926"/>
      <c r="D3" s="1926"/>
      <c r="E3" s="1926"/>
      <c r="F3" s="1926"/>
      <c r="G3" s="1926"/>
      <c r="H3" s="1926"/>
      <c r="I3" s="136"/>
    </row>
    <row r="4" spans="1:11" ht="21" customHeight="1" x14ac:dyDescent="0.25">
      <c r="A4" s="1927" t="s">
        <v>196</v>
      </c>
      <c r="B4" s="1928"/>
      <c r="C4" s="1928"/>
      <c r="D4" s="1928"/>
      <c r="E4" s="1928"/>
      <c r="F4" s="1928"/>
      <c r="G4" s="1928"/>
      <c r="H4" s="1929"/>
      <c r="I4" s="189"/>
    </row>
    <row r="5" spans="1:11" ht="53.25" customHeight="1" x14ac:dyDescent="0.25">
      <c r="A5" s="494" t="s">
        <v>197</v>
      </c>
      <c r="B5" s="494" t="s">
        <v>198</v>
      </c>
      <c r="C5" s="494" t="s">
        <v>199</v>
      </c>
      <c r="D5" s="494" t="s">
        <v>200</v>
      </c>
      <c r="E5" s="494" t="s">
        <v>201</v>
      </c>
      <c r="F5" s="494" t="s">
        <v>202</v>
      </c>
      <c r="G5" s="494" t="s">
        <v>203</v>
      </c>
      <c r="H5" s="494" t="s">
        <v>204</v>
      </c>
    </row>
    <row r="6" spans="1:11" ht="21" customHeight="1" x14ac:dyDescent="0.25">
      <c r="A6" s="178">
        <v>1</v>
      </c>
      <c r="B6" s="234"/>
      <c r="C6" s="269"/>
      <c r="D6" s="269"/>
      <c r="E6" s="269"/>
      <c r="F6" s="269"/>
      <c r="G6" s="269"/>
      <c r="H6" s="269"/>
    </row>
    <row r="7" spans="1:11" ht="21" customHeight="1" x14ac:dyDescent="0.25">
      <c r="A7" s="208">
        <v>2</v>
      </c>
      <c r="B7" s="47"/>
      <c r="C7" s="208"/>
      <c r="D7" s="208"/>
      <c r="E7" s="208"/>
      <c r="F7" s="208"/>
      <c r="G7" s="208"/>
      <c r="H7" s="208"/>
      <c r="J7" s="516"/>
    </row>
    <row r="8" spans="1:11" ht="21" customHeight="1" x14ac:dyDescent="0.25">
      <c r="A8" s="178">
        <v>3</v>
      </c>
      <c r="B8" s="47"/>
      <c r="C8" s="208"/>
      <c r="D8" s="208"/>
      <c r="E8" s="208"/>
      <c r="F8" s="208"/>
      <c r="G8" s="208"/>
      <c r="H8" s="208"/>
      <c r="J8" s="516"/>
      <c r="K8" s="516"/>
    </row>
    <row r="9" spans="1:11" ht="21" customHeight="1" x14ac:dyDescent="0.25">
      <c r="A9" s="242" t="s">
        <v>205</v>
      </c>
      <c r="B9" s="270"/>
      <c r="C9" s="208"/>
      <c r="D9" s="208"/>
      <c r="E9" s="208"/>
      <c r="F9" s="208"/>
      <c r="G9" s="208"/>
      <c r="H9" s="208"/>
    </row>
    <row r="10" spans="1:11" ht="21" customHeight="1" x14ac:dyDescent="0.25">
      <c r="A10" s="242" t="s">
        <v>205</v>
      </c>
      <c r="B10" s="270"/>
      <c r="C10" s="208"/>
      <c r="D10" s="208"/>
      <c r="E10" s="208"/>
      <c r="F10" s="208"/>
      <c r="G10" s="208"/>
      <c r="H10" s="208"/>
    </row>
    <row r="11" spans="1:11" ht="21" customHeight="1" x14ac:dyDescent="0.25">
      <c r="A11" s="242" t="s">
        <v>205</v>
      </c>
      <c r="B11" s="47"/>
      <c r="C11" s="208"/>
      <c r="D11" s="208"/>
      <c r="E11" s="208"/>
      <c r="F11" s="208"/>
      <c r="G11" s="208"/>
      <c r="H11" s="208"/>
    </row>
    <row r="12" spans="1:11" ht="21" customHeight="1" x14ac:dyDescent="0.25">
      <c r="A12" s="242" t="s">
        <v>205</v>
      </c>
      <c r="B12" s="12"/>
      <c r="C12" s="208"/>
      <c r="D12" s="208"/>
      <c r="E12" s="208"/>
      <c r="F12" s="208"/>
      <c r="G12" s="208"/>
      <c r="H12" s="208"/>
    </row>
    <row r="13" spans="1:11" ht="21" customHeight="1" x14ac:dyDescent="0.25">
      <c r="A13" s="1930"/>
      <c r="B13" s="1930"/>
      <c r="C13" s="1930"/>
      <c r="D13" s="1930"/>
      <c r="E13" s="1930"/>
      <c r="F13" s="1930"/>
      <c r="G13" s="1930"/>
      <c r="H13" s="1930"/>
    </row>
    <row r="14" spans="1:11" ht="21" customHeight="1" x14ac:dyDescent="0.25">
      <c r="A14" s="1927" t="s">
        <v>206</v>
      </c>
      <c r="B14" s="1928"/>
      <c r="C14" s="1928"/>
      <c r="D14" s="1928"/>
      <c r="E14" s="1928"/>
      <c r="F14" s="1928"/>
      <c r="G14" s="1928"/>
      <c r="H14" s="1929"/>
    </row>
    <row r="15" spans="1:11" ht="67.5" customHeight="1" x14ac:dyDescent="0.25">
      <c r="A15" s="141" t="s">
        <v>197</v>
      </c>
      <c r="B15" s="21" t="s">
        <v>207</v>
      </c>
      <c r="C15" s="141" t="s">
        <v>208</v>
      </c>
      <c r="D15" s="141" t="s">
        <v>209</v>
      </c>
      <c r="E15" s="141" t="s">
        <v>210</v>
      </c>
      <c r="F15" s="141" t="s">
        <v>211</v>
      </c>
      <c r="G15" s="141" t="s">
        <v>204</v>
      </c>
      <c r="H15" s="141" t="s">
        <v>212</v>
      </c>
    </row>
    <row r="16" spans="1:11" ht="21" customHeight="1" x14ac:dyDescent="0.25">
      <c r="A16" s="178">
        <v>1</v>
      </c>
      <c r="B16" s="271"/>
      <c r="C16" s="178"/>
      <c r="D16" s="178"/>
      <c r="E16" s="178"/>
      <c r="F16" s="178"/>
      <c r="G16" s="178"/>
      <c r="H16" s="178"/>
    </row>
    <row r="17" spans="1:8" ht="21" customHeight="1" x14ac:dyDescent="0.25">
      <c r="A17" s="208">
        <v>2</v>
      </c>
      <c r="B17" s="47"/>
      <c r="C17" s="208"/>
      <c r="D17" s="208"/>
      <c r="E17" s="208"/>
      <c r="F17" s="208"/>
      <c r="G17" s="208"/>
      <c r="H17" s="208"/>
    </row>
    <row r="18" spans="1:8" ht="21" customHeight="1" x14ac:dyDescent="0.25">
      <c r="A18" s="208">
        <v>3</v>
      </c>
      <c r="B18" s="12"/>
      <c r="C18" s="208"/>
      <c r="D18" s="208"/>
      <c r="E18" s="208"/>
      <c r="F18" s="208"/>
      <c r="G18" s="208"/>
      <c r="H18" s="208"/>
    </row>
    <row r="19" spans="1:8" ht="21" customHeight="1" x14ac:dyDescent="0.25">
      <c r="A19" s="242" t="s">
        <v>205</v>
      </c>
      <c r="B19" s="47"/>
      <c r="C19" s="208"/>
      <c r="D19" s="208"/>
      <c r="E19" s="208"/>
      <c r="F19" s="208"/>
      <c r="G19" s="208"/>
      <c r="H19" s="208"/>
    </row>
    <row r="20" spans="1:8" ht="21" customHeight="1" x14ac:dyDescent="0.25">
      <c r="A20" s="242" t="s">
        <v>205</v>
      </c>
      <c r="B20" s="47"/>
      <c r="C20" s="208"/>
      <c r="D20" s="208"/>
      <c r="E20" s="208"/>
      <c r="F20" s="208"/>
      <c r="G20" s="208"/>
      <c r="H20" s="208"/>
    </row>
    <row r="21" spans="1:8" ht="21" customHeight="1" x14ac:dyDescent="0.25">
      <c r="A21" s="242" t="s">
        <v>205</v>
      </c>
      <c r="B21" s="47"/>
      <c r="C21" s="208"/>
      <c r="D21" s="208"/>
      <c r="E21" s="208"/>
      <c r="F21" s="208"/>
      <c r="G21" s="208"/>
      <c r="H21" s="208"/>
    </row>
    <row r="22" spans="1:8" ht="21" customHeight="1" x14ac:dyDescent="0.25">
      <c r="A22" s="48"/>
      <c r="B22" s="47"/>
      <c r="C22" s="208"/>
      <c r="D22" s="208"/>
      <c r="E22" s="208"/>
      <c r="F22" s="208"/>
      <c r="G22" s="208"/>
      <c r="H22" s="208"/>
    </row>
    <row r="23" spans="1:8" ht="21" customHeight="1" x14ac:dyDescent="0.25">
      <c r="A23" s="1927" t="s">
        <v>638</v>
      </c>
      <c r="B23" s="1928"/>
      <c r="C23" s="1928"/>
      <c r="D23" s="1928"/>
      <c r="E23" s="1928"/>
      <c r="F23" s="1928"/>
      <c r="G23" s="1928"/>
      <c r="H23" s="1929"/>
    </row>
    <row r="24" spans="1:8" ht="21" customHeight="1" x14ac:dyDescent="0.25">
      <c r="A24" s="70"/>
      <c r="B24" s="189"/>
      <c r="C24" s="189"/>
      <c r="D24" s="189"/>
      <c r="E24" s="189"/>
      <c r="F24" s="189"/>
      <c r="G24" s="189"/>
      <c r="H24" s="189"/>
    </row>
    <row r="25" spans="1:8" ht="21" customHeight="1" x14ac:dyDescent="0.25">
      <c r="A25" s="70"/>
      <c r="B25" s="189"/>
      <c r="C25" s="189"/>
      <c r="D25" s="189"/>
      <c r="E25" s="189"/>
      <c r="F25" s="189"/>
      <c r="G25" s="189"/>
      <c r="H25" s="189"/>
    </row>
    <row r="26" spans="1:8" ht="21" customHeight="1" x14ac:dyDescent="0.25">
      <c r="A26" s="272"/>
      <c r="B26" s="273"/>
      <c r="C26" s="274"/>
      <c r="D26" s="274"/>
      <c r="E26" s="274"/>
      <c r="F26" s="1856" t="s">
        <v>847</v>
      </c>
      <c r="G26" s="1856"/>
      <c r="H26" s="1856"/>
    </row>
    <row r="27" spans="1:8" ht="21" customHeight="1" x14ac:dyDescent="0.25">
      <c r="A27" s="272"/>
      <c r="B27" s="273"/>
      <c r="C27" s="274"/>
      <c r="D27" s="274"/>
      <c r="E27" s="274"/>
      <c r="F27" s="274"/>
      <c r="G27" s="181"/>
      <c r="H27" s="181"/>
    </row>
    <row r="28" spans="1:8" ht="21" hidden="1" customHeight="1" x14ac:dyDescent="0.25">
      <c r="A28" s="272"/>
      <c r="B28" s="273"/>
      <c r="C28" s="274"/>
      <c r="D28" s="274"/>
      <c r="E28" s="274"/>
      <c r="F28" s="274"/>
      <c r="G28" s="181"/>
      <c r="H28" s="181"/>
    </row>
    <row r="29" spans="1:8" ht="21" hidden="1" customHeight="1" x14ac:dyDescent="0.25">
      <c r="A29" s="237" t="s">
        <v>327</v>
      </c>
      <c r="B29" s="237"/>
      <c r="C29" s="237"/>
      <c r="D29" s="237"/>
      <c r="E29" s="237"/>
      <c r="F29" s="237"/>
      <c r="G29" s="237"/>
      <c r="H29" s="237"/>
    </row>
    <row r="30" spans="1:8" ht="21" hidden="1" customHeight="1" x14ac:dyDescent="0.25">
      <c r="A30" s="179">
        <v>1</v>
      </c>
      <c r="B30" s="238" t="s">
        <v>682</v>
      </c>
      <c r="C30" s="1854" t="s">
        <v>762</v>
      </c>
      <c r="D30" s="1855"/>
      <c r="E30" s="1855"/>
      <c r="F30" s="1855"/>
      <c r="G30" s="1855"/>
      <c r="H30" s="1904"/>
    </row>
    <row r="31" spans="1:8" ht="21" hidden="1" customHeight="1" x14ac:dyDescent="0.25">
      <c r="A31" s="179">
        <v>2</v>
      </c>
      <c r="B31" s="4" t="s">
        <v>694</v>
      </c>
      <c r="C31" s="1854" t="s">
        <v>876</v>
      </c>
      <c r="D31" s="1855"/>
      <c r="E31" s="1855"/>
      <c r="F31" s="1855"/>
      <c r="G31" s="1855"/>
      <c r="H31" s="1904"/>
    </row>
    <row r="32" spans="1:8" ht="21" hidden="1" customHeight="1" x14ac:dyDescent="0.25">
      <c r="A32" s="179">
        <v>3</v>
      </c>
      <c r="B32" s="4" t="s">
        <v>664</v>
      </c>
      <c r="C32" s="1854" t="s">
        <v>662</v>
      </c>
      <c r="D32" s="1855"/>
      <c r="E32" s="1855"/>
      <c r="F32" s="1855"/>
      <c r="G32" s="1855"/>
      <c r="H32" s="1904"/>
    </row>
    <row r="33" spans="1:8" ht="21" hidden="1" customHeight="1" x14ac:dyDescent="0.25">
      <c r="A33" s="179">
        <v>4</v>
      </c>
      <c r="B33" s="4" t="s">
        <v>665</v>
      </c>
      <c r="C33" s="1854"/>
      <c r="D33" s="1855"/>
      <c r="E33" s="1855"/>
      <c r="F33" s="1855"/>
      <c r="G33" s="1855"/>
      <c r="H33" s="1904"/>
    </row>
    <row r="34" spans="1:8" ht="21" hidden="1" customHeight="1" x14ac:dyDescent="0.25">
      <c r="A34" s="179">
        <v>5</v>
      </c>
      <c r="B34" s="4" t="s">
        <v>667</v>
      </c>
      <c r="C34" s="1854"/>
      <c r="D34" s="1855"/>
      <c r="E34" s="1855"/>
      <c r="F34" s="1855"/>
      <c r="G34" s="1855"/>
      <c r="H34" s="1904"/>
    </row>
    <row r="35" spans="1:8" hidden="1" x14ac:dyDescent="0.25"/>
    <row r="36" spans="1:8" hidden="1" x14ac:dyDescent="0.25"/>
    <row r="37" spans="1:8" hidden="1" x14ac:dyDescent="0.25"/>
    <row r="38" spans="1:8" hidden="1" x14ac:dyDescent="0.25"/>
    <row r="39" spans="1:8" hidden="1" x14ac:dyDescent="0.25"/>
    <row r="40" spans="1:8" hidden="1" x14ac:dyDescent="0.25"/>
  </sheetData>
  <mergeCells count="14">
    <mergeCell ref="C33:H33"/>
    <mergeCell ref="C34:H34"/>
    <mergeCell ref="A2:F2"/>
    <mergeCell ref="G2:H2"/>
    <mergeCell ref="A1:H1"/>
    <mergeCell ref="A3:H3"/>
    <mergeCell ref="A4:H4"/>
    <mergeCell ref="A13:H13"/>
    <mergeCell ref="A14:H14"/>
    <mergeCell ref="C30:H30"/>
    <mergeCell ref="C31:H31"/>
    <mergeCell ref="C32:H32"/>
    <mergeCell ref="A23:H23"/>
    <mergeCell ref="F26:H26"/>
  </mergeCells>
  <pageMargins left="0.7" right="0.7" top="0.75" bottom="0.75" header="0.3" footer="0.3"/>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32"/>
  <sheetViews>
    <sheetView view="pageBreakPreview" topLeftCell="A2" zoomScale="90" zoomScaleNormal="100" zoomScaleSheetLayoutView="90" workbookViewId="0">
      <selection activeCell="D35" sqref="D35"/>
    </sheetView>
  </sheetViews>
  <sheetFormatPr defaultColWidth="9.140625" defaultRowHeight="15" x14ac:dyDescent="0.25"/>
  <cols>
    <col min="1" max="1" width="9.140625" style="546"/>
    <col min="2" max="2" width="42" style="546" customWidth="1"/>
    <col min="3" max="3" width="12.28515625" style="546" customWidth="1"/>
    <col min="4" max="6" width="13.140625" style="546" hidden="1" customWidth="1"/>
    <col min="7" max="9" width="17.140625" style="546" hidden="1" customWidth="1"/>
    <col min="10" max="10" width="16.42578125" style="546" customWidth="1"/>
    <col min="11" max="16384" width="9.140625" style="546"/>
  </cols>
  <sheetData>
    <row r="1" spans="1:10" ht="43.5" customHeight="1" x14ac:dyDescent="0.25">
      <c r="A1" s="1804" t="str">
        <f>'S2'!A1:B1</f>
        <v>Name of Transmission Licensee: Uttar Pradesh Power Transmission Corporation Limited</v>
      </c>
      <c r="B1" s="1805"/>
      <c r="C1" s="1805"/>
      <c r="D1" s="1805"/>
      <c r="E1" s="1805"/>
      <c r="F1" s="1805"/>
      <c r="G1" s="1805"/>
      <c r="H1" s="1805"/>
      <c r="I1" s="1805"/>
      <c r="J1" s="1806"/>
    </row>
    <row r="2" spans="1:10" ht="37.5" customHeight="1" x14ac:dyDescent="0.25">
      <c r="A2" s="1934" t="s">
        <v>10</v>
      </c>
      <c r="B2" s="1935"/>
      <c r="C2" s="1935"/>
      <c r="D2" s="756"/>
      <c r="E2" s="756"/>
      <c r="F2" s="756"/>
      <c r="G2" s="1939" t="s">
        <v>1194</v>
      </c>
      <c r="H2" s="1939"/>
      <c r="I2" s="1939"/>
      <c r="J2" s="1940"/>
    </row>
    <row r="3" spans="1:10" ht="32.25" customHeight="1" x14ac:dyDescent="0.25">
      <c r="A3" s="1936"/>
      <c r="B3" s="1937" t="s">
        <v>48</v>
      </c>
      <c r="C3" s="1937"/>
      <c r="D3" s="892"/>
      <c r="E3" s="892"/>
      <c r="F3" s="892"/>
      <c r="G3" s="1839"/>
      <c r="H3" s="1840"/>
      <c r="I3" s="1938"/>
      <c r="J3" s="1128" t="s">
        <v>1541</v>
      </c>
    </row>
    <row r="4" spans="1:10" ht="21" customHeight="1" x14ac:dyDescent="0.25">
      <c r="A4" s="1851"/>
      <c r="B4" s="1830"/>
      <c r="C4" s="1830"/>
      <c r="D4" s="1539"/>
      <c r="E4" s="1539"/>
      <c r="F4" s="1539"/>
      <c r="G4" s="1539"/>
      <c r="H4" s="1539"/>
      <c r="I4" s="1539"/>
      <c r="J4" s="1536" t="s">
        <v>1256</v>
      </c>
    </row>
    <row r="5" spans="1:10" ht="21" customHeight="1" x14ac:dyDescent="0.25">
      <c r="A5" s="1100">
        <v>1</v>
      </c>
      <c r="B5" s="757" t="s">
        <v>213</v>
      </c>
      <c r="C5" s="590" t="s">
        <v>214</v>
      </c>
      <c r="D5" s="758"/>
      <c r="E5" s="758"/>
      <c r="F5" s="758"/>
      <c r="G5" s="758"/>
      <c r="H5" s="758"/>
      <c r="I5" s="758"/>
      <c r="J5" s="1129">
        <v>0.02</v>
      </c>
    </row>
    <row r="6" spans="1:10" ht="21" hidden="1" customHeight="1" x14ac:dyDescent="0.25">
      <c r="A6" s="1100">
        <f>A5+1</f>
        <v>2</v>
      </c>
      <c r="B6" s="757" t="s">
        <v>215</v>
      </c>
      <c r="C6" s="590" t="s">
        <v>214</v>
      </c>
      <c r="D6" s="758"/>
      <c r="E6" s="758"/>
      <c r="F6" s="758"/>
      <c r="G6" s="759"/>
      <c r="H6" s="759"/>
      <c r="I6" s="759"/>
      <c r="J6" s="1121"/>
    </row>
    <row r="7" spans="1:10" ht="21" hidden="1" customHeight="1" x14ac:dyDescent="0.25">
      <c r="A7" s="1100">
        <f>A6+1</f>
        <v>3</v>
      </c>
      <c r="B7" s="757" t="s">
        <v>216</v>
      </c>
      <c r="C7" s="590" t="s">
        <v>214</v>
      </c>
      <c r="D7" s="758"/>
      <c r="E7" s="758"/>
      <c r="F7" s="758"/>
      <c r="G7" s="760"/>
      <c r="H7" s="760"/>
      <c r="I7" s="760"/>
      <c r="J7" s="1121"/>
    </row>
    <row r="8" spans="1:10" ht="21" hidden="1" customHeight="1" x14ac:dyDescent="0.25">
      <c r="A8" s="1100"/>
      <c r="B8" s="761" t="s">
        <v>878</v>
      </c>
      <c r="C8" s="590" t="s">
        <v>214</v>
      </c>
      <c r="D8" s="758"/>
      <c r="E8" s="758"/>
      <c r="F8" s="758"/>
      <c r="G8" s="760"/>
      <c r="H8" s="760"/>
      <c r="I8" s="760"/>
      <c r="J8" s="1121"/>
    </row>
    <row r="9" spans="1:10" ht="21" hidden="1" customHeight="1" x14ac:dyDescent="0.25">
      <c r="A9" s="1100"/>
      <c r="B9" s="761" t="s">
        <v>879</v>
      </c>
      <c r="C9" s="590" t="s">
        <v>214</v>
      </c>
      <c r="D9" s="758"/>
      <c r="E9" s="758"/>
      <c r="F9" s="758"/>
      <c r="G9" s="760"/>
      <c r="H9" s="760"/>
      <c r="I9" s="760"/>
      <c r="J9" s="1121"/>
    </row>
    <row r="10" spans="1:10" ht="21" hidden="1" customHeight="1" x14ac:dyDescent="0.25">
      <c r="A10" s="1100"/>
      <c r="B10" s="761" t="s">
        <v>880</v>
      </c>
      <c r="C10" s="590" t="s">
        <v>214</v>
      </c>
      <c r="D10" s="758"/>
      <c r="E10" s="758"/>
      <c r="F10" s="758"/>
      <c r="G10" s="760"/>
      <c r="H10" s="760"/>
      <c r="I10" s="760"/>
      <c r="J10" s="1121"/>
    </row>
    <row r="11" spans="1:10" ht="21" customHeight="1" x14ac:dyDescent="0.25">
      <c r="A11" s="1100">
        <v>2</v>
      </c>
      <c r="B11" s="757" t="s">
        <v>1579</v>
      </c>
      <c r="C11" s="590" t="s">
        <v>627</v>
      </c>
      <c r="D11" s="758"/>
      <c r="E11" s="758"/>
      <c r="F11" s="758"/>
      <c r="G11" s="755"/>
      <c r="H11" s="755"/>
      <c r="I11" s="755"/>
      <c r="J11" s="1130">
        <v>5.72449615498756E-3</v>
      </c>
    </row>
    <row r="12" spans="1:10" ht="21" customHeight="1" x14ac:dyDescent="0.25">
      <c r="A12" s="1100">
        <v>3</v>
      </c>
      <c r="B12" s="757" t="s">
        <v>221</v>
      </c>
      <c r="C12" s="590" t="s">
        <v>627</v>
      </c>
      <c r="D12" s="758"/>
      <c r="E12" s="758"/>
      <c r="F12" s="758"/>
      <c r="G12" s="755"/>
      <c r="H12" s="755"/>
      <c r="I12" s="755"/>
      <c r="J12" s="1130">
        <v>0.19737293587819002</v>
      </c>
    </row>
    <row r="13" spans="1:10" ht="21" customHeight="1" x14ac:dyDescent="0.25">
      <c r="A13" s="1100">
        <v>4</v>
      </c>
      <c r="B13" s="757" t="s">
        <v>628</v>
      </c>
      <c r="C13" s="590" t="s">
        <v>627</v>
      </c>
      <c r="D13" s="758"/>
      <c r="E13" s="758"/>
      <c r="F13" s="758"/>
      <c r="G13" s="755"/>
      <c r="H13" s="755"/>
      <c r="I13" s="755"/>
      <c r="J13" s="1130">
        <v>2.2743840320106325E-4</v>
      </c>
    </row>
    <row r="14" spans="1:10" ht="21" customHeight="1" x14ac:dyDescent="0.25">
      <c r="A14" s="1100">
        <v>5</v>
      </c>
      <c r="B14" s="757" t="s">
        <v>629</v>
      </c>
      <c r="C14" s="590" t="s">
        <v>627</v>
      </c>
      <c r="D14" s="758"/>
      <c r="E14" s="758"/>
      <c r="F14" s="758"/>
      <c r="G14" s="755"/>
      <c r="H14" s="755"/>
      <c r="I14" s="755"/>
      <c r="J14" s="1130">
        <v>5.2176710272356852E-3</v>
      </c>
    </row>
    <row r="15" spans="1:10" ht="21" customHeight="1" x14ac:dyDescent="0.25">
      <c r="A15" s="1100">
        <v>6</v>
      </c>
      <c r="B15" s="757" t="s">
        <v>637</v>
      </c>
      <c r="C15" s="590" t="s">
        <v>636</v>
      </c>
      <c r="D15" s="758"/>
      <c r="E15" s="758"/>
      <c r="F15" s="758"/>
      <c r="G15" s="608"/>
      <c r="H15" s="608"/>
      <c r="I15" s="608"/>
      <c r="J15" s="1131">
        <v>1.8315383217094906E-2</v>
      </c>
    </row>
    <row r="16" spans="1:10" ht="36.75" customHeight="1" x14ac:dyDescent="0.25">
      <c r="A16" s="1100">
        <v>7</v>
      </c>
      <c r="B16" s="750" t="s">
        <v>217</v>
      </c>
      <c r="C16" s="590" t="s">
        <v>218</v>
      </c>
      <c r="D16" s="758"/>
      <c r="E16" s="758"/>
      <c r="F16" s="758"/>
      <c r="G16" s="826"/>
      <c r="H16" s="826"/>
      <c r="I16" s="826"/>
      <c r="J16" s="1132" t="s">
        <v>1497</v>
      </c>
    </row>
    <row r="17" spans="1:10" ht="21" customHeight="1" x14ac:dyDescent="0.25">
      <c r="A17" s="1100">
        <v>8</v>
      </c>
      <c r="B17" s="757" t="s">
        <v>219</v>
      </c>
      <c r="C17" s="590" t="s">
        <v>220</v>
      </c>
      <c r="D17" s="758"/>
      <c r="E17" s="758"/>
      <c r="F17" s="758"/>
      <c r="G17" s="609"/>
      <c r="H17" s="609"/>
      <c r="I17" s="609"/>
      <c r="J17" s="1133">
        <v>2</v>
      </c>
    </row>
    <row r="18" spans="1:10" ht="21" customHeight="1" x14ac:dyDescent="0.25">
      <c r="A18" s="1100">
        <v>9</v>
      </c>
      <c r="B18" s="757" t="s">
        <v>1496</v>
      </c>
      <c r="C18" s="590" t="s">
        <v>214</v>
      </c>
      <c r="D18" s="758"/>
      <c r="E18" s="758"/>
      <c r="F18" s="758"/>
      <c r="G18" s="608"/>
      <c r="H18" s="608"/>
      <c r="I18" s="608"/>
      <c r="J18" s="1131">
        <v>0.13800000000000001</v>
      </c>
    </row>
    <row r="19" spans="1:10" ht="21" customHeight="1" x14ac:dyDescent="0.25">
      <c r="A19" s="1134"/>
      <c r="B19" s="763"/>
      <c r="C19" s="762"/>
      <c r="D19" s="762"/>
      <c r="E19" s="762"/>
      <c r="F19" s="762"/>
      <c r="G19" s="762"/>
      <c r="H19" s="762"/>
      <c r="I19" s="895"/>
      <c r="J19" s="1095"/>
    </row>
    <row r="20" spans="1:10" ht="21" customHeight="1" x14ac:dyDescent="0.25">
      <c r="A20" s="1135"/>
      <c r="B20" s="763"/>
      <c r="C20" s="762"/>
      <c r="D20" s="762"/>
      <c r="E20" s="762"/>
      <c r="F20" s="762"/>
      <c r="G20" s="762"/>
      <c r="H20" s="762"/>
      <c r="I20" s="895"/>
      <c r="J20" s="1095"/>
    </row>
    <row r="21" spans="1:10" ht="21" customHeight="1" thickBot="1" x14ac:dyDescent="0.3">
      <c r="A21" s="1931" t="s">
        <v>847</v>
      </c>
      <c r="B21" s="1932"/>
      <c r="C21" s="1932"/>
      <c r="D21" s="1932"/>
      <c r="E21" s="1932"/>
      <c r="F21" s="1932"/>
      <c r="G21" s="1932"/>
      <c r="H21" s="1932"/>
      <c r="I21" s="1932"/>
      <c r="J21" s="1933"/>
    </row>
    <row r="22" spans="1:10" ht="21" customHeight="1" x14ac:dyDescent="0.25">
      <c r="A22" s="764"/>
      <c r="B22" s="765"/>
      <c r="C22" s="766"/>
      <c r="D22" s="766"/>
      <c r="E22" s="766"/>
      <c r="F22" s="766"/>
      <c r="G22" s="767"/>
      <c r="H22" s="767"/>
      <c r="I22" s="767"/>
    </row>
    <row r="23" spans="1:10" ht="21" hidden="1" customHeight="1" x14ac:dyDescent="0.25">
      <c r="A23" s="764"/>
      <c r="B23" s="765"/>
      <c r="C23" s="766"/>
      <c r="D23" s="766"/>
      <c r="E23" s="766"/>
      <c r="F23" s="766"/>
      <c r="G23" s="767"/>
      <c r="H23" s="767"/>
      <c r="I23" s="767"/>
    </row>
    <row r="24" spans="1:10" ht="21" hidden="1" customHeight="1" x14ac:dyDescent="0.25">
      <c r="A24" s="562" t="s">
        <v>327</v>
      </c>
      <c r="B24" s="562"/>
      <c r="C24" s="562"/>
      <c r="D24" s="562"/>
      <c r="E24" s="562"/>
      <c r="F24" s="562"/>
      <c r="G24" s="562"/>
      <c r="H24" s="562"/>
      <c r="I24" s="562"/>
    </row>
    <row r="25" spans="1:10" ht="21" hidden="1" customHeight="1" x14ac:dyDescent="0.25">
      <c r="A25" s="693">
        <v>1</v>
      </c>
      <c r="B25" s="563" t="s">
        <v>682</v>
      </c>
      <c r="C25" s="1790" t="s">
        <v>759</v>
      </c>
      <c r="D25" s="1792"/>
      <c r="E25" s="1792"/>
      <c r="F25" s="1792"/>
      <c r="G25" s="1792"/>
    </row>
    <row r="26" spans="1:10" ht="21" hidden="1" customHeight="1" x14ac:dyDescent="0.25">
      <c r="A26" s="693">
        <v>2</v>
      </c>
      <c r="B26" s="564" t="s">
        <v>694</v>
      </c>
      <c r="C26" s="1790"/>
      <c r="D26" s="1792"/>
      <c r="E26" s="1792"/>
      <c r="F26" s="1792"/>
      <c r="G26" s="1792"/>
    </row>
    <row r="27" spans="1:10" ht="21" hidden="1" customHeight="1" x14ac:dyDescent="0.25">
      <c r="A27" s="693">
        <v>3</v>
      </c>
      <c r="B27" s="564" t="s">
        <v>664</v>
      </c>
      <c r="C27" s="1790" t="s">
        <v>672</v>
      </c>
      <c r="D27" s="1792"/>
      <c r="E27" s="1792"/>
      <c r="F27" s="1792"/>
      <c r="G27" s="1792"/>
    </row>
    <row r="28" spans="1:10" ht="21" hidden="1" customHeight="1" x14ac:dyDescent="0.25">
      <c r="A28" s="693">
        <v>4</v>
      </c>
      <c r="B28" s="564" t="s">
        <v>665</v>
      </c>
      <c r="C28" s="1794" t="s">
        <v>761</v>
      </c>
      <c r="D28" s="1796"/>
      <c r="E28" s="1796"/>
      <c r="F28" s="1796"/>
      <c r="G28" s="1796"/>
    </row>
    <row r="29" spans="1:10" ht="21" hidden="1" customHeight="1" x14ac:dyDescent="0.25">
      <c r="A29" s="693">
        <v>5</v>
      </c>
      <c r="B29" s="564" t="s">
        <v>667</v>
      </c>
      <c r="C29" s="1790"/>
      <c r="D29" s="1792"/>
      <c r="E29" s="1792"/>
      <c r="F29" s="1792"/>
      <c r="G29" s="1792"/>
    </row>
    <row r="30" spans="1:10" hidden="1" x14ac:dyDescent="0.25"/>
    <row r="31" spans="1:10" hidden="1" x14ac:dyDescent="0.25"/>
    <row r="32" spans="1:10" hidden="1" x14ac:dyDescent="0.25"/>
  </sheetData>
  <mergeCells count="13">
    <mergeCell ref="A1:J1"/>
    <mergeCell ref="A2:C2"/>
    <mergeCell ref="A3:A4"/>
    <mergeCell ref="B3:B4"/>
    <mergeCell ref="C3:C4"/>
    <mergeCell ref="G3:I3"/>
    <mergeCell ref="G2:J2"/>
    <mergeCell ref="A21:J21"/>
    <mergeCell ref="C29:G29"/>
    <mergeCell ref="C28:G28"/>
    <mergeCell ref="C25:G25"/>
    <mergeCell ref="C26:G26"/>
    <mergeCell ref="C27:G27"/>
  </mergeCells>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G32"/>
  <sheetViews>
    <sheetView view="pageBreakPreview" topLeftCell="A7" zoomScaleNormal="100" zoomScaleSheetLayoutView="100" workbookViewId="0">
      <selection activeCell="D35" sqref="D35"/>
    </sheetView>
  </sheetViews>
  <sheetFormatPr defaultRowHeight="15" x14ac:dyDescent="0.25"/>
  <cols>
    <col min="1" max="1" width="4.5703125" style="1005" customWidth="1"/>
    <col min="2" max="2" width="34.42578125" style="215" customWidth="1"/>
    <col min="3" max="3" width="8.7109375" style="1005" hidden="1" customWidth="1"/>
    <col min="4" max="4" width="41.42578125" style="1005" customWidth="1"/>
    <col min="5" max="6" width="21.42578125" style="1005" hidden="1" customWidth="1"/>
    <col min="7" max="7" width="11.28515625" style="1005" bestFit="1" customWidth="1"/>
    <col min="8" max="245" width="9.140625" style="1005"/>
    <col min="246" max="246" width="3.42578125" style="1005" bestFit="1" customWidth="1"/>
    <col min="247" max="247" width="57.140625" style="1005" bestFit="1" customWidth="1"/>
    <col min="248" max="248" width="9.140625" style="1005"/>
    <col min="249" max="251" width="12.42578125" style="1005" bestFit="1" customWidth="1"/>
    <col min="252" max="501" width="9.140625" style="1005"/>
    <col min="502" max="502" width="3.42578125" style="1005" bestFit="1" customWidth="1"/>
    <col min="503" max="503" width="57.140625" style="1005" bestFit="1" customWidth="1"/>
    <col min="504" max="504" width="9.140625" style="1005"/>
    <col min="505" max="507" width="12.42578125" style="1005" bestFit="1" customWidth="1"/>
    <col min="508" max="757" width="9.140625" style="1005"/>
    <col min="758" max="758" width="3.42578125" style="1005" bestFit="1" customWidth="1"/>
    <col min="759" max="759" width="57.140625" style="1005" bestFit="1" customWidth="1"/>
    <col min="760" max="760" width="9.140625" style="1005"/>
    <col min="761" max="763" width="12.42578125" style="1005" bestFit="1" customWidth="1"/>
    <col min="764" max="1013" width="9.140625" style="1005"/>
    <col min="1014" max="1014" width="3.42578125" style="1005" bestFit="1" customWidth="1"/>
    <col min="1015" max="1015" width="57.140625" style="1005" bestFit="1" customWidth="1"/>
    <col min="1016" max="1016" width="9.140625" style="1005"/>
    <col min="1017" max="1019" width="12.42578125" style="1005" bestFit="1" customWidth="1"/>
    <col min="1020" max="1269" width="9.140625" style="1005"/>
    <col min="1270" max="1270" width="3.42578125" style="1005" bestFit="1" customWidth="1"/>
    <col min="1271" max="1271" width="57.140625" style="1005" bestFit="1" customWidth="1"/>
    <col min="1272" max="1272" width="9.140625" style="1005"/>
    <col min="1273" max="1275" width="12.42578125" style="1005" bestFit="1" customWidth="1"/>
    <col min="1276" max="1525" width="9.140625" style="1005"/>
    <col min="1526" max="1526" width="3.42578125" style="1005" bestFit="1" customWidth="1"/>
    <col min="1527" max="1527" width="57.140625" style="1005" bestFit="1" customWidth="1"/>
    <col min="1528" max="1528" width="9.140625" style="1005"/>
    <col min="1529" max="1531" width="12.42578125" style="1005" bestFit="1" customWidth="1"/>
    <col min="1532" max="1781" width="9.140625" style="1005"/>
    <col min="1782" max="1782" width="3.42578125" style="1005" bestFit="1" customWidth="1"/>
    <col min="1783" max="1783" width="57.140625" style="1005" bestFit="1" customWidth="1"/>
    <col min="1784" max="1784" width="9.140625" style="1005"/>
    <col min="1785" max="1787" width="12.42578125" style="1005" bestFit="1" customWidth="1"/>
    <col min="1788" max="2037" width="9.140625" style="1005"/>
    <col min="2038" max="2038" width="3.42578125" style="1005" bestFit="1" customWidth="1"/>
    <col min="2039" max="2039" width="57.140625" style="1005" bestFit="1" customWidth="1"/>
    <col min="2040" max="2040" width="9.140625" style="1005"/>
    <col min="2041" max="2043" width="12.42578125" style="1005" bestFit="1" customWidth="1"/>
    <col min="2044" max="2293" width="9.140625" style="1005"/>
    <col min="2294" max="2294" width="3.42578125" style="1005" bestFit="1" customWidth="1"/>
    <col min="2295" max="2295" width="57.140625" style="1005" bestFit="1" customWidth="1"/>
    <col min="2296" max="2296" width="9.140625" style="1005"/>
    <col min="2297" max="2299" width="12.42578125" style="1005" bestFit="1" customWidth="1"/>
    <col min="2300" max="2549" width="9.140625" style="1005"/>
    <col min="2550" max="2550" width="3.42578125" style="1005" bestFit="1" customWidth="1"/>
    <col min="2551" max="2551" width="57.140625" style="1005" bestFit="1" customWidth="1"/>
    <col min="2552" max="2552" width="9.140625" style="1005"/>
    <col min="2553" max="2555" width="12.42578125" style="1005" bestFit="1" customWidth="1"/>
    <col min="2556" max="2805" width="9.140625" style="1005"/>
    <col min="2806" max="2806" width="3.42578125" style="1005" bestFit="1" customWidth="1"/>
    <col min="2807" max="2807" width="57.140625" style="1005" bestFit="1" customWidth="1"/>
    <col min="2808" max="2808" width="9.140625" style="1005"/>
    <col min="2809" max="2811" width="12.42578125" style="1005" bestFit="1" customWidth="1"/>
    <col min="2812" max="3061" width="9.140625" style="1005"/>
    <col min="3062" max="3062" width="3.42578125" style="1005" bestFit="1" customWidth="1"/>
    <col min="3063" max="3063" width="57.140625" style="1005" bestFit="1" customWidth="1"/>
    <col min="3064" max="3064" width="9.140625" style="1005"/>
    <col min="3065" max="3067" width="12.42578125" style="1005" bestFit="1" customWidth="1"/>
    <col min="3068" max="3317" width="9.140625" style="1005"/>
    <col min="3318" max="3318" width="3.42578125" style="1005" bestFit="1" customWidth="1"/>
    <col min="3319" max="3319" width="57.140625" style="1005" bestFit="1" customWidth="1"/>
    <col min="3320" max="3320" width="9.140625" style="1005"/>
    <col min="3321" max="3323" width="12.42578125" style="1005" bestFit="1" customWidth="1"/>
    <col min="3324" max="3573" width="9.140625" style="1005"/>
    <col min="3574" max="3574" width="3.42578125" style="1005" bestFit="1" customWidth="1"/>
    <col min="3575" max="3575" width="57.140625" style="1005" bestFit="1" customWidth="1"/>
    <col min="3576" max="3576" width="9.140625" style="1005"/>
    <col min="3577" max="3579" width="12.42578125" style="1005" bestFit="1" customWidth="1"/>
    <col min="3580" max="3829" width="9.140625" style="1005"/>
    <col min="3830" max="3830" width="3.42578125" style="1005" bestFit="1" customWidth="1"/>
    <col min="3831" max="3831" width="57.140625" style="1005" bestFit="1" customWidth="1"/>
    <col min="3832" max="3832" width="9.140625" style="1005"/>
    <col min="3833" max="3835" width="12.42578125" style="1005" bestFit="1" customWidth="1"/>
    <col min="3836" max="4085" width="9.140625" style="1005"/>
    <col min="4086" max="4086" width="3.42578125" style="1005" bestFit="1" customWidth="1"/>
    <col min="4087" max="4087" width="57.140625" style="1005" bestFit="1" customWidth="1"/>
    <col min="4088" max="4088" width="9.140625" style="1005"/>
    <col min="4089" max="4091" width="12.42578125" style="1005" bestFit="1" customWidth="1"/>
    <col min="4092" max="4341" width="9.140625" style="1005"/>
    <col min="4342" max="4342" width="3.42578125" style="1005" bestFit="1" customWidth="1"/>
    <col min="4343" max="4343" width="57.140625" style="1005" bestFit="1" customWidth="1"/>
    <col min="4344" max="4344" width="9.140625" style="1005"/>
    <col min="4345" max="4347" width="12.42578125" style="1005" bestFit="1" customWidth="1"/>
    <col min="4348" max="4597" width="9.140625" style="1005"/>
    <col min="4598" max="4598" width="3.42578125" style="1005" bestFit="1" customWidth="1"/>
    <col min="4599" max="4599" width="57.140625" style="1005" bestFit="1" customWidth="1"/>
    <col min="4600" max="4600" width="9.140625" style="1005"/>
    <col min="4601" max="4603" width="12.42578125" style="1005" bestFit="1" customWidth="1"/>
    <col min="4604" max="4853" width="9.140625" style="1005"/>
    <col min="4854" max="4854" width="3.42578125" style="1005" bestFit="1" customWidth="1"/>
    <col min="4855" max="4855" width="57.140625" style="1005" bestFit="1" customWidth="1"/>
    <col min="4856" max="4856" width="9.140625" style="1005"/>
    <col min="4857" max="4859" width="12.42578125" style="1005" bestFit="1" customWidth="1"/>
    <col min="4860" max="5109" width="9.140625" style="1005"/>
    <col min="5110" max="5110" width="3.42578125" style="1005" bestFit="1" customWidth="1"/>
    <col min="5111" max="5111" width="57.140625" style="1005" bestFit="1" customWidth="1"/>
    <col min="5112" max="5112" width="9.140625" style="1005"/>
    <col min="5113" max="5115" width="12.42578125" style="1005" bestFit="1" customWidth="1"/>
    <col min="5116" max="5365" width="9.140625" style="1005"/>
    <col min="5366" max="5366" width="3.42578125" style="1005" bestFit="1" customWidth="1"/>
    <col min="5367" max="5367" width="57.140625" style="1005" bestFit="1" customWidth="1"/>
    <col min="5368" max="5368" width="9.140625" style="1005"/>
    <col min="5369" max="5371" width="12.42578125" style="1005" bestFit="1" customWidth="1"/>
    <col min="5372" max="5621" width="9.140625" style="1005"/>
    <col min="5622" max="5622" width="3.42578125" style="1005" bestFit="1" customWidth="1"/>
    <col min="5623" max="5623" width="57.140625" style="1005" bestFit="1" customWidth="1"/>
    <col min="5624" max="5624" width="9.140625" style="1005"/>
    <col min="5625" max="5627" width="12.42578125" style="1005" bestFit="1" customWidth="1"/>
    <col min="5628" max="5877" width="9.140625" style="1005"/>
    <col min="5878" max="5878" width="3.42578125" style="1005" bestFit="1" customWidth="1"/>
    <col min="5879" max="5879" width="57.140625" style="1005" bestFit="1" customWidth="1"/>
    <col min="5880" max="5880" width="9.140625" style="1005"/>
    <col min="5881" max="5883" width="12.42578125" style="1005" bestFit="1" customWidth="1"/>
    <col min="5884" max="6133" width="9.140625" style="1005"/>
    <col min="6134" max="6134" width="3.42578125" style="1005" bestFit="1" customWidth="1"/>
    <col min="6135" max="6135" width="57.140625" style="1005" bestFit="1" customWidth="1"/>
    <col min="6136" max="6136" width="9.140625" style="1005"/>
    <col min="6137" max="6139" width="12.42578125" style="1005" bestFit="1" customWidth="1"/>
    <col min="6140" max="6389" width="9.140625" style="1005"/>
    <col min="6390" max="6390" width="3.42578125" style="1005" bestFit="1" customWidth="1"/>
    <col min="6391" max="6391" width="57.140625" style="1005" bestFit="1" customWidth="1"/>
    <col min="6392" max="6392" width="9.140625" style="1005"/>
    <col min="6393" max="6395" width="12.42578125" style="1005" bestFit="1" customWidth="1"/>
    <col min="6396" max="6645" width="9.140625" style="1005"/>
    <col min="6646" max="6646" width="3.42578125" style="1005" bestFit="1" customWidth="1"/>
    <col min="6647" max="6647" width="57.140625" style="1005" bestFit="1" customWidth="1"/>
    <col min="6648" max="6648" width="9.140625" style="1005"/>
    <col min="6649" max="6651" width="12.42578125" style="1005" bestFit="1" customWidth="1"/>
    <col min="6652" max="6901" width="9.140625" style="1005"/>
    <col min="6902" max="6902" width="3.42578125" style="1005" bestFit="1" customWidth="1"/>
    <col min="6903" max="6903" width="57.140625" style="1005" bestFit="1" customWidth="1"/>
    <col min="6904" max="6904" width="9.140625" style="1005"/>
    <col min="6905" max="6907" width="12.42578125" style="1005" bestFit="1" customWidth="1"/>
    <col min="6908" max="7157" width="9.140625" style="1005"/>
    <col min="7158" max="7158" width="3.42578125" style="1005" bestFit="1" customWidth="1"/>
    <col min="7159" max="7159" width="57.140625" style="1005" bestFit="1" customWidth="1"/>
    <col min="7160" max="7160" width="9.140625" style="1005"/>
    <col min="7161" max="7163" width="12.42578125" style="1005" bestFit="1" customWidth="1"/>
    <col min="7164" max="7413" width="9.140625" style="1005"/>
    <col min="7414" max="7414" width="3.42578125" style="1005" bestFit="1" customWidth="1"/>
    <col min="7415" max="7415" width="57.140625" style="1005" bestFit="1" customWidth="1"/>
    <col min="7416" max="7416" width="9.140625" style="1005"/>
    <col min="7417" max="7419" width="12.42578125" style="1005" bestFit="1" customWidth="1"/>
    <col min="7420" max="7669" width="9.140625" style="1005"/>
    <col min="7670" max="7670" width="3.42578125" style="1005" bestFit="1" customWidth="1"/>
    <col min="7671" max="7671" width="57.140625" style="1005" bestFit="1" customWidth="1"/>
    <col min="7672" max="7672" width="9.140625" style="1005"/>
    <col min="7673" max="7675" width="12.42578125" style="1005" bestFit="1" customWidth="1"/>
    <col min="7676" max="7925" width="9.140625" style="1005"/>
    <col min="7926" max="7926" width="3.42578125" style="1005" bestFit="1" customWidth="1"/>
    <col min="7927" max="7927" width="57.140625" style="1005" bestFit="1" customWidth="1"/>
    <col min="7928" max="7928" width="9.140625" style="1005"/>
    <col min="7929" max="7931" width="12.42578125" style="1005" bestFit="1" customWidth="1"/>
    <col min="7932" max="8181" width="9.140625" style="1005"/>
    <col min="8182" max="8182" width="3.42578125" style="1005" bestFit="1" customWidth="1"/>
    <col min="8183" max="8183" width="57.140625" style="1005" bestFit="1" customWidth="1"/>
    <col min="8184" max="8184" width="9.140625" style="1005"/>
    <col min="8185" max="8187" width="12.42578125" style="1005" bestFit="1" customWidth="1"/>
    <col min="8188" max="8437" width="9.140625" style="1005"/>
    <col min="8438" max="8438" width="3.42578125" style="1005" bestFit="1" customWidth="1"/>
    <col min="8439" max="8439" width="57.140625" style="1005" bestFit="1" customWidth="1"/>
    <col min="8440" max="8440" width="9.140625" style="1005"/>
    <col min="8441" max="8443" width="12.42578125" style="1005" bestFit="1" customWidth="1"/>
    <col min="8444" max="8693" width="9.140625" style="1005"/>
    <col min="8694" max="8694" width="3.42578125" style="1005" bestFit="1" customWidth="1"/>
    <col min="8695" max="8695" width="57.140625" style="1005" bestFit="1" customWidth="1"/>
    <col min="8696" max="8696" width="9.140625" style="1005"/>
    <col min="8697" max="8699" width="12.42578125" style="1005" bestFit="1" customWidth="1"/>
    <col min="8700" max="8949" width="9.140625" style="1005"/>
    <col min="8950" max="8950" width="3.42578125" style="1005" bestFit="1" customWidth="1"/>
    <col min="8951" max="8951" width="57.140625" style="1005" bestFit="1" customWidth="1"/>
    <col min="8952" max="8952" width="9.140625" style="1005"/>
    <col min="8953" max="8955" width="12.42578125" style="1005" bestFit="1" customWidth="1"/>
    <col min="8956" max="9205" width="9.140625" style="1005"/>
    <col min="9206" max="9206" width="3.42578125" style="1005" bestFit="1" customWidth="1"/>
    <col min="9207" max="9207" width="57.140625" style="1005" bestFit="1" customWidth="1"/>
    <col min="9208" max="9208" width="9.140625" style="1005"/>
    <col min="9209" max="9211" width="12.42578125" style="1005" bestFit="1" customWidth="1"/>
    <col min="9212" max="9461" width="9.140625" style="1005"/>
    <col min="9462" max="9462" width="3.42578125" style="1005" bestFit="1" customWidth="1"/>
    <col min="9463" max="9463" width="57.140625" style="1005" bestFit="1" customWidth="1"/>
    <col min="9464" max="9464" width="9.140625" style="1005"/>
    <col min="9465" max="9467" width="12.42578125" style="1005" bestFit="1" customWidth="1"/>
    <col min="9468" max="9717" width="9.140625" style="1005"/>
    <col min="9718" max="9718" width="3.42578125" style="1005" bestFit="1" customWidth="1"/>
    <col min="9719" max="9719" width="57.140625" style="1005" bestFit="1" customWidth="1"/>
    <col min="9720" max="9720" width="9.140625" style="1005"/>
    <col min="9721" max="9723" width="12.42578125" style="1005" bestFit="1" customWidth="1"/>
    <col min="9724" max="9973" width="9.140625" style="1005"/>
    <col min="9974" max="9974" width="3.42578125" style="1005" bestFit="1" customWidth="1"/>
    <col min="9975" max="9975" width="57.140625" style="1005" bestFit="1" customWidth="1"/>
    <col min="9976" max="9976" width="9.140625" style="1005"/>
    <col min="9977" max="9979" width="12.42578125" style="1005" bestFit="1" customWidth="1"/>
    <col min="9980" max="10229" width="9.140625" style="1005"/>
    <col min="10230" max="10230" width="3.42578125" style="1005" bestFit="1" customWidth="1"/>
    <col min="10231" max="10231" width="57.140625" style="1005" bestFit="1" customWidth="1"/>
    <col min="10232" max="10232" width="9.140625" style="1005"/>
    <col min="10233" max="10235" width="12.42578125" style="1005" bestFit="1" customWidth="1"/>
    <col min="10236" max="10485" width="9.140625" style="1005"/>
    <col min="10486" max="10486" width="3.42578125" style="1005" bestFit="1" customWidth="1"/>
    <col min="10487" max="10487" width="57.140625" style="1005" bestFit="1" customWidth="1"/>
    <col min="10488" max="10488" width="9.140625" style="1005"/>
    <col min="10489" max="10491" width="12.42578125" style="1005" bestFit="1" customWidth="1"/>
    <col min="10492" max="10741" width="9.140625" style="1005"/>
    <col min="10742" max="10742" width="3.42578125" style="1005" bestFit="1" customWidth="1"/>
    <col min="10743" max="10743" width="57.140625" style="1005" bestFit="1" customWidth="1"/>
    <col min="10744" max="10744" width="9.140625" style="1005"/>
    <col min="10745" max="10747" width="12.42578125" style="1005" bestFit="1" customWidth="1"/>
    <col min="10748" max="10997" width="9.140625" style="1005"/>
    <col min="10998" max="10998" width="3.42578125" style="1005" bestFit="1" customWidth="1"/>
    <col min="10999" max="10999" width="57.140625" style="1005" bestFit="1" customWidth="1"/>
    <col min="11000" max="11000" width="9.140625" style="1005"/>
    <col min="11001" max="11003" width="12.42578125" style="1005" bestFit="1" customWidth="1"/>
    <col min="11004" max="11253" width="9.140625" style="1005"/>
    <col min="11254" max="11254" width="3.42578125" style="1005" bestFit="1" customWidth="1"/>
    <col min="11255" max="11255" width="57.140625" style="1005" bestFit="1" customWidth="1"/>
    <col min="11256" max="11256" width="9.140625" style="1005"/>
    <col min="11257" max="11259" width="12.42578125" style="1005" bestFit="1" customWidth="1"/>
    <col min="11260" max="11509" width="9.140625" style="1005"/>
    <col min="11510" max="11510" width="3.42578125" style="1005" bestFit="1" customWidth="1"/>
    <col min="11511" max="11511" width="57.140625" style="1005" bestFit="1" customWidth="1"/>
    <col min="11512" max="11512" width="9.140625" style="1005"/>
    <col min="11513" max="11515" width="12.42578125" style="1005" bestFit="1" customWidth="1"/>
    <col min="11516" max="11765" width="9.140625" style="1005"/>
    <col min="11766" max="11766" width="3.42578125" style="1005" bestFit="1" customWidth="1"/>
    <col min="11767" max="11767" width="57.140625" style="1005" bestFit="1" customWidth="1"/>
    <col min="11768" max="11768" width="9.140625" style="1005"/>
    <col min="11769" max="11771" width="12.42578125" style="1005" bestFit="1" customWidth="1"/>
    <col min="11772" max="12021" width="9.140625" style="1005"/>
    <col min="12022" max="12022" width="3.42578125" style="1005" bestFit="1" customWidth="1"/>
    <col min="12023" max="12023" width="57.140625" style="1005" bestFit="1" customWidth="1"/>
    <col min="12024" max="12024" width="9.140625" style="1005"/>
    <col min="12025" max="12027" width="12.42578125" style="1005" bestFit="1" customWidth="1"/>
    <col min="12028" max="12277" width="9.140625" style="1005"/>
    <col min="12278" max="12278" width="3.42578125" style="1005" bestFit="1" customWidth="1"/>
    <col min="12279" max="12279" width="57.140625" style="1005" bestFit="1" customWidth="1"/>
    <col min="12280" max="12280" width="9.140625" style="1005"/>
    <col min="12281" max="12283" width="12.42578125" style="1005" bestFit="1" customWidth="1"/>
    <col min="12284" max="12533" width="9.140625" style="1005"/>
    <col min="12534" max="12534" width="3.42578125" style="1005" bestFit="1" customWidth="1"/>
    <col min="12535" max="12535" width="57.140625" style="1005" bestFit="1" customWidth="1"/>
    <col min="12536" max="12536" width="9.140625" style="1005"/>
    <col min="12537" max="12539" width="12.42578125" style="1005" bestFit="1" customWidth="1"/>
    <col min="12540" max="12789" width="9.140625" style="1005"/>
    <col min="12790" max="12790" width="3.42578125" style="1005" bestFit="1" customWidth="1"/>
    <col min="12791" max="12791" width="57.140625" style="1005" bestFit="1" customWidth="1"/>
    <col min="12792" max="12792" width="9.140625" style="1005"/>
    <col min="12793" max="12795" width="12.42578125" style="1005" bestFit="1" customWidth="1"/>
    <col min="12796" max="13045" width="9.140625" style="1005"/>
    <col min="13046" max="13046" width="3.42578125" style="1005" bestFit="1" customWidth="1"/>
    <col min="13047" max="13047" width="57.140625" style="1005" bestFit="1" customWidth="1"/>
    <col min="13048" max="13048" width="9.140625" style="1005"/>
    <col min="13049" max="13051" width="12.42578125" style="1005" bestFit="1" customWidth="1"/>
    <col min="13052" max="13301" width="9.140625" style="1005"/>
    <col min="13302" max="13302" width="3.42578125" style="1005" bestFit="1" customWidth="1"/>
    <col min="13303" max="13303" width="57.140625" style="1005" bestFit="1" customWidth="1"/>
    <col min="13304" max="13304" width="9.140625" style="1005"/>
    <col min="13305" max="13307" width="12.42578125" style="1005" bestFit="1" customWidth="1"/>
    <col min="13308" max="13557" width="9.140625" style="1005"/>
    <col min="13558" max="13558" width="3.42578125" style="1005" bestFit="1" customWidth="1"/>
    <col min="13559" max="13559" width="57.140625" style="1005" bestFit="1" customWidth="1"/>
    <col min="13560" max="13560" width="9.140625" style="1005"/>
    <col min="13561" max="13563" width="12.42578125" style="1005" bestFit="1" customWidth="1"/>
    <col min="13564" max="13813" width="9.140625" style="1005"/>
    <col min="13814" max="13814" width="3.42578125" style="1005" bestFit="1" customWidth="1"/>
    <col min="13815" max="13815" width="57.140625" style="1005" bestFit="1" customWidth="1"/>
    <col min="13816" max="13816" width="9.140625" style="1005"/>
    <col min="13817" max="13819" width="12.42578125" style="1005" bestFit="1" customWidth="1"/>
    <col min="13820" max="14069" width="9.140625" style="1005"/>
    <col min="14070" max="14070" width="3.42578125" style="1005" bestFit="1" customWidth="1"/>
    <col min="14071" max="14071" width="57.140625" style="1005" bestFit="1" customWidth="1"/>
    <col min="14072" max="14072" width="9.140625" style="1005"/>
    <col min="14073" max="14075" width="12.42578125" style="1005" bestFit="1" customWidth="1"/>
    <col min="14076" max="14325" width="9.140625" style="1005"/>
    <col min="14326" max="14326" width="3.42578125" style="1005" bestFit="1" customWidth="1"/>
    <col min="14327" max="14327" width="57.140625" style="1005" bestFit="1" customWidth="1"/>
    <col min="14328" max="14328" width="9.140625" style="1005"/>
    <col min="14329" max="14331" width="12.42578125" style="1005" bestFit="1" customWidth="1"/>
    <col min="14332" max="14581" width="9.140625" style="1005"/>
    <col min="14582" max="14582" width="3.42578125" style="1005" bestFit="1" customWidth="1"/>
    <col min="14583" max="14583" width="57.140625" style="1005" bestFit="1" customWidth="1"/>
    <col min="14584" max="14584" width="9.140625" style="1005"/>
    <col min="14585" max="14587" width="12.42578125" style="1005" bestFit="1" customWidth="1"/>
    <col min="14588" max="14837" width="9.140625" style="1005"/>
    <col min="14838" max="14838" width="3.42578125" style="1005" bestFit="1" customWidth="1"/>
    <col min="14839" max="14839" width="57.140625" style="1005" bestFit="1" customWidth="1"/>
    <col min="14840" max="14840" width="9.140625" style="1005"/>
    <col min="14841" max="14843" width="12.42578125" style="1005" bestFit="1" customWidth="1"/>
    <col min="14844" max="15093" width="9.140625" style="1005"/>
    <col min="15094" max="15094" width="3.42578125" style="1005" bestFit="1" customWidth="1"/>
    <col min="15095" max="15095" width="57.140625" style="1005" bestFit="1" customWidth="1"/>
    <col min="15096" max="15096" width="9.140625" style="1005"/>
    <col min="15097" max="15099" width="12.42578125" style="1005" bestFit="1" customWidth="1"/>
    <col min="15100" max="15349" width="9.140625" style="1005"/>
    <col min="15350" max="15350" width="3.42578125" style="1005" bestFit="1" customWidth="1"/>
    <col min="15351" max="15351" width="57.140625" style="1005" bestFit="1" customWidth="1"/>
    <col min="15352" max="15352" width="9.140625" style="1005"/>
    <col min="15353" max="15355" width="12.42578125" style="1005" bestFit="1" customWidth="1"/>
    <col min="15356" max="15605" width="9.140625" style="1005"/>
    <col min="15606" max="15606" width="3.42578125" style="1005" bestFit="1" customWidth="1"/>
    <col min="15607" max="15607" width="57.140625" style="1005" bestFit="1" customWidth="1"/>
    <col min="15608" max="15608" width="9.140625" style="1005"/>
    <col min="15609" max="15611" width="12.42578125" style="1005" bestFit="1" customWidth="1"/>
    <col min="15612" max="15861" width="9.140625" style="1005"/>
    <col min="15862" max="15862" width="3.42578125" style="1005" bestFit="1" customWidth="1"/>
    <col min="15863" max="15863" width="57.140625" style="1005" bestFit="1" customWidth="1"/>
    <col min="15864" max="15864" width="9.140625" style="1005"/>
    <col min="15865" max="15867" width="12.42578125" style="1005" bestFit="1" customWidth="1"/>
    <col min="15868" max="16117" width="9.140625" style="1005"/>
    <col min="16118" max="16118" width="3.42578125" style="1005" bestFit="1" customWidth="1"/>
    <col min="16119" max="16119" width="57.140625" style="1005" bestFit="1" customWidth="1"/>
    <col min="16120" max="16120" width="9.140625" style="1005"/>
    <col min="16121" max="16123" width="12.42578125" style="1005" bestFit="1" customWidth="1"/>
    <col min="16124" max="16384" width="9.140625" style="1005"/>
  </cols>
  <sheetData>
    <row r="1" spans="1:7" ht="38.25" customHeight="1" x14ac:dyDescent="0.25">
      <c r="A1" s="1941" t="str">
        <f>'S2'!A1:B1</f>
        <v>Name of Transmission Licensee: Uttar Pradesh Power Transmission Corporation Limited</v>
      </c>
      <c r="B1" s="1942"/>
      <c r="C1" s="1942"/>
      <c r="D1" s="1942"/>
      <c r="E1" s="1942"/>
      <c r="F1" s="1942"/>
      <c r="G1" s="1943"/>
    </row>
    <row r="2" spans="1:7" ht="21" customHeight="1" x14ac:dyDescent="0.25">
      <c r="A2" s="1948" t="s">
        <v>755</v>
      </c>
      <c r="B2" s="1949"/>
      <c r="C2" s="1950"/>
      <c r="D2" s="1939" t="s">
        <v>1195</v>
      </c>
      <c r="E2" s="1939"/>
      <c r="F2" s="1939"/>
      <c r="G2" s="1940"/>
    </row>
    <row r="3" spans="1:7" ht="21" customHeight="1" x14ac:dyDescent="0.25">
      <c r="A3" s="1624"/>
      <c r="B3" s="17"/>
      <c r="C3" s="289"/>
      <c r="D3" s="1952" t="s">
        <v>222</v>
      </c>
      <c r="E3" s="1952"/>
      <c r="F3" s="1952"/>
      <c r="G3" s="1953"/>
    </row>
    <row r="4" spans="1:7" ht="21" customHeight="1" x14ac:dyDescent="0.25">
      <c r="A4" s="1951"/>
      <c r="B4" s="1757" t="s">
        <v>48</v>
      </c>
      <c r="C4" s="1757" t="s">
        <v>5</v>
      </c>
      <c r="D4" s="1945" t="s">
        <v>1624</v>
      </c>
      <c r="E4" s="1945"/>
      <c r="F4" s="1945"/>
      <c r="G4" s="1556" t="s">
        <v>1541</v>
      </c>
    </row>
    <row r="5" spans="1:7" ht="21" customHeight="1" x14ac:dyDescent="0.25">
      <c r="A5" s="1951"/>
      <c r="B5" s="1757"/>
      <c r="C5" s="1757"/>
      <c r="D5" s="1782" t="s">
        <v>1255</v>
      </c>
      <c r="E5" s="1782"/>
      <c r="F5" s="1782"/>
      <c r="G5" s="1536" t="s">
        <v>1256</v>
      </c>
    </row>
    <row r="6" spans="1:7" ht="21" customHeight="1" x14ac:dyDescent="0.25">
      <c r="A6" s="1573"/>
      <c r="B6" s="1533"/>
      <c r="C6" s="1533"/>
      <c r="D6" s="232"/>
      <c r="E6" s="232"/>
      <c r="F6" s="232"/>
      <c r="G6" s="1136"/>
    </row>
    <row r="7" spans="1:7" ht="21" customHeight="1" x14ac:dyDescent="0.25">
      <c r="A7" s="1534">
        <v>1</v>
      </c>
      <c r="B7" s="1584" t="s">
        <v>630</v>
      </c>
      <c r="C7" s="1535" t="s">
        <v>133</v>
      </c>
      <c r="D7" s="1954" t="s">
        <v>1812</v>
      </c>
      <c r="E7" s="1954"/>
      <c r="F7" s="1954"/>
      <c r="G7" s="1955"/>
    </row>
    <row r="8" spans="1:7" ht="43.5" customHeight="1" x14ac:dyDescent="0.25">
      <c r="A8" s="1534"/>
      <c r="B8" s="1584" t="s">
        <v>769</v>
      </c>
      <c r="C8" s="1535"/>
      <c r="D8" s="1954"/>
      <c r="E8" s="1954"/>
      <c r="F8" s="1954"/>
      <c r="G8" s="1955"/>
    </row>
    <row r="9" spans="1:7" ht="36" customHeight="1" x14ac:dyDescent="0.25">
      <c r="A9" s="1534"/>
      <c r="B9" s="1584" t="s">
        <v>750</v>
      </c>
      <c r="C9" s="1535"/>
      <c r="D9" s="1954"/>
      <c r="E9" s="1954"/>
      <c r="F9" s="1954"/>
      <c r="G9" s="1955"/>
    </row>
    <row r="10" spans="1:7" ht="28.5" customHeight="1" x14ac:dyDescent="0.25">
      <c r="A10" s="1534">
        <v>2</v>
      </c>
      <c r="B10" s="280" t="s">
        <v>751</v>
      </c>
      <c r="C10" s="281" t="s">
        <v>122</v>
      </c>
      <c r="D10" s="1954"/>
      <c r="E10" s="1954"/>
      <c r="F10" s="1954"/>
      <c r="G10" s="1955"/>
    </row>
    <row r="11" spans="1:7" ht="30.75" customHeight="1" x14ac:dyDescent="0.25">
      <c r="A11" s="1534">
        <v>3</v>
      </c>
      <c r="B11" s="282" t="s">
        <v>752</v>
      </c>
      <c r="C11" s="281" t="s">
        <v>130</v>
      </c>
      <c r="D11" s="1954"/>
      <c r="E11" s="1954"/>
      <c r="F11" s="1954"/>
      <c r="G11" s="1955"/>
    </row>
    <row r="12" spans="1:7" ht="21" customHeight="1" x14ac:dyDescent="0.25">
      <c r="A12" s="1534">
        <v>4</v>
      </c>
      <c r="B12" s="282" t="s">
        <v>754</v>
      </c>
      <c r="C12" s="281" t="s">
        <v>126</v>
      </c>
      <c r="D12" s="1954"/>
      <c r="E12" s="1954"/>
      <c r="F12" s="1954"/>
      <c r="G12" s="1955"/>
    </row>
    <row r="13" spans="1:7" ht="21" customHeight="1" x14ac:dyDescent="0.25">
      <c r="A13" s="1534">
        <v>5</v>
      </c>
      <c r="B13" s="1584" t="s">
        <v>882</v>
      </c>
      <c r="C13" s="1535" t="s">
        <v>121</v>
      </c>
      <c r="D13" s="1954"/>
      <c r="E13" s="1954"/>
      <c r="F13" s="1954"/>
      <c r="G13" s="1955"/>
    </row>
    <row r="14" spans="1:7" ht="21" customHeight="1" x14ac:dyDescent="0.25">
      <c r="A14" s="1534">
        <v>6</v>
      </c>
      <c r="B14" s="1584" t="s">
        <v>756</v>
      </c>
      <c r="C14" s="1535" t="s">
        <v>114</v>
      </c>
      <c r="D14" s="1954"/>
      <c r="E14" s="1954"/>
      <c r="F14" s="1954"/>
      <c r="G14" s="1955"/>
    </row>
    <row r="15" spans="1:7" ht="21" customHeight="1" x14ac:dyDescent="0.25">
      <c r="A15" s="1625">
        <v>7</v>
      </c>
      <c r="B15" s="1584" t="s">
        <v>757</v>
      </c>
      <c r="C15" s="1535"/>
      <c r="D15" s="1954"/>
      <c r="E15" s="1954"/>
      <c r="F15" s="1954"/>
      <c r="G15" s="1955"/>
    </row>
    <row r="16" spans="1:7" ht="30.75" customHeight="1" x14ac:dyDescent="0.25">
      <c r="A16" s="1625">
        <v>8</v>
      </c>
      <c r="B16" s="282" t="s">
        <v>881</v>
      </c>
      <c r="C16" s="281" t="s">
        <v>126</v>
      </c>
      <c r="D16" s="1954"/>
      <c r="E16" s="1954"/>
      <c r="F16" s="1954"/>
      <c r="G16" s="1955"/>
    </row>
    <row r="17" spans="1:7" ht="28.5" customHeight="1" x14ac:dyDescent="0.25">
      <c r="A17" s="1625">
        <v>9</v>
      </c>
      <c r="B17" s="282" t="s">
        <v>883</v>
      </c>
      <c r="C17" s="281"/>
      <c r="D17" s="1954"/>
      <c r="E17" s="1954"/>
      <c r="F17" s="1954"/>
      <c r="G17" s="1955"/>
    </row>
    <row r="18" spans="1:7" ht="30.75" customHeight="1" x14ac:dyDescent="0.25">
      <c r="A18" s="1625">
        <v>10</v>
      </c>
      <c r="B18" s="282" t="s">
        <v>753</v>
      </c>
      <c r="C18" s="281"/>
      <c r="D18" s="1954"/>
      <c r="E18" s="1954"/>
      <c r="F18" s="1954"/>
      <c r="G18" s="1955"/>
    </row>
    <row r="19" spans="1:7" ht="21" customHeight="1" x14ac:dyDescent="0.25">
      <c r="A19" s="1626"/>
      <c r="B19" s="282"/>
      <c r="C19" s="282"/>
      <c r="D19" s="232"/>
      <c r="E19" s="232"/>
      <c r="F19" s="232"/>
      <c r="G19" s="1136"/>
    </row>
    <row r="20" spans="1:7" ht="21" customHeight="1" x14ac:dyDescent="0.25">
      <c r="A20" s="1946"/>
      <c r="B20" s="1947"/>
      <c r="C20" s="1947"/>
      <c r="D20" s="232"/>
      <c r="E20" s="232"/>
      <c r="F20" s="232"/>
      <c r="G20" s="1136"/>
    </row>
    <row r="21" spans="1:7" ht="21" customHeight="1" thickBot="1" x14ac:dyDescent="0.3">
      <c r="A21" s="1944" t="s">
        <v>847</v>
      </c>
      <c r="B21" s="1765"/>
      <c r="C21" s="1765"/>
      <c r="D21" s="1765"/>
      <c r="E21" s="1765"/>
      <c r="F21" s="1765"/>
      <c r="G21" s="1766"/>
    </row>
    <row r="22" spans="1:7" ht="21" customHeight="1" x14ac:dyDescent="0.25">
      <c r="A22" s="283"/>
      <c r="B22" s="284"/>
      <c r="C22" s="284"/>
    </row>
    <row r="23" spans="1:7" ht="21" hidden="1" customHeight="1" x14ac:dyDescent="0.25">
      <c r="A23" s="283"/>
      <c r="B23" s="284"/>
      <c r="C23" s="284"/>
    </row>
    <row r="24" spans="1:7" ht="21" hidden="1" customHeight="1" x14ac:dyDescent="0.25">
      <c r="A24" s="285" t="s">
        <v>327</v>
      </c>
      <c r="B24" s="220"/>
      <c r="C24" s="285"/>
    </row>
    <row r="25" spans="1:7" ht="21" hidden="1" customHeight="1" x14ac:dyDescent="0.25">
      <c r="A25" s="1000">
        <v>1</v>
      </c>
      <c r="B25" s="3" t="s">
        <v>682</v>
      </c>
      <c r="C25" s="1000"/>
    </row>
    <row r="26" spans="1:7" ht="21" hidden="1" customHeight="1" x14ac:dyDescent="0.25">
      <c r="A26" s="1000">
        <v>2</v>
      </c>
      <c r="B26" s="3" t="s">
        <v>694</v>
      </c>
      <c r="C26" s="1010"/>
    </row>
    <row r="27" spans="1:7" ht="21" hidden="1" customHeight="1" x14ac:dyDescent="0.25">
      <c r="A27" s="1000">
        <v>3</v>
      </c>
      <c r="B27" s="3" t="s">
        <v>664</v>
      </c>
      <c r="C27" s="1010"/>
    </row>
    <row r="28" spans="1:7" ht="21" hidden="1" customHeight="1" x14ac:dyDescent="0.25">
      <c r="A28" s="1000">
        <v>4</v>
      </c>
      <c r="B28" s="3" t="s">
        <v>665</v>
      </c>
      <c r="C28" s="1010"/>
    </row>
    <row r="29" spans="1:7" ht="21" hidden="1" customHeight="1" x14ac:dyDescent="0.25">
      <c r="A29" s="1000">
        <v>5</v>
      </c>
      <c r="B29" s="3" t="s">
        <v>667</v>
      </c>
      <c r="C29" s="1010"/>
    </row>
    <row r="30" spans="1:7" ht="21" hidden="1" customHeight="1" x14ac:dyDescent="0.25"/>
    <row r="31" spans="1:7" hidden="1" x14ac:dyDescent="0.25"/>
    <row r="32" spans="1:7" hidden="1" x14ac:dyDescent="0.25"/>
  </sheetData>
  <mergeCells count="12">
    <mergeCell ref="A1:G1"/>
    <mergeCell ref="A21:G21"/>
    <mergeCell ref="D4:F4"/>
    <mergeCell ref="A20:C20"/>
    <mergeCell ref="A2:C2"/>
    <mergeCell ref="B4:B5"/>
    <mergeCell ref="A4:A5"/>
    <mergeCell ref="C4:C5"/>
    <mergeCell ref="D5:F5"/>
    <mergeCell ref="D2:G2"/>
    <mergeCell ref="D3:G3"/>
    <mergeCell ref="D7:G18"/>
  </mergeCells>
  <pageMargins left="0.70866141732283472" right="0.70866141732283472" top="0.74803149606299213" bottom="0.74803149606299213"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sheetPr>
  <dimension ref="A1:H21"/>
  <sheetViews>
    <sheetView workbookViewId="0">
      <selection activeCell="C6" sqref="C6:H9"/>
    </sheetView>
  </sheetViews>
  <sheetFormatPr defaultColWidth="9.140625" defaultRowHeight="15" x14ac:dyDescent="0.25"/>
  <cols>
    <col min="1" max="1" width="9.140625" style="183"/>
    <col min="2" max="2" width="34.140625" style="183" customWidth="1"/>
    <col min="3" max="8" width="13" style="183" customWidth="1"/>
    <col min="9" max="16384" width="9.140625" style="183"/>
  </cols>
  <sheetData>
    <row r="1" spans="1:8" ht="21" customHeight="1" x14ac:dyDescent="0.25">
      <c r="A1" s="1872" t="str">
        <f>'S2'!A1:B1</f>
        <v>Name of Transmission Licensee: Uttar Pradesh Power Transmission Corporation Limited</v>
      </c>
      <c r="B1" s="1873"/>
      <c r="C1" s="1873"/>
      <c r="D1" s="1873"/>
      <c r="E1" s="1873"/>
      <c r="F1" s="1873"/>
      <c r="G1" s="1873"/>
      <c r="H1" s="1873"/>
    </row>
    <row r="2" spans="1:8" ht="21" customHeight="1" x14ac:dyDescent="0.25">
      <c r="A2" s="1881" t="s">
        <v>85</v>
      </c>
      <c r="B2" s="1881"/>
      <c r="C2" s="1881"/>
      <c r="D2" s="1881"/>
      <c r="E2" s="1881"/>
      <c r="F2" s="1881"/>
      <c r="G2" s="1874" t="s">
        <v>1240</v>
      </c>
      <c r="H2" s="1874"/>
    </row>
    <row r="3" spans="1:8" ht="21" customHeight="1" x14ac:dyDescent="0.25">
      <c r="C3" s="246"/>
      <c r="D3" s="246"/>
      <c r="E3" s="246"/>
      <c r="G3" s="1901" t="s">
        <v>627</v>
      </c>
      <c r="H3" s="1901"/>
    </row>
    <row r="4" spans="1:8" ht="21" customHeight="1" x14ac:dyDescent="0.25">
      <c r="A4" s="1957"/>
      <c r="B4" s="1903" t="s">
        <v>48</v>
      </c>
      <c r="C4" s="184" t="s">
        <v>168</v>
      </c>
      <c r="D4" s="184" t="s">
        <v>167</v>
      </c>
      <c r="E4" s="184" t="s">
        <v>49</v>
      </c>
      <c r="F4" s="1875" t="s">
        <v>163</v>
      </c>
      <c r="G4" s="1875"/>
      <c r="H4" s="1875"/>
    </row>
    <row r="5" spans="1:8" ht="21" customHeight="1" x14ac:dyDescent="0.25">
      <c r="A5" s="1724"/>
      <c r="B5" s="1903"/>
      <c r="C5" s="496" t="s">
        <v>1251</v>
      </c>
      <c r="D5" s="496" t="s">
        <v>1252</v>
      </c>
      <c r="E5" s="496" t="s">
        <v>1253</v>
      </c>
      <c r="F5" s="496" t="s">
        <v>1254</v>
      </c>
      <c r="G5" s="496" t="s">
        <v>1255</v>
      </c>
      <c r="H5" s="496" t="s">
        <v>1256</v>
      </c>
    </row>
    <row r="6" spans="1:8" ht="30.75" customHeight="1" x14ac:dyDescent="0.25">
      <c r="A6" s="243" t="s">
        <v>172</v>
      </c>
      <c r="B6" s="137" t="s">
        <v>798</v>
      </c>
      <c r="C6" s="1958" t="s">
        <v>1498</v>
      </c>
      <c r="D6" s="1959"/>
      <c r="E6" s="1959"/>
      <c r="F6" s="1959"/>
      <c r="G6" s="1959"/>
      <c r="H6" s="1960"/>
    </row>
    <row r="7" spans="1:8" ht="31.5" customHeight="1" x14ac:dyDescent="0.25">
      <c r="A7" s="243" t="s">
        <v>183</v>
      </c>
      <c r="B7" s="137" t="s">
        <v>949</v>
      </c>
      <c r="C7" s="1961"/>
      <c r="D7" s="1962"/>
      <c r="E7" s="1962"/>
      <c r="F7" s="1962"/>
      <c r="G7" s="1962"/>
      <c r="H7" s="1963"/>
    </row>
    <row r="8" spans="1:8" ht="30.75" customHeight="1" x14ac:dyDescent="0.25">
      <c r="A8" s="243" t="s">
        <v>260</v>
      </c>
      <c r="B8" s="137" t="s">
        <v>950</v>
      </c>
      <c r="C8" s="1961"/>
      <c r="D8" s="1962"/>
      <c r="E8" s="1962"/>
      <c r="F8" s="1962"/>
      <c r="G8" s="1962"/>
      <c r="H8" s="1963"/>
    </row>
    <row r="9" spans="1:8" ht="33.75" customHeight="1" thickBot="1" x14ac:dyDescent="0.3">
      <c r="A9" s="243" t="s">
        <v>261</v>
      </c>
      <c r="B9" s="138" t="s">
        <v>884</v>
      </c>
      <c r="C9" s="1964"/>
      <c r="D9" s="1965"/>
      <c r="E9" s="1965"/>
      <c r="F9" s="1965"/>
      <c r="G9" s="1965"/>
      <c r="H9" s="1966"/>
    </row>
    <row r="10" spans="1:8" ht="21" customHeight="1" thickTop="1" x14ac:dyDescent="0.25">
      <c r="B10" s="139"/>
      <c r="C10" s="189"/>
      <c r="D10" s="189"/>
      <c r="E10" s="189"/>
      <c r="F10" s="189"/>
      <c r="G10" s="189"/>
      <c r="H10" s="189"/>
    </row>
    <row r="11" spans="1:8" ht="21" customHeight="1" x14ac:dyDescent="0.25"/>
    <row r="12" spans="1:8" ht="21" customHeight="1" x14ac:dyDescent="0.25">
      <c r="F12" s="1956" t="s">
        <v>847</v>
      </c>
      <c r="G12" s="1956"/>
      <c r="H12" s="1956"/>
    </row>
    <row r="13" spans="1:8" ht="21" customHeight="1" x14ac:dyDescent="0.25">
      <c r="G13" s="181"/>
      <c r="H13" s="181"/>
    </row>
    <row r="14" spans="1:8" ht="21" hidden="1" customHeight="1" x14ac:dyDescent="0.25">
      <c r="G14" s="181"/>
      <c r="H14" s="181"/>
    </row>
    <row r="15" spans="1:8" ht="21" hidden="1" customHeight="1" x14ac:dyDescent="0.25">
      <c r="A15" s="237" t="s">
        <v>327</v>
      </c>
      <c r="B15" s="237"/>
      <c r="C15" s="237"/>
      <c r="D15" s="237"/>
      <c r="E15" s="237"/>
      <c r="F15" s="237"/>
      <c r="G15" s="237"/>
    </row>
    <row r="16" spans="1:8" ht="21" hidden="1" customHeight="1" x14ac:dyDescent="0.25">
      <c r="A16" s="179">
        <v>1</v>
      </c>
      <c r="B16" s="238" t="s">
        <v>682</v>
      </c>
      <c r="C16" s="179" t="s">
        <v>805</v>
      </c>
      <c r="D16" s="180"/>
      <c r="E16" s="180"/>
      <c r="F16" s="180"/>
      <c r="G16" s="188"/>
    </row>
    <row r="17" spans="1:7" ht="21" hidden="1" customHeight="1" x14ac:dyDescent="0.25">
      <c r="A17" s="179">
        <v>2</v>
      </c>
      <c r="B17" s="4" t="s">
        <v>694</v>
      </c>
      <c r="C17" s="179" t="s">
        <v>662</v>
      </c>
      <c r="D17" s="180"/>
      <c r="E17" s="180"/>
      <c r="F17" s="180"/>
      <c r="G17" s="188"/>
    </row>
    <row r="18" spans="1:7" ht="21" hidden="1" customHeight="1" x14ac:dyDescent="0.25">
      <c r="A18" s="179">
        <v>3</v>
      </c>
      <c r="B18" s="4" t="s">
        <v>664</v>
      </c>
      <c r="C18" s="179" t="s">
        <v>662</v>
      </c>
      <c r="D18" s="180"/>
      <c r="E18" s="180"/>
      <c r="F18" s="180"/>
      <c r="G18" s="188"/>
    </row>
    <row r="19" spans="1:7" ht="21" hidden="1" customHeight="1" x14ac:dyDescent="0.25">
      <c r="A19" s="179">
        <v>4</v>
      </c>
      <c r="B19" s="4" t="s">
        <v>665</v>
      </c>
      <c r="C19" s="179" t="s">
        <v>848</v>
      </c>
      <c r="D19" s="180"/>
      <c r="E19" s="180"/>
      <c r="F19" s="180"/>
      <c r="G19" s="188"/>
    </row>
    <row r="20" spans="1:7" ht="21" hidden="1" customHeight="1" x14ac:dyDescent="0.25">
      <c r="A20" s="179">
        <v>5</v>
      </c>
      <c r="B20" s="4" t="s">
        <v>667</v>
      </c>
      <c r="C20" s="179"/>
      <c r="D20" s="180"/>
      <c r="E20" s="180"/>
      <c r="F20" s="180"/>
      <c r="G20" s="188"/>
    </row>
    <row r="21" spans="1:7" ht="21" hidden="1" customHeight="1" x14ac:dyDescent="0.25"/>
  </sheetData>
  <mergeCells count="9">
    <mergeCell ref="F12:H12"/>
    <mergeCell ref="A1:H1"/>
    <mergeCell ref="A2:F2"/>
    <mergeCell ref="A4:A5"/>
    <mergeCell ref="B4:B5"/>
    <mergeCell ref="F4:H4"/>
    <mergeCell ref="G2:H2"/>
    <mergeCell ref="G3:H3"/>
    <mergeCell ref="C6: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5"/>
  <sheetViews>
    <sheetView view="pageBreakPreview" zoomScale="110" zoomScaleNormal="100" zoomScaleSheetLayoutView="110" workbookViewId="0">
      <selection sqref="A1:F1"/>
    </sheetView>
  </sheetViews>
  <sheetFormatPr defaultColWidth="9.140625" defaultRowHeight="15" x14ac:dyDescent="0.25"/>
  <cols>
    <col min="1" max="1" width="9.7109375" style="183" customWidth="1"/>
    <col min="2" max="6" width="23" style="183" customWidth="1"/>
    <col min="7" max="16384" width="9.140625" style="183"/>
  </cols>
  <sheetData>
    <row r="1" spans="1:7" s="189" customFormat="1" ht="21" customHeight="1" x14ac:dyDescent="0.25">
      <c r="A1" s="1968" t="str">
        <f>'S2'!A1:B1</f>
        <v>Name of Transmission Licensee: Uttar Pradesh Power Transmission Corporation Limited</v>
      </c>
      <c r="B1" s="1969"/>
      <c r="C1" s="1969"/>
      <c r="D1" s="1969"/>
      <c r="E1" s="1969"/>
      <c r="F1" s="1970"/>
    </row>
    <row r="2" spans="1:7" s="189" customFormat="1" ht="21" customHeight="1" x14ac:dyDescent="0.25">
      <c r="A2" s="1973" t="s">
        <v>223</v>
      </c>
      <c r="B2" s="1974"/>
      <c r="C2" s="1974"/>
      <c r="D2" s="1974"/>
      <c r="E2" s="1975" t="s">
        <v>1196</v>
      </c>
      <c r="F2" s="1976"/>
    </row>
    <row r="3" spans="1:7" ht="21" customHeight="1" x14ac:dyDescent="0.25">
      <c r="A3" s="867"/>
      <c r="B3" s="865"/>
      <c r="C3" s="865"/>
      <c r="D3" s="865"/>
      <c r="E3" s="1977" t="s">
        <v>627</v>
      </c>
      <c r="F3" s="1978"/>
    </row>
    <row r="4" spans="1:7" ht="21" customHeight="1" x14ac:dyDescent="0.25">
      <c r="A4" s="47"/>
      <c r="B4" s="864" t="s">
        <v>224</v>
      </c>
      <c r="C4" s="286"/>
      <c r="D4" s="286"/>
      <c r="E4" s="286"/>
      <c r="F4" s="287"/>
      <c r="G4" s="246"/>
    </row>
    <row r="5" spans="1:7" ht="44.25" customHeight="1" x14ac:dyDescent="0.25">
      <c r="A5" s="288" t="s">
        <v>225</v>
      </c>
      <c r="B5" s="861" t="s">
        <v>226</v>
      </c>
      <c r="C5" s="861" t="s">
        <v>227</v>
      </c>
      <c r="D5" s="861" t="s">
        <v>228</v>
      </c>
      <c r="E5" s="861" t="s">
        <v>229</v>
      </c>
      <c r="F5" s="861" t="s">
        <v>230</v>
      </c>
      <c r="G5" s="246"/>
    </row>
    <row r="6" spans="1:7" ht="21" customHeight="1" x14ac:dyDescent="0.25">
      <c r="A6" s="1979" t="s">
        <v>1486</v>
      </c>
      <c r="B6" s="1980"/>
      <c r="C6" s="1980"/>
      <c r="D6" s="1980"/>
      <c r="E6" s="1980"/>
      <c r="F6" s="1981"/>
      <c r="G6" s="246"/>
    </row>
    <row r="7" spans="1:7" ht="21" customHeight="1" x14ac:dyDescent="0.25">
      <c r="A7" s="1982"/>
      <c r="B7" s="1983"/>
      <c r="C7" s="1983"/>
      <c r="D7" s="1983"/>
      <c r="E7" s="1983"/>
      <c r="F7" s="1984"/>
    </row>
    <row r="8" spans="1:7" ht="21" customHeight="1" x14ac:dyDescent="0.25">
      <c r="A8" s="1982"/>
      <c r="B8" s="1983"/>
      <c r="C8" s="1983"/>
      <c r="D8" s="1983"/>
      <c r="E8" s="1983"/>
      <c r="F8" s="1984"/>
    </row>
    <row r="9" spans="1:7" ht="21" customHeight="1" x14ac:dyDescent="0.25">
      <c r="A9" s="1982"/>
      <c r="B9" s="1983"/>
      <c r="C9" s="1983"/>
      <c r="D9" s="1983"/>
      <c r="E9" s="1983"/>
      <c r="F9" s="1984"/>
    </row>
    <row r="10" spans="1:7" ht="21" customHeight="1" x14ac:dyDescent="0.25">
      <c r="A10" s="1982"/>
      <c r="B10" s="1983"/>
      <c r="C10" s="1983"/>
      <c r="D10" s="1983"/>
      <c r="E10" s="1983"/>
      <c r="F10" s="1984"/>
    </row>
    <row r="11" spans="1:7" ht="21" customHeight="1" x14ac:dyDescent="0.25">
      <c r="A11" s="1982"/>
      <c r="B11" s="1983"/>
      <c r="C11" s="1983"/>
      <c r="D11" s="1983"/>
      <c r="E11" s="1983"/>
      <c r="F11" s="1984"/>
    </row>
    <row r="12" spans="1:7" ht="21" customHeight="1" x14ac:dyDescent="0.25">
      <c r="A12" s="1982"/>
      <c r="B12" s="1983"/>
      <c r="C12" s="1983"/>
      <c r="D12" s="1983"/>
      <c r="E12" s="1983"/>
      <c r="F12" s="1984"/>
    </row>
    <row r="13" spans="1:7" ht="21" customHeight="1" x14ac:dyDescent="0.25">
      <c r="A13" s="1982"/>
      <c r="B13" s="1983"/>
      <c r="C13" s="1983"/>
      <c r="D13" s="1983"/>
      <c r="E13" s="1983"/>
      <c r="F13" s="1984"/>
    </row>
    <row r="14" spans="1:7" ht="21" customHeight="1" x14ac:dyDescent="0.25">
      <c r="A14" s="1967" t="s">
        <v>638</v>
      </c>
      <c r="B14" s="1855"/>
      <c r="C14" s="1855"/>
      <c r="D14" s="1855"/>
      <c r="E14" s="1855"/>
      <c r="F14" s="1904"/>
    </row>
    <row r="15" spans="1:7" ht="21" customHeight="1" x14ac:dyDescent="0.25">
      <c r="A15" s="896"/>
      <c r="B15" s="897"/>
      <c r="C15" s="897"/>
      <c r="D15" s="897"/>
      <c r="E15" s="897"/>
      <c r="F15" s="898"/>
    </row>
    <row r="16" spans="1:7" ht="21" customHeight="1" x14ac:dyDescent="0.25">
      <c r="A16" s="899"/>
      <c r="B16" s="900"/>
      <c r="C16" s="900"/>
      <c r="D16" s="900"/>
      <c r="E16" s="1971" t="s">
        <v>847</v>
      </c>
      <c r="F16" s="1972"/>
    </row>
    <row r="17" spans="1:6" ht="21" customHeight="1" x14ac:dyDescent="0.25">
      <c r="A17" s="246"/>
      <c r="B17" s="246"/>
      <c r="C17" s="246"/>
      <c r="D17" s="246"/>
      <c r="E17" s="181"/>
      <c r="F17" s="181"/>
    </row>
    <row r="18" spans="1:6" ht="21" hidden="1" customHeight="1" x14ac:dyDescent="0.25">
      <c r="A18" s="246"/>
      <c r="B18" s="246"/>
      <c r="C18" s="246"/>
      <c r="D18" s="246"/>
      <c r="E18" s="181"/>
      <c r="F18" s="181"/>
    </row>
    <row r="19" spans="1:6" ht="21" hidden="1" customHeight="1" x14ac:dyDescent="0.25">
      <c r="A19" s="237" t="s">
        <v>327</v>
      </c>
      <c r="B19" s="237"/>
      <c r="C19" s="237"/>
      <c r="D19" s="237"/>
      <c r="E19" s="237"/>
      <c r="F19" s="237"/>
    </row>
    <row r="20" spans="1:6" ht="21" hidden="1" customHeight="1" x14ac:dyDescent="0.25">
      <c r="A20" s="179">
        <v>1</v>
      </c>
      <c r="B20" s="238" t="s">
        <v>682</v>
      </c>
      <c r="C20" s="1854" t="s">
        <v>760</v>
      </c>
      <c r="D20" s="1855"/>
      <c r="E20" s="1855"/>
      <c r="F20" s="1904"/>
    </row>
    <row r="21" spans="1:6" ht="21" hidden="1" customHeight="1" x14ac:dyDescent="0.25">
      <c r="A21" s="179">
        <v>2</v>
      </c>
      <c r="B21" s="4" t="s">
        <v>694</v>
      </c>
      <c r="C21" s="1854" t="s">
        <v>158</v>
      </c>
      <c r="D21" s="1855"/>
      <c r="E21" s="1855"/>
      <c r="F21" s="1904"/>
    </row>
    <row r="22" spans="1:6" ht="21" hidden="1" customHeight="1" x14ac:dyDescent="0.25">
      <c r="A22" s="179">
        <v>3</v>
      </c>
      <c r="B22" s="4" t="s">
        <v>664</v>
      </c>
      <c r="C22" s="1854" t="s">
        <v>849</v>
      </c>
      <c r="D22" s="1855"/>
      <c r="E22" s="1855"/>
      <c r="F22" s="1904"/>
    </row>
    <row r="23" spans="1:6" ht="21" hidden="1" customHeight="1" x14ac:dyDescent="0.25">
      <c r="A23" s="179">
        <v>4</v>
      </c>
      <c r="B23" s="4" t="s">
        <v>665</v>
      </c>
      <c r="C23" s="1854" t="s">
        <v>850</v>
      </c>
      <c r="D23" s="1855"/>
      <c r="E23" s="1855"/>
      <c r="F23" s="1904"/>
    </row>
    <row r="24" spans="1:6" ht="21" hidden="1" customHeight="1" x14ac:dyDescent="0.25">
      <c r="A24" s="179">
        <v>5</v>
      </c>
      <c r="B24" s="4" t="s">
        <v>667</v>
      </c>
      <c r="C24" s="1854"/>
      <c r="D24" s="1855"/>
      <c r="E24" s="1855"/>
      <c r="F24" s="1904"/>
    </row>
    <row r="25" spans="1:6" hidden="1" x14ac:dyDescent="0.25"/>
  </sheetData>
  <mergeCells count="12">
    <mergeCell ref="C23:F23"/>
    <mergeCell ref="C24:F24"/>
    <mergeCell ref="A14:F14"/>
    <mergeCell ref="A1:F1"/>
    <mergeCell ref="E16:F16"/>
    <mergeCell ref="C20:F20"/>
    <mergeCell ref="C21:F21"/>
    <mergeCell ref="C22:F22"/>
    <mergeCell ref="A2:D2"/>
    <mergeCell ref="E2:F2"/>
    <mergeCell ref="E3:F3"/>
    <mergeCell ref="A6:F13"/>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36"/>
  <sheetViews>
    <sheetView view="pageBreakPreview" topLeftCell="A6" zoomScale="110" zoomScaleSheetLayoutView="110" workbookViewId="0">
      <selection activeCell="D35" sqref="D35"/>
    </sheetView>
  </sheetViews>
  <sheetFormatPr defaultColWidth="9.140625" defaultRowHeight="15" x14ac:dyDescent="0.25"/>
  <cols>
    <col min="1" max="1" width="3.28515625" style="771" customWidth="1"/>
    <col min="2" max="2" width="56.5703125" style="771" customWidth="1"/>
    <col min="3" max="4" width="11.140625" style="771" hidden="1" customWidth="1"/>
    <col min="5" max="6" width="16.7109375" style="546" customWidth="1"/>
    <col min="7" max="16384" width="9.140625" style="546"/>
  </cols>
  <sheetData>
    <row r="1" spans="1:6" ht="21" customHeight="1" x14ac:dyDescent="0.25">
      <c r="A1" s="1804" t="str">
        <f>'S2'!A1:B1</f>
        <v>Name of Transmission Licensee: Uttar Pradesh Power Transmission Corporation Limited</v>
      </c>
      <c r="B1" s="1805"/>
      <c r="C1" s="1805"/>
      <c r="D1" s="1805"/>
      <c r="E1" s="1805"/>
      <c r="F1" s="1806"/>
    </row>
    <row r="2" spans="1:6" ht="21" customHeight="1" x14ac:dyDescent="0.25">
      <c r="A2" s="1996" t="s">
        <v>30</v>
      </c>
      <c r="B2" s="1997"/>
      <c r="C2" s="1939" t="s">
        <v>529</v>
      </c>
      <c r="D2" s="1939"/>
      <c r="E2" s="1939"/>
      <c r="F2" s="1940"/>
    </row>
    <row r="3" spans="1:6" ht="21" customHeight="1" x14ac:dyDescent="0.25">
      <c r="A3" s="1627"/>
      <c r="B3" s="1143"/>
      <c r="C3" s="1985" t="s">
        <v>627</v>
      </c>
      <c r="D3" s="1986"/>
      <c r="E3" s="1986"/>
      <c r="F3" s="1987"/>
    </row>
    <row r="4" spans="1:6" ht="29.25" customHeight="1" x14ac:dyDescent="0.25">
      <c r="A4" s="1994"/>
      <c r="B4" s="1995" t="s">
        <v>48</v>
      </c>
      <c r="C4" s="1826"/>
      <c r="D4" s="1988"/>
      <c r="E4" s="1812" t="s">
        <v>1541</v>
      </c>
      <c r="F4" s="1999"/>
    </row>
    <row r="5" spans="1:6" ht="21" customHeight="1" x14ac:dyDescent="0.25">
      <c r="A5" s="1994"/>
      <c r="B5" s="1995"/>
      <c r="C5" s="1993"/>
      <c r="D5" s="1993"/>
      <c r="E5" s="1782" t="s">
        <v>1256</v>
      </c>
      <c r="F5" s="1761"/>
    </row>
    <row r="6" spans="1:6" ht="61.5" customHeight="1" x14ac:dyDescent="0.25">
      <c r="A6" s="1994"/>
      <c r="B6" s="1995"/>
      <c r="C6" s="769"/>
      <c r="D6" s="769"/>
      <c r="E6" s="1705" t="s">
        <v>231</v>
      </c>
      <c r="F6" s="1157" t="s">
        <v>232</v>
      </c>
    </row>
    <row r="7" spans="1:6" ht="21" customHeight="1" x14ac:dyDescent="0.25">
      <c r="A7" s="1098"/>
      <c r="B7" s="737"/>
      <c r="C7" s="737"/>
      <c r="D7" s="737"/>
      <c r="E7" s="939"/>
      <c r="F7" s="1121"/>
    </row>
    <row r="8" spans="1:6" ht="65.25" customHeight="1" x14ac:dyDescent="0.25">
      <c r="A8" s="1628">
        <v>1</v>
      </c>
      <c r="B8" s="770" t="s">
        <v>236</v>
      </c>
      <c r="C8" s="498"/>
      <c r="D8" s="498"/>
      <c r="E8" s="1707">
        <v>384.8940308</v>
      </c>
      <c r="F8" s="1708">
        <v>1613.1219775039999</v>
      </c>
    </row>
    <row r="9" spans="1:6" ht="47.25" customHeight="1" x14ac:dyDescent="0.25">
      <c r="A9" s="1628">
        <v>2</v>
      </c>
      <c r="B9" s="770" t="s">
        <v>237</v>
      </c>
      <c r="C9" s="498"/>
      <c r="D9" s="498"/>
      <c r="E9" s="939"/>
      <c r="F9" s="1121"/>
    </row>
    <row r="10" spans="1:6" ht="35.25" customHeight="1" x14ac:dyDescent="0.25">
      <c r="A10" s="1628">
        <v>3</v>
      </c>
      <c r="B10" s="770" t="s">
        <v>233</v>
      </c>
      <c r="C10" s="498"/>
      <c r="D10" s="498"/>
      <c r="E10" s="939">
        <f>11.83</f>
        <v>11.83</v>
      </c>
      <c r="F10" s="1121"/>
    </row>
    <row r="11" spans="1:6" ht="51" customHeight="1" x14ac:dyDescent="0.25">
      <c r="A11" s="1628">
        <v>4</v>
      </c>
      <c r="B11" s="770" t="s">
        <v>238</v>
      </c>
      <c r="C11" s="498"/>
      <c r="D11" s="498"/>
      <c r="E11" s="939"/>
      <c r="F11" s="1121"/>
    </row>
    <row r="12" spans="1:6" ht="21" customHeight="1" thickBot="1" x14ac:dyDescent="0.3">
      <c r="A12" s="1139"/>
      <c r="B12" s="1140" t="s">
        <v>234</v>
      </c>
      <c r="C12" s="1141"/>
      <c r="D12" s="1141"/>
      <c r="E12" s="1141">
        <f>SUM(E8:E11)</f>
        <v>396.72403079999998</v>
      </c>
      <c r="F12" s="1142">
        <f>SUM(F8:F11)</f>
        <v>1613.1219775039999</v>
      </c>
    </row>
    <row r="13" spans="1:6" ht="63" customHeight="1" thickBot="1" x14ac:dyDescent="0.3">
      <c r="A13" s="1990" t="s">
        <v>847</v>
      </c>
      <c r="B13" s="1991"/>
      <c r="C13" s="1991"/>
      <c r="D13" s="1991"/>
      <c r="E13" s="1991"/>
      <c r="F13" s="1992"/>
    </row>
    <row r="14" spans="1:6" ht="21" customHeight="1" x14ac:dyDescent="0.25">
      <c r="C14" s="1998"/>
      <c r="D14" s="1998"/>
    </row>
    <row r="15" spans="1:6" ht="21" customHeight="1" x14ac:dyDescent="0.25"/>
    <row r="16" spans="1:6" ht="21" customHeight="1" x14ac:dyDescent="0.25"/>
    <row r="17" spans="1:4" ht="21" customHeight="1" x14ac:dyDescent="0.25"/>
    <row r="18" spans="1:4" ht="21" customHeight="1" x14ac:dyDescent="0.25"/>
    <row r="19" spans="1:4" ht="21" customHeight="1" x14ac:dyDescent="0.25"/>
    <row r="20" spans="1:4" ht="21" customHeight="1" x14ac:dyDescent="0.25"/>
    <row r="21" spans="1:4" ht="21" hidden="1" customHeight="1" x14ac:dyDescent="0.25"/>
    <row r="22" spans="1:4" ht="21" hidden="1" customHeight="1" x14ac:dyDescent="0.25"/>
    <row r="23" spans="1:4" ht="21" hidden="1" customHeight="1" x14ac:dyDescent="0.25">
      <c r="A23" s="772" t="s">
        <v>327</v>
      </c>
      <c r="B23" s="772"/>
      <c r="C23" s="772"/>
      <c r="D23" s="772"/>
    </row>
    <row r="24" spans="1:4" ht="21" hidden="1" customHeight="1" x14ac:dyDescent="0.25">
      <c r="A24" s="773">
        <v>1</v>
      </c>
      <c r="B24" s="774" t="s">
        <v>682</v>
      </c>
      <c r="C24" s="1989"/>
      <c r="D24" s="1989"/>
    </row>
    <row r="25" spans="1:4" ht="21" hidden="1" customHeight="1" x14ac:dyDescent="0.25">
      <c r="A25" s="773">
        <v>2</v>
      </c>
      <c r="B25" s="775" t="s">
        <v>694</v>
      </c>
      <c r="C25" s="1989"/>
      <c r="D25" s="1989"/>
    </row>
    <row r="26" spans="1:4" ht="21" hidden="1" customHeight="1" x14ac:dyDescent="0.25">
      <c r="A26" s="773">
        <v>3</v>
      </c>
      <c r="B26" s="775" t="s">
        <v>664</v>
      </c>
      <c r="C26" s="1989"/>
      <c r="D26" s="1989"/>
    </row>
    <row r="27" spans="1:4" ht="21" hidden="1" customHeight="1" x14ac:dyDescent="0.25">
      <c r="A27" s="773">
        <v>4</v>
      </c>
      <c r="B27" s="775" t="s">
        <v>665</v>
      </c>
      <c r="C27" s="1989"/>
      <c r="D27" s="1989"/>
    </row>
    <row r="28" spans="1:4" ht="21" hidden="1" customHeight="1" x14ac:dyDescent="0.25">
      <c r="A28" s="773">
        <v>5</v>
      </c>
      <c r="B28" s="775" t="s">
        <v>667</v>
      </c>
      <c r="C28" s="1989"/>
      <c r="D28" s="1989"/>
    </row>
    <row r="29" spans="1:4" hidden="1" x14ac:dyDescent="0.25"/>
    <row r="30" spans="1:4" hidden="1" x14ac:dyDescent="0.25"/>
    <row r="31" spans="1:4" hidden="1" x14ac:dyDescent="0.25"/>
    <row r="32" spans="1:4" hidden="1" x14ac:dyDescent="0.25"/>
    <row r="33" hidden="1" x14ac:dyDescent="0.25"/>
    <row r="34" hidden="1" x14ac:dyDescent="0.25"/>
    <row r="35" hidden="1" x14ac:dyDescent="0.25"/>
    <row r="36" hidden="1" x14ac:dyDescent="0.25"/>
  </sheetData>
  <mergeCells count="17">
    <mergeCell ref="C28:D28"/>
    <mergeCell ref="C5:D5"/>
    <mergeCell ref="A4:A6"/>
    <mergeCell ref="B4:B6"/>
    <mergeCell ref="A2:B2"/>
    <mergeCell ref="C25:D25"/>
    <mergeCell ref="C24:D24"/>
    <mergeCell ref="C14:D14"/>
    <mergeCell ref="C26:D26"/>
    <mergeCell ref="C2:F2"/>
    <mergeCell ref="E4:F4"/>
    <mergeCell ref="E5:F5"/>
    <mergeCell ref="C3:F3"/>
    <mergeCell ref="C4:D4"/>
    <mergeCell ref="C27:D27"/>
    <mergeCell ref="A13:F13"/>
    <mergeCell ref="A1:F1"/>
  </mergeCells>
  <pageMargins left="0.70866141732283472" right="0.70866141732283472" top="0.74803149606299213" bottom="0.74803149606299213" header="0.31496062992125984" footer="0.31496062992125984"/>
  <pageSetup paperSize="9" scale="9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sheetPr>
  <dimension ref="A1:E124"/>
  <sheetViews>
    <sheetView topLeftCell="A4" workbookViewId="0">
      <selection activeCell="E7" sqref="E7"/>
    </sheetView>
  </sheetViews>
  <sheetFormatPr defaultColWidth="9.140625" defaultRowHeight="15" x14ac:dyDescent="0.25"/>
  <cols>
    <col min="1" max="1" width="7.28515625" style="196" customWidth="1"/>
    <col min="2" max="2" width="58.85546875" style="196" customWidth="1"/>
    <col min="3" max="4" width="15.7109375" style="196" customWidth="1"/>
    <col min="5" max="16384" width="9.140625" style="199"/>
  </cols>
  <sheetData>
    <row r="1" spans="1:4" ht="21" customHeight="1" x14ac:dyDescent="0.25">
      <c r="A1" s="2009" t="str">
        <f>'S2'!A1:B1</f>
        <v>Name of Transmission Licensee: Uttar Pradesh Power Transmission Corporation Limited</v>
      </c>
      <c r="B1" s="2010"/>
      <c r="C1" s="2010"/>
      <c r="D1" s="2010"/>
    </row>
    <row r="2" spans="1:4" ht="21" customHeight="1" x14ac:dyDescent="0.25">
      <c r="A2" s="2007" t="s">
        <v>1231</v>
      </c>
      <c r="B2" s="2008"/>
      <c r="C2" s="1874" t="s">
        <v>578</v>
      </c>
      <c r="D2" s="1874"/>
    </row>
    <row r="3" spans="1:4" ht="21" customHeight="1" x14ac:dyDescent="0.25"/>
    <row r="4" spans="1:4" ht="21" customHeight="1" x14ac:dyDescent="0.25">
      <c r="A4" s="249"/>
      <c r="B4" s="192" t="s">
        <v>239</v>
      </c>
      <c r="C4" s="2011" t="s">
        <v>1498</v>
      </c>
      <c r="D4" s="2012"/>
    </row>
    <row r="5" spans="1:4" ht="21" customHeight="1" x14ac:dyDescent="0.25">
      <c r="A5" s="192"/>
      <c r="B5" s="192" t="s">
        <v>240</v>
      </c>
      <c r="C5" s="2013"/>
      <c r="D5" s="2014"/>
    </row>
    <row r="6" spans="1:4" ht="29.25" customHeight="1" x14ac:dyDescent="0.25">
      <c r="A6" s="192"/>
      <c r="B6" s="192"/>
      <c r="C6" s="2013"/>
      <c r="D6" s="2014"/>
    </row>
    <row r="7" spans="1:4" ht="72" customHeight="1" x14ac:dyDescent="0.25">
      <c r="A7" s="192"/>
      <c r="B7" s="71" t="s">
        <v>241</v>
      </c>
      <c r="C7" s="2013"/>
      <c r="D7" s="2014"/>
    </row>
    <row r="8" spans="1:4" ht="21" customHeight="1" x14ac:dyDescent="0.25">
      <c r="A8" s="192"/>
      <c r="B8" s="71" t="s">
        <v>242</v>
      </c>
      <c r="C8" s="2013"/>
      <c r="D8" s="2014"/>
    </row>
    <row r="9" spans="1:4" ht="21" customHeight="1" x14ac:dyDescent="0.25">
      <c r="A9" s="192"/>
      <c r="B9" s="71"/>
      <c r="C9" s="2013"/>
      <c r="D9" s="2014"/>
    </row>
    <row r="10" spans="1:4" ht="21" customHeight="1" x14ac:dyDescent="0.25">
      <c r="A10" s="192"/>
      <c r="B10" s="610" t="s">
        <v>243</v>
      </c>
      <c r="C10" s="2013"/>
      <c r="D10" s="2014"/>
    </row>
    <row r="11" spans="1:4" ht="29.25" customHeight="1" x14ac:dyDescent="0.25">
      <c r="A11" s="192"/>
      <c r="B11" s="71" t="s">
        <v>244</v>
      </c>
      <c r="C11" s="2013"/>
      <c r="D11" s="2014"/>
    </row>
    <row r="12" spans="1:4" ht="21" customHeight="1" x14ac:dyDescent="0.25">
      <c r="A12" s="192"/>
      <c r="B12" s="71" t="s">
        <v>631</v>
      </c>
      <c r="C12" s="2013"/>
      <c r="D12" s="2014"/>
    </row>
    <row r="13" spans="1:4" ht="21" customHeight="1" thickBot="1" x14ac:dyDescent="0.3">
      <c r="A13" s="491"/>
      <c r="B13" s="290" t="s">
        <v>632</v>
      </c>
      <c r="C13" s="2013"/>
      <c r="D13" s="2014"/>
    </row>
    <row r="14" spans="1:4" ht="21" customHeight="1" x14ac:dyDescent="0.25">
      <c r="A14" s="192"/>
      <c r="B14" s="611"/>
      <c r="C14" s="2013"/>
      <c r="D14" s="2014"/>
    </row>
    <row r="15" spans="1:4" ht="21" customHeight="1" x14ac:dyDescent="0.25">
      <c r="A15" s="192"/>
      <c r="B15" s="610" t="s">
        <v>245</v>
      </c>
      <c r="C15" s="2013"/>
      <c r="D15" s="2014"/>
    </row>
    <row r="16" spans="1:4" ht="30" customHeight="1" x14ac:dyDescent="0.25">
      <c r="A16" s="192"/>
      <c r="B16" s="71" t="s">
        <v>244</v>
      </c>
      <c r="C16" s="2013"/>
      <c r="D16" s="2014"/>
    </row>
    <row r="17" spans="1:4" ht="21" customHeight="1" x14ac:dyDescent="0.25">
      <c r="A17" s="71"/>
      <c r="B17" s="71" t="s">
        <v>631</v>
      </c>
      <c r="C17" s="2013"/>
      <c r="D17" s="2014"/>
    </row>
    <row r="18" spans="1:4" ht="26.25" customHeight="1" thickBot="1" x14ac:dyDescent="0.3">
      <c r="A18" s="491"/>
      <c r="B18" s="148" t="s">
        <v>633</v>
      </c>
      <c r="C18" s="2013"/>
      <c r="D18" s="2014"/>
    </row>
    <row r="19" spans="1:4" ht="21" customHeight="1" x14ac:dyDescent="0.25">
      <c r="A19" s="71"/>
      <c r="B19" s="81"/>
      <c r="C19" s="2013"/>
      <c r="D19" s="2014"/>
    </row>
    <row r="20" spans="1:4" ht="21" customHeight="1" x14ac:dyDescent="0.25">
      <c r="A20" s="71"/>
      <c r="B20" s="71" t="s">
        <v>246</v>
      </c>
      <c r="C20" s="2013"/>
      <c r="D20" s="2014"/>
    </row>
    <row r="21" spans="1:4" ht="21" customHeight="1" x14ac:dyDescent="0.25">
      <c r="A21" s="71"/>
      <c r="B21" s="612"/>
      <c r="C21" s="2013"/>
      <c r="D21" s="2014"/>
    </row>
    <row r="22" spans="1:4" ht="21" customHeight="1" x14ac:dyDescent="0.25">
      <c r="A22" s="71"/>
      <c r="B22" s="610" t="s">
        <v>247</v>
      </c>
      <c r="C22" s="2013"/>
      <c r="D22" s="2014"/>
    </row>
    <row r="23" spans="1:4" ht="30" x14ac:dyDescent="0.25">
      <c r="A23" s="71"/>
      <c r="B23" s="71" t="s">
        <v>244</v>
      </c>
      <c r="C23" s="2013"/>
      <c r="D23" s="2014"/>
    </row>
    <row r="24" spans="1:4" ht="21" customHeight="1" x14ac:dyDescent="0.25">
      <c r="A24" s="71"/>
      <c r="B24" s="71" t="s">
        <v>631</v>
      </c>
      <c r="C24" s="2013"/>
      <c r="D24" s="2014"/>
    </row>
    <row r="25" spans="1:4" ht="24.75" customHeight="1" thickBot="1" x14ac:dyDescent="0.3">
      <c r="A25" s="491"/>
      <c r="B25" s="147" t="s">
        <v>634</v>
      </c>
      <c r="C25" s="2013"/>
      <c r="D25" s="2014"/>
    </row>
    <row r="26" spans="1:4" ht="21" customHeight="1" thickTop="1" x14ac:dyDescent="0.25">
      <c r="A26" s="72"/>
      <c r="B26" s="613"/>
      <c r="C26" s="2013"/>
      <c r="D26" s="2014"/>
    </row>
    <row r="27" spans="1:4" ht="21" customHeight="1" x14ac:dyDescent="0.25">
      <c r="A27" s="71"/>
      <c r="B27" s="614" t="s">
        <v>248</v>
      </c>
      <c r="C27" s="2013"/>
      <c r="D27" s="2014"/>
    </row>
    <row r="28" spans="1:4" ht="21" customHeight="1" x14ac:dyDescent="0.25">
      <c r="A28" s="71"/>
      <c r="B28" s="71" t="s">
        <v>249</v>
      </c>
      <c r="C28" s="2013"/>
      <c r="D28" s="2014"/>
    </row>
    <row r="29" spans="1:4" ht="21" customHeight="1" x14ac:dyDescent="0.25">
      <c r="A29" s="71"/>
      <c r="B29" s="71" t="s">
        <v>250</v>
      </c>
      <c r="C29" s="2013"/>
      <c r="D29" s="2014"/>
    </row>
    <row r="30" spans="1:4" ht="21" customHeight="1" x14ac:dyDescent="0.25">
      <c r="A30" s="71"/>
      <c r="B30" s="291" t="s">
        <v>251</v>
      </c>
      <c r="C30" s="2013"/>
      <c r="D30" s="2014"/>
    </row>
    <row r="31" spans="1:4" ht="21" customHeight="1" x14ac:dyDescent="0.25">
      <c r="A31" s="71"/>
      <c r="B31" s="291" t="s">
        <v>252</v>
      </c>
      <c r="C31" s="2013"/>
      <c r="D31" s="2014"/>
    </row>
    <row r="32" spans="1:4" ht="21" customHeight="1" x14ac:dyDescent="0.25">
      <c r="A32" s="71"/>
      <c r="B32" s="71" t="s">
        <v>253</v>
      </c>
      <c r="C32" s="2013"/>
      <c r="D32" s="2014"/>
    </row>
    <row r="33" spans="1:5" ht="21" customHeight="1" x14ac:dyDescent="0.25">
      <c r="A33" s="71"/>
      <c r="B33" s="71"/>
      <c r="C33" s="2013"/>
      <c r="D33" s="2014"/>
    </row>
    <row r="34" spans="1:5" ht="21" customHeight="1" x14ac:dyDescent="0.25">
      <c r="A34" s="71"/>
      <c r="B34" s="71" t="s">
        <v>254</v>
      </c>
      <c r="C34" s="2013"/>
      <c r="D34" s="2014"/>
    </row>
    <row r="35" spans="1:5" ht="21" customHeight="1" x14ac:dyDescent="0.25">
      <c r="A35" s="71"/>
      <c r="B35" s="71" t="s">
        <v>255</v>
      </c>
      <c r="C35" s="2013"/>
      <c r="D35" s="2014"/>
    </row>
    <row r="36" spans="1:5" ht="34.5" customHeight="1" x14ac:dyDescent="0.25">
      <c r="A36" s="71"/>
      <c r="B36" s="83" t="s">
        <v>885</v>
      </c>
      <c r="C36" s="2013"/>
      <c r="D36" s="2014"/>
    </row>
    <row r="37" spans="1:5" ht="32.25" customHeight="1" x14ac:dyDescent="0.25">
      <c r="A37" s="71"/>
      <c r="B37" s="83" t="s">
        <v>886</v>
      </c>
      <c r="C37" s="2015"/>
      <c r="D37" s="2016"/>
    </row>
    <row r="38" spans="1:5" ht="21" customHeight="1" x14ac:dyDescent="0.25">
      <c r="A38" s="195"/>
      <c r="B38" s="195"/>
      <c r="C38" s="195"/>
      <c r="D38" s="195"/>
    </row>
    <row r="39" spans="1:5" ht="21" customHeight="1" x14ac:dyDescent="0.25">
      <c r="A39" s="195"/>
      <c r="B39" s="195"/>
      <c r="C39" s="2006" t="s">
        <v>847</v>
      </c>
      <c r="D39" s="2006"/>
    </row>
    <row r="40" spans="1:5" ht="21" customHeight="1" x14ac:dyDescent="0.25">
      <c r="A40" s="195"/>
      <c r="B40" s="195"/>
    </row>
    <row r="41" spans="1:5" ht="21" hidden="1" customHeight="1" x14ac:dyDescent="0.25">
      <c r="A41" s="195"/>
      <c r="B41" s="195"/>
    </row>
    <row r="42" spans="1:5" ht="21" hidden="1" customHeight="1" x14ac:dyDescent="0.25">
      <c r="A42" s="73" t="s">
        <v>327</v>
      </c>
      <c r="B42" s="73"/>
      <c r="C42" s="73"/>
      <c r="D42" s="73"/>
      <c r="E42" s="285"/>
    </row>
    <row r="43" spans="1:5" ht="21" hidden="1" customHeight="1" x14ac:dyDescent="0.25">
      <c r="A43" s="194">
        <v>1</v>
      </c>
      <c r="B43" s="74" t="s">
        <v>682</v>
      </c>
      <c r="C43" s="2000" t="s">
        <v>759</v>
      </c>
      <c r="D43" s="2001"/>
      <c r="E43" s="2002"/>
    </row>
    <row r="44" spans="1:5" ht="21" hidden="1" customHeight="1" x14ac:dyDescent="0.25">
      <c r="A44" s="194">
        <v>2</v>
      </c>
      <c r="B44" s="75" t="s">
        <v>694</v>
      </c>
      <c r="C44" s="2003">
        <v>18.3</v>
      </c>
      <c r="D44" s="2004"/>
      <c r="E44" s="2005"/>
    </row>
    <row r="45" spans="1:5" ht="21" hidden="1" customHeight="1" x14ac:dyDescent="0.25">
      <c r="A45" s="194">
        <v>3</v>
      </c>
      <c r="B45" s="75" t="s">
        <v>664</v>
      </c>
      <c r="C45" s="2000"/>
      <c r="D45" s="2001"/>
      <c r="E45" s="2002"/>
    </row>
    <row r="46" spans="1:5" ht="21" hidden="1" customHeight="1" x14ac:dyDescent="0.25">
      <c r="A46" s="194">
        <v>4</v>
      </c>
      <c r="B46" s="75" t="s">
        <v>665</v>
      </c>
      <c r="C46" s="2000"/>
      <c r="D46" s="2001"/>
      <c r="E46" s="2002"/>
    </row>
    <row r="47" spans="1:5" ht="21" hidden="1" customHeight="1" x14ac:dyDescent="0.25">
      <c r="A47" s="194">
        <v>5</v>
      </c>
      <c r="B47" s="75" t="s">
        <v>667</v>
      </c>
      <c r="C47" s="2000"/>
      <c r="D47" s="2001"/>
      <c r="E47" s="2002"/>
    </row>
    <row r="48" spans="1:5" ht="21" hidden="1" customHeight="1" x14ac:dyDescent="0.25"/>
    <row r="49" ht="21" hidden="1" customHeight="1" x14ac:dyDescent="0.25"/>
    <row r="50" ht="21" hidden="1" customHeight="1" x14ac:dyDescent="0.25"/>
    <row r="51" ht="21" hidden="1" customHeight="1" x14ac:dyDescent="0.25"/>
    <row r="52" ht="21" hidden="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sheetData>
  <mergeCells count="10">
    <mergeCell ref="C39:D39"/>
    <mergeCell ref="C2:D2"/>
    <mergeCell ref="A2:B2"/>
    <mergeCell ref="A1:D1"/>
    <mergeCell ref="C4:D37"/>
    <mergeCell ref="C43:E43"/>
    <mergeCell ref="C44:E44"/>
    <mergeCell ref="C45:E45"/>
    <mergeCell ref="C46:E46"/>
    <mergeCell ref="C47:E4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pageSetUpPr fitToPage="1"/>
  </sheetPr>
  <dimension ref="A1:D83"/>
  <sheetViews>
    <sheetView tabSelected="1" view="pageBreakPreview" zoomScale="70" zoomScaleNormal="100" workbookViewId="0">
      <selection activeCell="D35" sqref="D35"/>
    </sheetView>
  </sheetViews>
  <sheetFormatPr defaultRowHeight="15" x14ac:dyDescent="0.25"/>
  <cols>
    <col min="1" max="1" width="9.140625" style="592"/>
    <col min="2" max="2" width="0" style="592" hidden="1" customWidth="1"/>
    <col min="3" max="3" width="14.42578125" style="592" customWidth="1"/>
    <col min="4" max="4" width="67" style="703" customWidth="1"/>
    <col min="5" max="217" width="9.140625" style="592"/>
    <col min="218" max="218" width="12.28515625" style="592" customWidth="1"/>
    <col min="219" max="219" width="60" style="592" customWidth="1"/>
    <col min="220" max="473" width="9.140625" style="592"/>
    <col min="474" max="474" width="12.28515625" style="592" customWidth="1"/>
    <col min="475" max="475" width="60" style="592" customWidth="1"/>
    <col min="476" max="729" width="9.140625" style="592"/>
    <col min="730" max="730" width="12.28515625" style="592" customWidth="1"/>
    <col min="731" max="731" width="60" style="592" customWidth="1"/>
    <col min="732" max="985" width="9.140625" style="592"/>
    <col min="986" max="986" width="12.28515625" style="592" customWidth="1"/>
    <col min="987" max="987" width="60" style="592" customWidth="1"/>
    <col min="988" max="1241" width="9.140625" style="592"/>
    <col min="1242" max="1242" width="12.28515625" style="592" customWidth="1"/>
    <col min="1243" max="1243" width="60" style="592" customWidth="1"/>
    <col min="1244" max="1497" width="9.140625" style="592"/>
    <col min="1498" max="1498" width="12.28515625" style="592" customWidth="1"/>
    <col min="1499" max="1499" width="60" style="592" customWidth="1"/>
    <col min="1500" max="1753" width="9.140625" style="592"/>
    <col min="1754" max="1754" width="12.28515625" style="592" customWidth="1"/>
    <col min="1755" max="1755" width="60" style="592" customWidth="1"/>
    <col min="1756" max="2009" width="9.140625" style="592"/>
    <col min="2010" max="2010" width="12.28515625" style="592" customWidth="1"/>
    <col min="2011" max="2011" width="60" style="592" customWidth="1"/>
    <col min="2012" max="2265" width="9.140625" style="592"/>
    <col min="2266" max="2266" width="12.28515625" style="592" customWidth="1"/>
    <col min="2267" max="2267" width="60" style="592" customWidth="1"/>
    <col min="2268" max="2521" width="9.140625" style="592"/>
    <col min="2522" max="2522" width="12.28515625" style="592" customWidth="1"/>
    <col min="2523" max="2523" width="60" style="592" customWidth="1"/>
    <col min="2524" max="2777" width="9.140625" style="592"/>
    <col min="2778" max="2778" width="12.28515625" style="592" customWidth="1"/>
    <col min="2779" max="2779" width="60" style="592" customWidth="1"/>
    <col min="2780" max="3033" width="9.140625" style="592"/>
    <col min="3034" max="3034" width="12.28515625" style="592" customWidth="1"/>
    <col min="3035" max="3035" width="60" style="592" customWidth="1"/>
    <col min="3036" max="3289" width="9.140625" style="592"/>
    <col min="3290" max="3290" width="12.28515625" style="592" customWidth="1"/>
    <col min="3291" max="3291" width="60" style="592" customWidth="1"/>
    <col min="3292" max="3545" width="9.140625" style="592"/>
    <col min="3546" max="3546" width="12.28515625" style="592" customWidth="1"/>
    <col min="3547" max="3547" width="60" style="592" customWidth="1"/>
    <col min="3548" max="3801" width="9.140625" style="592"/>
    <col min="3802" max="3802" width="12.28515625" style="592" customWidth="1"/>
    <col min="3803" max="3803" width="60" style="592" customWidth="1"/>
    <col min="3804" max="4057" width="9.140625" style="592"/>
    <col min="4058" max="4058" width="12.28515625" style="592" customWidth="1"/>
    <col min="4059" max="4059" width="60" style="592" customWidth="1"/>
    <col min="4060" max="4313" width="9.140625" style="592"/>
    <col min="4314" max="4314" width="12.28515625" style="592" customWidth="1"/>
    <col min="4315" max="4315" width="60" style="592" customWidth="1"/>
    <col min="4316" max="4569" width="9.140625" style="592"/>
    <col min="4570" max="4570" width="12.28515625" style="592" customWidth="1"/>
    <col min="4571" max="4571" width="60" style="592" customWidth="1"/>
    <col min="4572" max="4825" width="9.140625" style="592"/>
    <col min="4826" max="4826" width="12.28515625" style="592" customWidth="1"/>
    <col min="4827" max="4827" width="60" style="592" customWidth="1"/>
    <col min="4828" max="5081" width="9.140625" style="592"/>
    <col min="5082" max="5082" width="12.28515625" style="592" customWidth="1"/>
    <col min="5083" max="5083" width="60" style="592" customWidth="1"/>
    <col min="5084" max="5337" width="9.140625" style="592"/>
    <col min="5338" max="5338" width="12.28515625" style="592" customWidth="1"/>
    <col min="5339" max="5339" width="60" style="592" customWidth="1"/>
    <col min="5340" max="5593" width="9.140625" style="592"/>
    <col min="5594" max="5594" width="12.28515625" style="592" customWidth="1"/>
    <col min="5595" max="5595" width="60" style="592" customWidth="1"/>
    <col min="5596" max="5849" width="9.140625" style="592"/>
    <col min="5850" max="5850" width="12.28515625" style="592" customWidth="1"/>
    <col min="5851" max="5851" width="60" style="592" customWidth="1"/>
    <col min="5852" max="6105" width="9.140625" style="592"/>
    <col min="6106" max="6106" width="12.28515625" style="592" customWidth="1"/>
    <col min="6107" max="6107" width="60" style="592" customWidth="1"/>
    <col min="6108" max="6361" width="9.140625" style="592"/>
    <col min="6362" max="6362" width="12.28515625" style="592" customWidth="1"/>
    <col min="6363" max="6363" width="60" style="592" customWidth="1"/>
    <col min="6364" max="6617" width="9.140625" style="592"/>
    <col min="6618" max="6618" width="12.28515625" style="592" customWidth="1"/>
    <col min="6619" max="6619" width="60" style="592" customWidth="1"/>
    <col min="6620" max="6873" width="9.140625" style="592"/>
    <col min="6874" max="6874" width="12.28515625" style="592" customWidth="1"/>
    <col min="6875" max="6875" width="60" style="592" customWidth="1"/>
    <col min="6876" max="7129" width="9.140625" style="592"/>
    <col min="7130" max="7130" width="12.28515625" style="592" customWidth="1"/>
    <col min="7131" max="7131" width="60" style="592" customWidth="1"/>
    <col min="7132" max="7385" width="9.140625" style="592"/>
    <col min="7386" max="7386" width="12.28515625" style="592" customWidth="1"/>
    <col min="7387" max="7387" width="60" style="592" customWidth="1"/>
    <col min="7388" max="7641" width="9.140625" style="592"/>
    <col min="7642" max="7642" width="12.28515625" style="592" customWidth="1"/>
    <col min="7643" max="7643" width="60" style="592" customWidth="1"/>
    <col min="7644" max="7897" width="9.140625" style="592"/>
    <col min="7898" max="7898" width="12.28515625" style="592" customWidth="1"/>
    <col min="7899" max="7899" width="60" style="592" customWidth="1"/>
    <col min="7900" max="8153" width="9.140625" style="592"/>
    <col min="8154" max="8154" width="12.28515625" style="592" customWidth="1"/>
    <col min="8155" max="8155" width="60" style="592" customWidth="1"/>
    <col min="8156" max="8409" width="9.140625" style="592"/>
    <col min="8410" max="8410" width="12.28515625" style="592" customWidth="1"/>
    <col min="8411" max="8411" width="60" style="592" customWidth="1"/>
    <col min="8412" max="8665" width="9.140625" style="592"/>
    <col min="8666" max="8666" width="12.28515625" style="592" customWidth="1"/>
    <col min="8667" max="8667" width="60" style="592" customWidth="1"/>
    <col min="8668" max="8921" width="9.140625" style="592"/>
    <col min="8922" max="8922" width="12.28515625" style="592" customWidth="1"/>
    <col min="8923" max="8923" width="60" style="592" customWidth="1"/>
    <col min="8924" max="9177" width="9.140625" style="592"/>
    <col min="9178" max="9178" width="12.28515625" style="592" customWidth="1"/>
    <col min="9179" max="9179" width="60" style="592" customWidth="1"/>
    <col min="9180" max="9433" width="9.140625" style="592"/>
    <col min="9434" max="9434" width="12.28515625" style="592" customWidth="1"/>
    <col min="9435" max="9435" width="60" style="592" customWidth="1"/>
    <col min="9436" max="9689" width="9.140625" style="592"/>
    <col min="9690" max="9690" width="12.28515625" style="592" customWidth="1"/>
    <col min="9691" max="9691" width="60" style="592" customWidth="1"/>
    <col min="9692" max="9945" width="9.140625" style="592"/>
    <col min="9946" max="9946" width="12.28515625" style="592" customWidth="1"/>
    <col min="9947" max="9947" width="60" style="592" customWidth="1"/>
    <col min="9948" max="10201" width="9.140625" style="592"/>
    <col min="10202" max="10202" width="12.28515625" style="592" customWidth="1"/>
    <col min="10203" max="10203" width="60" style="592" customWidth="1"/>
    <col min="10204" max="10457" width="9.140625" style="592"/>
    <col min="10458" max="10458" width="12.28515625" style="592" customWidth="1"/>
    <col min="10459" max="10459" width="60" style="592" customWidth="1"/>
    <col min="10460" max="10713" width="9.140625" style="592"/>
    <col min="10714" max="10714" width="12.28515625" style="592" customWidth="1"/>
    <col min="10715" max="10715" width="60" style="592" customWidth="1"/>
    <col min="10716" max="10969" width="9.140625" style="592"/>
    <col min="10970" max="10970" width="12.28515625" style="592" customWidth="1"/>
    <col min="10971" max="10971" width="60" style="592" customWidth="1"/>
    <col min="10972" max="11225" width="9.140625" style="592"/>
    <col min="11226" max="11226" width="12.28515625" style="592" customWidth="1"/>
    <col min="11227" max="11227" width="60" style="592" customWidth="1"/>
    <col min="11228" max="11481" width="9.140625" style="592"/>
    <col min="11482" max="11482" width="12.28515625" style="592" customWidth="1"/>
    <col min="11483" max="11483" width="60" style="592" customWidth="1"/>
    <col min="11484" max="11737" width="9.140625" style="592"/>
    <col min="11738" max="11738" width="12.28515625" style="592" customWidth="1"/>
    <col min="11739" max="11739" width="60" style="592" customWidth="1"/>
    <col min="11740" max="11993" width="9.140625" style="592"/>
    <col min="11994" max="11994" width="12.28515625" style="592" customWidth="1"/>
    <col min="11995" max="11995" width="60" style="592" customWidth="1"/>
    <col min="11996" max="12249" width="9.140625" style="592"/>
    <col min="12250" max="12250" width="12.28515625" style="592" customWidth="1"/>
    <col min="12251" max="12251" width="60" style="592" customWidth="1"/>
    <col min="12252" max="12505" width="9.140625" style="592"/>
    <col min="12506" max="12506" width="12.28515625" style="592" customWidth="1"/>
    <col min="12507" max="12507" width="60" style="592" customWidth="1"/>
    <col min="12508" max="12761" width="9.140625" style="592"/>
    <col min="12762" max="12762" width="12.28515625" style="592" customWidth="1"/>
    <col min="12763" max="12763" width="60" style="592" customWidth="1"/>
    <col min="12764" max="13017" width="9.140625" style="592"/>
    <col min="13018" max="13018" width="12.28515625" style="592" customWidth="1"/>
    <col min="13019" max="13019" width="60" style="592" customWidth="1"/>
    <col min="13020" max="13273" width="9.140625" style="592"/>
    <col min="13274" max="13274" width="12.28515625" style="592" customWidth="1"/>
    <col min="13275" max="13275" width="60" style="592" customWidth="1"/>
    <col min="13276" max="13529" width="9.140625" style="592"/>
    <col min="13530" max="13530" width="12.28515625" style="592" customWidth="1"/>
    <col min="13531" max="13531" width="60" style="592" customWidth="1"/>
    <col min="13532" max="13785" width="9.140625" style="592"/>
    <col min="13786" max="13786" width="12.28515625" style="592" customWidth="1"/>
    <col min="13787" max="13787" width="60" style="592" customWidth="1"/>
    <col min="13788" max="14041" width="9.140625" style="592"/>
    <col min="14042" max="14042" width="12.28515625" style="592" customWidth="1"/>
    <col min="14043" max="14043" width="60" style="592" customWidth="1"/>
    <col min="14044" max="14297" width="9.140625" style="592"/>
    <col min="14298" max="14298" width="12.28515625" style="592" customWidth="1"/>
    <col min="14299" max="14299" width="60" style="592" customWidth="1"/>
    <col min="14300" max="14553" width="9.140625" style="592"/>
    <col min="14554" max="14554" width="12.28515625" style="592" customWidth="1"/>
    <col min="14555" max="14555" width="60" style="592" customWidth="1"/>
    <col min="14556" max="14809" width="9.140625" style="592"/>
    <col min="14810" max="14810" width="12.28515625" style="592" customWidth="1"/>
    <col min="14811" max="14811" width="60" style="592" customWidth="1"/>
    <col min="14812" max="15065" width="9.140625" style="592"/>
    <col min="15066" max="15066" width="12.28515625" style="592" customWidth="1"/>
    <col min="15067" max="15067" width="60" style="592" customWidth="1"/>
    <col min="15068" max="15321" width="9.140625" style="592"/>
    <col min="15322" max="15322" width="12.28515625" style="592" customWidth="1"/>
    <col min="15323" max="15323" width="60" style="592" customWidth="1"/>
    <col min="15324" max="15577" width="9.140625" style="592"/>
    <col min="15578" max="15578" width="12.28515625" style="592" customWidth="1"/>
    <col min="15579" max="15579" width="60" style="592" customWidth="1"/>
    <col min="15580" max="15833" width="9.140625" style="592"/>
    <col min="15834" max="15834" width="12.28515625" style="592" customWidth="1"/>
    <col min="15835" max="15835" width="60" style="592" customWidth="1"/>
    <col min="15836" max="16089" width="9.140625" style="592"/>
    <col min="16090" max="16090" width="12.28515625" style="592" customWidth="1"/>
    <col min="16091" max="16091" width="60" style="592" customWidth="1"/>
    <col min="16092" max="16384" width="9.140625" style="592"/>
  </cols>
  <sheetData>
    <row r="1" spans="1:4" ht="51" customHeight="1" x14ac:dyDescent="0.25">
      <c r="A1" s="1730" t="s">
        <v>1809</v>
      </c>
      <c r="B1" s="1731"/>
      <c r="C1" s="1731"/>
      <c r="D1" s="1732"/>
    </row>
    <row r="2" spans="1:4" x14ac:dyDescent="0.25">
      <c r="A2" s="1575"/>
      <c r="B2" s="590"/>
      <c r="C2" s="590"/>
      <c r="D2" s="1603"/>
    </row>
    <row r="3" spans="1:4" hidden="1" x14ac:dyDescent="0.25">
      <c r="A3" s="1733" t="s">
        <v>1135</v>
      </c>
      <c r="B3" s="1734"/>
      <c r="C3" s="1734"/>
      <c r="D3" s="1735"/>
    </row>
    <row r="4" spans="1:4" hidden="1" x14ac:dyDescent="0.25">
      <c r="A4" s="1120">
        <v>1</v>
      </c>
      <c r="B4" s="589" t="s">
        <v>1136</v>
      </c>
      <c r="C4" s="589" t="s">
        <v>1137</v>
      </c>
      <c r="D4" s="1604" t="s">
        <v>1130</v>
      </c>
    </row>
    <row r="5" spans="1:4" hidden="1" x14ac:dyDescent="0.25">
      <c r="A5" s="1120">
        <f>A4+1</f>
        <v>2</v>
      </c>
      <c r="B5" s="589" t="s">
        <v>1136</v>
      </c>
      <c r="C5" s="589" t="s">
        <v>1138</v>
      </c>
      <c r="D5" s="1604" t="s">
        <v>1133</v>
      </c>
    </row>
    <row r="6" spans="1:4" hidden="1" x14ac:dyDescent="0.25">
      <c r="A6" s="1120">
        <v>3</v>
      </c>
      <c r="B6" s="589" t="s">
        <v>1136</v>
      </c>
      <c r="C6" s="589" t="s">
        <v>1139</v>
      </c>
      <c r="D6" s="1604" t="s">
        <v>1140</v>
      </c>
    </row>
    <row r="7" spans="1:4" s="703" customFormat="1" ht="14.25" customHeight="1" x14ac:dyDescent="0.25">
      <c r="A7" s="1736" t="s">
        <v>1141</v>
      </c>
      <c r="B7" s="1737"/>
      <c r="C7" s="1737"/>
      <c r="D7" s="1738"/>
    </row>
    <row r="8" spans="1:4" x14ac:dyDescent="0.25">
      <c r="A8" s="1100">
        <v>1</v>
      </c>
      <c r="B8" s="589" t="s">
        <v>1136</v>
      </c>
      <c r="C8" s="589" t="s">
        <v>105</v>
      </c>
      <c r="D8" s="1603" t="s">
        <v>1156</v>
      </c>
    </row>
    <row r="9" spans="1:4" ht="14.25" customHeight="1" x14ac:dyDescent="0.25">
      <c r="A9" s="1100">
        <v>2</v>
      </c>
      <c r="B9" s="589" t="s">
        <v>1136</v>
      </c>
      <c r="C9" s="590" t="s">
        <v>1157</v>
      </c>
      <c r="D9" s="1605" t="s">
        <v>1126</v>
      </c>
    </row>
    <row r="10" spans="1:4" ht="13.5" customHeight="1" x14ac:dyDescent="0.25">
      <c r="A10" s="1100">
        <v>3</v>
      </c>
      <c r="B10" s="590" t="s">
        <v>1136</v>
      </c>
      <c r="C10" s="590" t="s">
        <v>107</v>
      </c>
      <c r="D10" s="1605" t="s">
        <v>82</v>
      </c>
    </row>
    <row r="11" spans="1:4" ht="14.25" hidden="1" customHeight="1" x14ac:dyDescent="0.25">
      <c r="A11" s="1100">
        <v>4</v>
      </c>
      <c r="B11" s="589" t="s">
        <v>1136</v>
      </c>
      <c r="C11" s="589" t="s">
        <v>109</v>
      </c>
      <c r="D11" s="1604" t="s">
        <v>83</v>
      </c>
    </row>
    <row r="12" spans="1:4" ht="14.25" customHeight="1" x14ac:dyDescent="0.25">
      <c r="A12" s="1100">
        <v>4</v>
      </c>
      <c r="B12" s="589" t="s">
        <v>1136</v>
      </c>
      <c r="C12" s="589" t="s">
        <v>111</v>
      </c>
      <c r="D12" s="1603" t="s">
        <v>7</v>
      </c>
    </row>
    <row r="13" spans="1:4" ht="14.25" customHeight="1" x14ac:dyDescent="0.25">
      <c r="A13" s="1100">
        <v>5</v>
      </c>
      <c r="B13" s="589" t="s">
        <v>1136</v>
      </c>
      <c r="C13" s="589" t="s">
        <v>128</v>
      </c>
      <c r="D13" s="1603" t="s">
        <v>834</v>
      </c>
    </row>
    <row r="14" spans="1:4" ht="14.25" hidden="1" customHeight="1" x14ac:dyDescent="0.25">
      <c r="A14" s="1100">
        <v>7</v>
      </c>
      <c r="B14" s="589" t="s">
        <v>1136</v>
      </c>
      <c r="C14" s="589" t="s">
        <v>833</v>
      </c>
      <c r="D14" s="1603" t="s">
        <v>1158</v>
      </c>
    </row>
    <row r="15" spans="1:4" ht="14.25" hidden="1" customHeight="1" x14ac:dyDescent="0.25">
      <c r="A15" s="1100">
        <v>8</v>
      </c>
      <c r="B15" s="589" t="s">
        <v>1136</v>
      </c>
      <c r="C15" s="589" t="s">
        <v>110</v>
      </c>
      <c r="D15" s="1604" t="s">
        <v>8</v>
      </c>
    </row>
    <row r="16" spans="1:4" ht="14.25" customHeight="1" x14ac:dyDescent="0.25">
      <c r="A16" s="1100">
        <v>6</v>
      </c>
      <c r="B16" s="589" t="s">
        <v>1136</v>
      </c>
      <c r="C16" s="589" t="s">
        <v>129</v>
      </c>
      <c r="D16" s="1604" t="s">
        <v>10</v>
      </c>
    </row>
    <row r="17" spans="1:4" ht="14.25" customHeight="1" x14ac:dyDescent="0.25">
      <c r="A17" s="1100">
        <v>7</v>
      </c>
      <c r="B17" s="589" t="s">
        <v>1136</v>
      </c>
      <c r="C17" s="590" t="s">
        <v>118</v>
      </c>
      <c r="D17" s="1604" t="s">
        <v>1159</v>
      </c>
    </row>
    <row r="18" spans="1:4" ht="14.25" hidden="1" customHeight="1" x14ac:dyDescent="0.25">
      <c r="A18" s="1100">
        <v>10</v>
      </c>
      <c r="B18" s="589" t="s">
        <v>1136</v>
      </c>
      <c r="C18" s="589" t="s">
        <v>121</v>
      </c>
      <c r="D18" s="1604" t="s">
        <v>85</v>
      </c>
    </row>
    <row r="19" spans="1:4" ht="14.25" hidden="1" customHeight="1" x14ac:dyDescent="0.25">
      <c r="A19" s="1100">
        <v>11</v>
      </c>
      <c r="B19" s="589" t="s">
        <v>1136</v>
      </c>
      <c r="C19" s="589" t="s">
        <v>122</v>
      </c>
      <c r="D19" s="1604" t="s">
        <v>9</v>
      </c>
    </row>
    <row r="20" spans="1:4" ht="14.25" customHeight="1" x14ac:dyDescent="0.25">
      <c r="A20" s="1100">
        <v>8</v>
      </c>
      <c r="B20" s="589" t="s">
        <v>1136</v>
      </c>
      <c r="C20" s="589" t="s">
        <v>130</v>
      </c>
      <c r="D20" s="1604" t="s">
        <v>30</v>
      </c>
    </row>
    <row r="21" spans="1:4" ht="18" hidden="1" customHeight="1" x14ac:dyDescent="0.25">
      <c r="A21" s="1100">
        <v>13</v>
      </c>
      <c r="B21" s="589" t="s">
        <v>1136</v>
      </c>
      <c r="C21" s="589" t="s">
        <v>131</v>
      </c>
      <c r="D21" s="1604" t="s">
        <v>14</v>
      </c>
    </row>
    <row r="22" spans="1:4" ht="14.25" hidden="1" customHeight="1" x14ac:dyDescent="0.25">
      <c r="A22" s="1100">
        <v>14</v>
      </c>
      <c r="B22" s="589" t="s">
        <v>1136</v>
      </c>
      <c r="C22" s="589" t="s">
        <v>133</v>
      </c>
      <c r="D22" s="1604" t="s">
        <v>15</v>
      </c>
    </row>
    <row r="23" spans="1:4" ht="14.25" hidden="1" customHeight="1" x14ac:dyDescent="0.25">
      <c r="A23" s="1100">
        <v>15</v>
      </c>
      <c r="B23" s="589" t="s">
        <v>1136</v>
      </c>
      <c r="C23" s="589" t="s">
        <v>115</v>
      </c>
      <c r="D23" s="1604" t="s">
        <v>16</v>
      </c>
    </row>
    <row r="24" spans="1:4" ht="14.25" customHeight="1" x14ac:dyDescent="0.25">
      <c r="A24" s="1100">
        <v>9</v>
      </c>
      <c r="B24" s="589" t="s">
        <v>1136</v>
      </c>
      <c r="C24" s="589" t="s">
        <v>114</v>
      </c>
      <c r="D24" s="1604" t="s">
        <v>1160</v>
      </c>
    </row>
    <row r="25" spans="1:4" ht="14.25" hidden="1" customHeight="1" x14ac:dyDescent="0.25">
      <c r="A25" s="1100">
        <v>11</v>
      </c>
      <c r="B25" s="589" t="s">
        <v>1136</v>
      </c>
      <c r="C25" s="589" t="s">
        <v>125</v>
      </c>
      <c r="D25" s="1604" t="s">
        <v>23</v>
      </c>
    </row>
    <row r="26" spans="1:4" ht="14.25" hidden="1" customHeight="1" x14ac:dyDescent="0.25">
      <c r="A26" s="1100">
        <v>19</v>
      </c>
      <c r="B26" s="589" t="s">
        <v>1136</v>
      </c>
      <c r="C26" s="589" t="s">
        <v>112</v>
      </c>
      <c r="D26" s="1604" t="s">
        <v>24</v>
      </c>
    </row>
    <row r="27" spans="1:4" ht="14.25" hidden="1" customHeight="1" x14ac:dyDescent="0.25">
      <c r="A27" s="1100">
        <v>18</v>
      </c>
      <c r="B27" s="589" t="s">
        <v>1136</v>
      </c>
      <c r="C27" s="589" t="s">
        <v>126</v>
      </c>
      <c r="D27" s="1604" t="s">
        <v>1161</v>
      </c>
    </row>
    <row r="28" spans="1:4" ht="14.25" hidden="1" customHeight="1" x14ac:dyDescent="0.25">
      <c r="A28" s="1100">
        <v>14</v>
      </c>
      <c r="B28" s="589" t="s">
        <v>1136</v>
      </c>
      <c r="C28" s="589" t="s">
        <v>139</v>
      </c>
      <c r="D28" s="1604" t="s">
        <v>12</v>
      </c>
    </row>
    <row r="29" spans="1:4" ht="14.25" hidden="1" customHeight="1" x14ac:dyDescent="0.25">
      <c r="A29" s="1100">
        <v>15</v>
      </c>
      <c r="B29" s="589" t="s">
        <v>1136</v>
      </c>
      <c r="C29" s="589" t="s">
        <v>136</v>
      </c>
      <c r="D29" s="1604" t="s">
        <v>13</v>
      </c>
    </row>
    <row r="30" spans="1:4" ht="14.25" hidden="1" customHeight="1" x14ac:dyDescent="0.25">
      <c r="A30" s="1100">
        <v>21</v>
      </c>
      <c r="B30" s="589" t="s">
        <v>1136</v>
      </c>
      <c r="C30" s="589" t="s">
        <v>140</v>
      </c>
      <c r="D30" s="1604" t="s">
        <v>17</v>
      </c>
    </row>
    <row r="31" spans="1:4" ht="14.25" hidden="1" customHeight="1" x14ac:dyDescent="0.25">
      <c r="A31" s="1100">
        <v>22</v>
      </c>
      <c r="B31" s="589" t="s">
        <v>1136</v>
      </c>
      <c r="C31" s="589" t="s">
        <v>141</v>
      </c>
      <c r="D31" s="1604" t="s">
        <v>1162</v>
      </c>
    </row>
    <row r="32" spans="1:4" ht="14.25" hidden="1" customHeight="1" x14ac:dyDescent="0.25">
      <c r="A32" s="1100">
        <v>23</v>
      </c>
      <c r="B32" s="589" t="s">
        <v>1136</v>
      </c>
      <c r="C32" s="589" t="s">
        <v>1479</v>
      </c>
      <c r="D32" s="1604" t="s">
        <v>1163</v>
      </c>
    </row>
    <row r="33" spans="1:4" ht="15.75" hidden="1" customHeight="1" x14ac:dyDescent="0.25">
      <c r="A33" s="1100">
        <v>24</v>
      </c>
      <c r="B33" s="589" t="s">
        <v>1136</v>
      </c>
      <c r="C33" s="589" t="s">
        <v>1480</v>
      </c>
      <c r="D33" s="1604" t="s">
        <v>1163</v>
      </c>
    </row>
    <row r="34" spans="1:4" ht="14.25" hidden="1" customHeight="1" x14ac:dyDescent="0.25">
      <c r="A34" s="1100">
        <v>27</v>
      </c>
      <c r="B34" s="589" t="s">
        <v>1136</v>
      </c>
      <c r="C34" s="589" t="s">
        <v>145</v>
      </c>
      <c r="D34" s="1604" t="s">
        <v>22</v>
      </c>
    </row>
    <row r="35" spans="1:4" ht="14.25" customHeight="1" x14ac:dyDescent="0.25">
      <c r="A35" s="1100">
        <v>10</v>
      </c>
      <c r="B35" s="589" t="s">
        <v>1136</v>
      </c>
      <c r="C35" s="589" t="s">
        <v>146</v>
      </c>
      <c r="D35" s="1604" t="s">
        <v>94</v>
      </c>
    </row>
    <row r="36" spans="1:4" ht="12.75" customHeight="1" x14ac:dyDescent="0.25">
      <c r="A36" s="1100">
        <v>11</v>
      </c>
      <c r="B36" s="589" t="s">
        <v>1136</v>
      </c>
      <c r="C36" s="589" t="s">
        <v>147</v>
      </c>
      <c r="D36" s="1604" t="s">
        <v>81</v>
      </c>
    </row>
    <row r="37" spans="1:4" ht="12.75" hidden="1" customHeight="1" x14ac:dyDescent="0.25">
      <c r="A37" s="1100">
        <v>27</v>
      </c>
      <c r="B37" s="589" t="s">
        <v>1136</v>
      </c>
      <c r="C37" s="589" t="s">
        <v>148</v>
      </c>
      <c r="D37" s="1604" t="s">
        <v>1168</v>
      </c>
    </row>
    <row r="38" spans="1:4" ht="12.75" hidden="1" customHeight="1" x14ac:dyDescent="0.25">
      <c r="A38" s="1100">
        <v>31</v>
      </c>
      <c r="B38" s="589" t="s">
        <v>1136</v>
      </c>
      <c r="C38" s="589" t="s">
        <v>902</v>
      </c>
      <c r="D38" s="1604" t="s">
        <v>1169</v>
      </c>
    </row>
    <row r="39" spans="1:4" ht="12.75" hidden="1" customHeight="1" x14ac:dyDescent="0.25">
      <c r="A39" s="1100">
        <v>16</v>
      </c>
      <c r="B39" s="589" t="s">
        <v>1136</v>
      </c>
      <c r="C39" s="589" t="s">
        <v>903</v>
      </c>
      <c r="D39" s="1604" t="s">
        <v>1170</v>
      </c>
    </row>
    <row r="40" spans="1:4" ht="12.75" customHeight="1" x14ac:dyDescent="0.25">
      <c r="A40" s="1100">
        <v>12</v>
      </c>
      <c r="B40" s="589" t="s">
        <v>1136</v>
      </c>
      <c r="C40" s="589" t="s">
        <v>1172</v>
      </c>
      <c r="D40" s="1604" t="s">
        <v>1171</v>
      </c>
    </row>
    <row r="41" spans="1:4" ht="12.75" customHeight="1" x14ac:dyDescent="0.25">
      <c r="A41" s="1100">
        <v>13</v>
      </c>
      <c r="B41" s="589" t="s">
        <v>1136</v>
      </c>
      <c r="C41" s="589" t="s">
        <v>149</v>
      </c>
      <c r="D41" s="1606" t="s">
        <v>1142</v>
      </c>
    </row>
    <row r="42" spans="1:4" ht="12.75" hidden="1" customHeight="1" x14ac:dyDescent="0.25">
      <c r="A42" s="1100">
        <v>35</v>
      </c>
      <c r="B42" s="589" t="s">
        <v>1136</v>
      </c>
      <c r="C42" s="589" t="s">
        <v>150</v>
      </c>
      <c r="D42" s="1606" t="s">
        <v>1173</v>
      </c>
    </row>
    <row r="43" spans="1:4" x14ac:dyDescent="0.25">
      <c r="A43" s="1100">
        <v>14</v>
      </c>
      <c r="B43" s="589" t="s">
        <v>1136</v>
      </c>
      <c r="C43" s="589" t="s">
        <v>818</v>
      </c>
      <c r="D43" s="1604" t="s">
        <v>25</v>
      </c>
    </row>
    <row r="44" spans="1:4" ht="13.5" hidden="1" customHeight="1" x14ac:dyDescent="0.25">
      <c r="A44" s="1100">
        <v>20</v>
      </c>
      <c r="B44" s="589" t="s">
        <v>1136</v>
      </c>
      <c r="C44" s="589" t="s">
        <v>819</v>
      </c>
      <c r="D44" s="1606" t="s">
        <v>1143</v>
      </c>
    </row>
    <row r="45" spans="1:4" ht="13.5" hidden="1" customHeight="1" x14ac:dyDescent="0.25">
      <c r="A45" s="1100">
        <v>38</v>
      </c>
      <c r="B45" s="589" t="s">
        <v>1136</v>
      </c>
      <c r="C45" s="589" t="s">
        <v>1177</v>
      </c>
      <c r="D45" s="1606" t="s">
        <v>1174</v>
      </c>
    </row>
    <row r="46" spans="1:4" ht="13.5" hidden="1" customHeight="1" x14ac:dyDescent="0.25">
      <c r="A46" s="1100">
        <v>21</v>
      </c>
      <c r="B46" s="589" t="s">
        <v>1136</v>
      </c>
      <c r="C46" s="589" t="s">
        <v>1178</v>
      </c>
      <c r="D46" s="1606" t="s">
        <v>1175</v>
      </c>
    </row>
    <row r="47" spans="1:4" ht="13.5" customHeight="1" x14ac:dyDescent="0.25">
      <c r="A47" s="1100">
        <v>15</v>
      </c>
      <c r="B47" s="589" t="s">
        <v>1136</v>
      </c>
      <c r="C47" s="589" t="s">
        <v>1179</v>
      </c>
      <c r="D47" s="1606" t="s">
        <v>1176</v>
      </c>
    </row>
    <row r="48" spans="1:4" ht="13.5" customHeight="1" x14ac:dyDescent="0.25">
      <c r="A48" s="1100">
        <v>16</v>
      </c>
      <c r="B48" s="589" t="s">
        <v>1136</v>
      </c>
      <c r="C48" s="589" t="s">
        <v>837</v>
      </c>
      <c r="D48" s="1606" t="s">
        <v>91</v>
      </c>
    </row>
    <row r="49" spans="1:4" ht="13.5" customHeight="1" x14ac:dyDescent="0.25">
      <c r="A49" s="1100">
        <v>17</v>
      </c>
      <c r="B49" s="589" t="s">
        <v>1136</v>
      </c>
      <c r="C49" s="589" t="s">
        <v>820</v>
      </c>
      <c r="D49" s="1606" t="s">
        <v>92</v>
      </c>
    </row>
    <row r="50" spans="1:4" ht="13.5" customHeight="1" x14ac:dyDescent="0.25">
      <c r="A50" s="1100">
        <v>18</v>
      </c>
      <c r="B50" s="589" t="s">
        <v>1136</v>
      </c>
      <c r="C50" s="589" t="s">
        <v>838</v>
      </c>
      <c r="D50" s="1606" t="s">
        <v>89</v>
      </c>
    </row>
    <row r="51" spans="1:4" ht="13.5" customHeight="1" x14ac:dyDescent="0.25">
      <c r="A51" s="1100">
        <v>19</v>
      </c>
      <c r="B51" s="589" t="s">
        <v>1136</v>
      </c>
      <c r="C51" s="589" t="s">
        <v>821</v>
      </c>
      <c r="D51" s="1606" t="s">
        <v>90</v>
      </c>
    </row>
    <row r="52" spans="1:4" ht="13.5" customHeight="1" x14ac:dyDescent="0.25">
      <c r="A52" s="1100">
        <v>20</v>
      </c>
      <c r="B52" s="589" t="s">
        <v>1136</v>
      </c>
      <c r="C52" s="589" t="s">
        <v>823</v>
      </c>
      <c r="D52" s="1606" t="s">
        <v>32</v>
      </c>
    </row>
    <row r="53" spans="1:4" ht="13.5" hidden="1" customHeight="1" x14ac:dyDescent="0.25">
      <c r="A53" s="1100">
        <v>27</v>
      </c>
      <c r="B53" s="589" t="s">
        <v>1136</v>
      </c>
      <c r="C53" s="589" t="s">
        <v>1180</v>
      </c>
      <c r="D53" s="1606" t="s">
        <v>794</v>
      </c>
    </row>
    <row r="54" spans="1:4" ht="27.75" customHeight="1" x14ac:dyDescent="0.25">
      <c r="A54" s="1100">
        <v>21</v>
      </c>
      <c r="B54" s="589" t="s">
        <v>1136</v>
      </c>
      <c r="C54" s="589" t="s">
        <v>1181</v>
      </c>
      <c r="D54" s="1606" t="s">
        <v>788</v>
      </c>
    </row>
    <row r="55" spans="1:4" ht="13.5" customHeight="1" x14ac:dyDescent="0.25">
      <c r="A55" s="1100">
        <v>22</v>
      </c>
      <c r="B55" s="589" t="s">
        <v>1136</v>
      </c>
      <c r="C55" s="589" t="s">
        <v>822</v>
      </c>
      <c r="D55" s="1606" t="s">
        <v>33</v>
      </c>
    </row>
    <row r="56" spans="1:4" ht="13.5" customHeight="1" x14ac:dyDescent="0.25">
      <c r="A56" s="1100">
        <v>23</v>
      </c>
      <c r="B56" s="589" t="s">
        <v>1136</v>
      </c>
      <c r="C56" s="589" t="s">
        <v>830</v>
      </c>
      <c r="D56" s="1606" t="s">
        <v>34</v>
      </c>
    </row>
    <row r="57" spans="1:4" ht="13.5" hidden="1" customHeight="1" x14ac:dyDescent="0.25">
      <c r="A57" s="1100">
        <v>32</v>
      </c>
      <c r="B57" s="589" t="s">
        <v>1136</v>
      </c>
      <c r="C57" s="589" t="s">
        <v>831</v>
      </c>
      <c r="D57" s="1606" t="s">
        <v>839</v>
      </c>
    </row>
    <row r="58" spans="1:4" ht="13.5" hidden="1" customHeight="1" x14ac:dyDescent="0.25">
      <c r="A58" s="1100">
        <v>30</v>
      </c>
      <c r="B58" s="589" t="s">
        <v>1136</v>
      </c>
      <c r="C58" s="589" t="s">
        <v>829</v>
      </c>
      <c r="D58" s="1606" t="s">
        <v>35</v>
      </c>
    </row>
    <row r="59" spans="1:4" x14ac:dyDescent="0.25">
      <c r="A59" s="1100">
        <v>24</v>
      </c>
      <c r="B59" s="589" t="s">
        <v>1136</v>
      </c>
      <c r="C59" s="589" t="s">
        <v>825</v>
      </c>
      <c r="D59" s="1606" t="s">
        <v>36</v>
      </c>
    </row>
    <row r="60" spans="1:4" ht="14.25" customHeight="1" x14ac:dyDescent="0.25">
      <c r="A60" s="1100">
        <v>25</v>
      </c>
      <c r="B60" s="589" t="s">
        <v>1136</v>
      </c>
      <c r="C60" s="589" t="s">
        <v>824</v>
      </c>
      <c r="D60" s="1606" t="s">
        <v>37</v>
      </c>
    </row>
    <row r="61" spans="1:4" x14ac:dyDescent="0.25">
      <c r="A61" s="1100">
        <v>26</v>
      </c>
      <c r="B61" s="589" t="s">
        <v>1136</v>
      </c>
      <c r="C61" s="589" t="s">
        <v>827</v>
      </c>
      <c r="D61" s="1606" t="s">
        <v>80</v>
      </c>
    </row>
    <row r="62" spans="1:4" ht="13.5" customHeight="1" x14ac:dyDescent="0.25">
      <c r="A62" s="1100">
        <v>27</v>
      </c>
      <c r="B62" s="589" t="s">
        <v>1136</v>
      </c>
      <c r="C62" s="589" t="s">
        <v>828</v>
      </c>
      <c r="D62" s="1606" t="s">
        <v>95</v>
      </c>
    </row>
    <row r="63" spans="1:4" ht="12.75" customHeight="1" x14ac:dyDescent="0.25">
      <c r="A63" s="1100">
        <v>28</v>
      </c>
      <c r="B63" s="589" t="s">
        <v>1136</v>
      </c>
      <c r="C63" s="589" t="s">
        <v>826</v>
      </c>
      <c r="D63" s="1606" t="s">
        <v>563</v>
      </c>
    </row>
    <row r="64" spans="1:4" x14ac:dyDescent="0.25">
      <c r="A64" s="1100">
        <v>29</v>
      </c>
      <c r="B64" s="589" t="s">
        <v>1136</v>
      </c>
      <c r="C64" s="589" t="s">
        <v>840</v>
      </c>
      <c r="D64" s="1606" t="s">
        <v>571</v>
      </c>
    </row>
    <row r="65" spans="1:4" hidden="1" x14ac:dyDescent="0.25">
      <c r="A65" s="1100">
        <v>52</v>
      </c>
      <c r="B65" s="589" t="s">
        <v>1136</v>
      </c>
      <c r="C65" s="589" t="s">
        <v>841</v>
      </c>
      <c r="D65" s="1606" t="s">
        <v>811</v>
      </c>
    </row>
    <row r="66" spans="1:4" hidden="1" x14ac:dyDescent="0.25">
      <c r="A66" s="1100">
        <v>53</v>
      </c>
      <c r="B66" s="589" t="s">
        <v>1136</v>
      </c>
      <c r="C66" s="589" t="s">
        <v>832</v>
      </c>
      <c r="D66" s="1604" t="s">
        <v>1182</v>
      </c>
    </row>
    <row r="67" spans="1:4" s="703" customFormat="1" hidden="1" x14ac:dyDescent="0.25">
      <c r="A67" s="1736" t="s">
        <v>1144</v>
      </c>
      <c r="B67" s="1737"/>
      <c r="C67" s="1737"/>
      <c r="D67" s="1738"/>
    </row>
    <row r="68" spans="1:4" hidden="1" x14ac:dyDescent="0.25">
      <c r="A68" s="1120">
        <v>1</v>
      </c>
      <c r="B68" s="589" t="s">
        <v>1136</v>
      </c>
      <c r="C68" s="589" t="s">
        <v>1145</v>
      </c>
      <c r="D68" s="1606" t="s">
        <v>975</v>
      </c>
    </row>
    <row r="69" spans="1:4" ht="30" hidden="1" x14ac:dyDescent="0.25">
      <c r="A69" s="1120">
        <v>2</v>
      </c>
      <c r="B69" s="589" t="s">
        <v>1136</v>
      </c>
      <c r="C69" s="589" t="s">
        <v>1146</v>
      </c>
      <c r="D69" s="1606" t="s">
        <v>996</v>
      </c>
    </row>
    <row r="70" spans="1:4" hidden="1" x14ac:dyDescent="0.25">
      <c r="A70" s="1120">
        <v>3</v>
      </c>
      <c r="B70" s="589" t="s">
        <v>1136</v>
      </c>
      <c r="C70" s="589" t="s">
        <v>1147</v>
      </c>
      <c r="D70" s="1606" t="s">
        <v>1013</v>
      </c>
    </row>
    <row r="71" spans="1:4" hidden="1" x14ac:dyDescent="0.25">
      <c r="A71" s="1120">
        <v>4</v>
      </c>
      <c r="B71" s="589" t="s">
        <v>1136</v>
      </c>
      <c r="C71" s="590" t="s">
        <v>1148</v>
      </c>
      <c r="D71" s="1606" t="s">
        <v>1055</v>
      </c>
    </row>
    <row r="72" spans="1:4" hidden="1" x14ac:dyDescent="0.25">
      <c r="A72" s="1120">
        <v>5</v>
      </c>
      <c r="B72" s="589" t="s">
        <v>1136</v>
      </c>
      <c r="C72" s="589" t="s">
        <v>1149</v>
      </c>
      <c r="D72" s="1606" t="s">
        <v>1049</v>
      </c>
    </row>
    <row r="73" spans="1:4" hidden="1" x14ac:dyDescent="0.25">
      <c r="A73" s="1120">
        <v>1</v>
      </c>
      <c r="B73" s="589" t="s">
        <v>1136</v>
      </c>
      <c r="C73" s="589" t="s">
        <v>1150</v>
      </c>
      <c r="D73" s="1606" t="s">
        <v>1050</v>
      </c>
    </row>
    <row r="74" spans="1:4" hidden="1" x14ac:dyDescent="0.25">
      <c r="A74" s="1120">
        <v>7</v>
      </c>
      <c r="B74" s="589" t="s">
        <v>1136</v>
      </c>
      <c r="C74" s="589" t="s">
        <v>1151</v>
      </c>
      <c r="D74" s="1606" t="s">
        <v>1059</v>
      </c>
    </row>
    <row r="75" spans="1:4" hidden="1" x14ac:dyDescent="0.25">
      <c r="A75" s="1120">
        <v>2</v>
      </c>
      <c r="B75" s="589" t="s">
        <v>1136</v>
      </c>
      <c r="C75" s="589" t="s">
        <v>1152</v>
      </c>
      <c r="D75" s="1606" t="s">
        <v>1075</v>
      </c>
    </row>
    <row r="76" spans="1:4" hidden="1" x14ac:dyDescent="0.25">
      <c r="A76" s="1120">
        <v>9</v>
      </c>
      <c r="B76" s="589" t="s">
        <v>1136</v>
      </c>
      <c r="C76" s="589" t="s">
        <v>1153</v>
      </c>
      <c r="D76" s="1606" t="s">
        <v>1083</v>
      </c>
    </row>
    <row r="77" spans="1:4" hidden="1" x14ac:dyDescent="0.25">
      <c r="A77" s="1120">
        <v>10</v>
      </c>
      <c r="B77" s="589" t="s">
        <v>1136</v>
      </c>
      <c r="C77" s="589" t="s">
        <v>1154</v>
      </c>
      <c r="D77" s="1606" t="s">
        <v>1098</v>
      </c>
    </row>
    <row r="78" spans="1:4" hidden="1" x14ac:dyDescent="0.25">
      <c r="A78" s="1120">
        <v>11</v>
      </c>
      <c r="B78" s="589" t="s">
        <v>1136</v>
      </c>
      <c r="C78" s="589" t="s">
        <v>1155</v>
      </c>
      <c r="D78" s="1606" t="s">
        <v>963</v>
      </c>
    </row>
    <row r="79" spans="1:4" hidden="1" x14ac:dyDescent="0.25">
      <c r="A79" s="1120">
        <v>3</v>
      </c>
      <c r="B79" s="589" t="s">
        <v>1136</v>
      </c>
      <c r="C79" s="589" t="s">
        <v>1183</v>
      </c>
      <c r="D79" s="1606" t="s">
        <v>1106</v>
      </c>
    </row>
    <row r="80" spans="1:4" x14ac:dyDescent="0.25">
      <c r="A80" s="1100">
        <v>30</v>
      </c>
      <c r="B80" s="589" t="s">
        <v>1136</v>
      </c>
      <c r="C80" s="589" t="s">
        <v>205</v>
      </c>
      <c r="D80" s="1606" t="s">
        <v>1620</v>
      </c>
    </row>
    <row r="81" spans="1:4" ht="15.75" thickBot="1" x14ac:dyDescent="0.3">
      <c r="A81" s="1607">
        <v>31</v>
      </c>
      <c r="B81" s="1608" t="s">
        <v>1136</v>
      </c>
      <c r="C81" s="1608" t="s">
        <v>205</v>
      </c>
      <c r="D81" s="1609" t="s">
        <v>1621</v>
      </c>
    </row>
    <row r="82" spans="1:4" hidden="1" x14ac:dyDescent="0.25">
      <c r="A82" s="1600">
        <v>37</v>
      </c>
      <c r="B82" s="1601" t="s">
        <v>1136</v>
      </c>
      <c r="C82" s="1601" t="s">
        <v>205</v>
      </c>
      <c r="D82" s="1602" t="s">
        <v>1622</v>
      </c>
    </row>
    <row r="83" spans="1:4" hidden="1" x14ac:dyDescent="0.25">
      <c r="A83" s="590">
        <v>38</v>
      </c>
      <c r="B83" s="589" t="s">
        <v>1136</v>
      </c>
      <c r="C83" s="589" t="s">
        <v>205</v>
      </c>
      <c r="D83" s="593" t="s">
        <v>1623</v>
      </c>
    </row>
  </sheetData>
  <mergeCells count="4">
    <mergeCell ref="A1:D1"/>
    <mergeCell ref="A3:D3"/>
    <mergeCell ref="A7:D7"/>
    <mergeCell ref="A67:D67"/>
  </mergeCells>
  <pageMargins left="0.70866141732283472" right="0.70866141732283472" top="0.74803149606299213" bottom="0.74803149606299213" header="0.31496062992125984" footer="0.31496062992125984"/>
  <pageSetup paperSize="9" scale="96" fitToHeight="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sheetPr>
  <dimension ref="A1:H98"/>
  <sheetViews>
    <sheetView topLeftCell="A6" workbookViewId="0">
      <selection activeCell="C6" sqref="C6:G81"/>
    </sheetView>
  </sheetViews>
  <sheetFormatPr defaultRowHeight="15" x14ac:dyDescent="0.25"/>
  <cols>
    <col min="1" max="1" width="6.28515625" style="195" bestFit="1" customWidth="1"/>
    <col min="2" max="2" width="47.140625" style="195" customWidth="1"/>
    <col min="3" max="3" width="13.5703125" style="195" customWidth="1"/>
    <col min="4" max="4" width="17.28515625" style="195" customWidth="1"/>
    <col min="5" max="5" width="12" style="195" bestFit="1" customWidth="1"/>
    <col min="6" max="6" width="11.5703125" style="195" customWidth="1"/>
    <col min="7" max="7" width="13.140625" style="195" customWidth="1"/>
    <col min="8" max="256" width="9.140625" style="198"/>
    <col min="257" max="257" width="6.28515625" style="198" bestFit="1" customWidth="1"/>
    <col min="258" max="258" width="55.7109375" style="198" customWidth="1"/>
    <col min="259" max="259" width="15.7109375" style="198" customWidth="1"/>
    <col min="260" max="260" width="20.7109375" style="198" customWidth="1"/>
    <col min="261" max="261" width="12" style="198" bestFit="1" customWidth="1"/>
    <col min="262" max="262" width="13.28515625" style="198" customWidth="1"/>
    <col min="263" max="263" width="14.42578125" style="198" customWidth="1"/>
    <col min="264" max="512" width="9.140625" style="198"/>
    <col min="513" max="513" width="6.28515625" style="198" bestFit="1" customWidth="1"/>
    <col min="514" max="514" width="55.7109375" style="198" customWidth="1"/>
    <col min="515" max="515" width="15.7109375" style="198" customWidth="1"/>
    <col min="516" max="516" width="20.7109375" style="198" customWidth="1"/>
    <col min="517" max="517" width="12" style="198" bestFit="1" customWidth="1"/>
    <col min="518" max="518" width="13.28515625" style="198" customWidth="1"/>
    <col min="519" max="519" width="14.42578125" style="198" customWidth="1"/>
    <col min="520" max="768" width="9.140625" style="198"/>
    <col min="769" max="769" width="6.28515625" style="198" bestFit="1" customWidth="1"/>
    <col min="770" max="770" width="55.7109375" style="198" customWidth="1"/>
    <col min="771" max="771" width="15.7109375" style="198" customWidth="1"/>
    <col min="772" max="772" width="20.7109375" style="198" customWidth="1"/>
    <col min="773" max="773" width="12" style="198" bestFit="1" customWidth="1"/>
    <col min="774" max="774" width="13.28515625" style="198" customWidth="1"/>
    <col min="775" max="775" width="14.42578125" style="198" customWidth="1"/>
    <col min="776" max="1024" width="9.140625" style="198"/>
    <col min="1025" max="1025" width="6.28515625" style="198" bestFit="1" customWidth="1"/>
    <col min="1026" max="1026" width="55.7109375" style="198" customWidth="1"/>
    <col min="1027" max="1027" width="15.7109375" style="198" customWidth="1"/>
    <col min="1028" max="1028" width="20.7109375" style="198" customWidth="1"/>
    <col min="1029" max="1029" width="12" style="198" bestFit="1" customWidth="1"/>
    <col min="1030" max="1030" width="13.28515625" style="198" customWidth="1"/>
    <col min="1031" max="1031" width="14.42578125" style="198" customWidth="1"/>
    <col min="1032" max="1280" width="9.140625" style="198"/>
    <col min="1281" max="1281" width="6.28515625" style="198" bestFit="1" customWidth="1"/>
    <col min="1282" max="1282" width="55.7109375" style="198" customWidth="1"/>
    <col min="1283" max="1283" width="15.7109375" style="198" customWidth="1"/>
    <col min="1284" max="1284" width="20.7109375" style="198" customWidth="1"/>
    <col min="1285" max="1285" width="12" style="198" bestFit="1" customWidth="1"/>
    <col min="1286" max="1286" width="13.28515625" style="198" customWidth="1"/>
    <col min="1287" max="1287" width="14.42578125" style="198" customWidth="1"/>
    <col min="1288" max="1536" width="9.140625" style="198"/>
    <col min="1537" max="1537" width="6.28515625" style="198" bestFit="1" customWidth="1"/>
    <col min="1538" max="1538" width="55.7109375" style="198" customWidth="1"/>
    <col min="1539" max="1539" width="15.7109375" style="198" customWidth="1"/>
    <col min="1540" max="1540" width="20.7109375" style="198" customWidth="1"/>
    <col min="1541" max="1541" width="12" style="198" bestFit="1" customWidth="1"/>
    <col min="1542" max="1542" width="13.28515625" style="198" customWidth="1"/>
    <col min="1543" max="1543" width="14.42578125" style="198" customWidth="1"/>
    <col min="1544" max="1792" width="9.140625" style="198"/>
    <col min="1793" max="1793" width="6.28515625" style="198" bestFit="1" customWidth="1"/>
    <col min="1794" max="1794" width="55.7109375" style="198" customWidth="1"/>
    <col min="1795" max="1795" width="15.7109375" style="198" customWidth="1"/>
    <col min="1796" max="1796" width="20.7109375" style="198" customWidth="1"/>
    <col min="1797" max="1797" width="12" style="198" bestFit="1" customWidth="1"/>
    <col min="1798" max="1798" width="13.28515625" style="198" customWidth="1"/>
    <col min="1799" max="1799" width="14.42578125" style="198" customWidth="1"/>
    <col min="1800" max="2048" width="9.140625" style="198"/>
    <col min="2049" max="2049" width="6.28515625" style="198" bestFit="1" customWidth="1"/>
    <col min="2050" max="2050" width="55.7109375" style="198" customWidth="1"/>
    <col min="2051" max="2051" width="15.7109375" style="198" customWidth="1"/>
    <col min="2052" max="2052" width="20.7109375" style="198" customWidth="1"/>
    <col min="2053" max="2053" width="12" style="198" bestFit="1" customWidth="1"/>
    <col min="2054" max="2054" width="13.28515625" style="198" customWidth="1"/>
    <col min="2055" max="2055" width="14.42578125" style="198" customWidth="1"/>
    <col min="2056" max="2304" width="9.140625" style="198"/>
    <col min="2305" max="2305" width="6.28515625" style="198" bestFit="1" customWidth="1"/>
    <col min="2306" max="2306" width="55.7109375" style="198" customWidth="1"/>
    <col min="2307" max="2307" width="15.7109375" style="198" customWidth="1"/>
    <col min="2308" max="2308" width="20.7109375" style="198" customWidth="1"/>
    <col min="2309" max="2309" width="12" style="198" bestFit="1" customWidth="1"/>
    <col min="2310" max="2310" width="13.28515625" style="198" customWidth="1"/>
    <col min="2311" max="2311" width="14.42578125" style="198" customWidth="1"/>
    <col min="2312" max="2560" width="9.140625" style="198"/>
    <col min="2561" max="2561" width="6.28515625" style="198" bestFit="1" customWidth="1"/>
    <col min="2562" max="2562" width="55.7109375" style="198" customWidth="1"/>
    <col min="2563" max="2563" width="15.7109375" style="198" customWidth="1"/>
    <col min="2564" max="2564" width="20.7109375" style="198" customWidth="1"/>
    <col min="2565" max="2565" width="12" style="198" bestFit="1" customWidth="1"/>
    <col min="2566" max="2566" width="13.28515625" style="198" customWidth="1"/>
    <col min="2567" max="2567" width="14.42578125" style="198" customWidth="1"/>
    <col min="2568" max="2816" width="9.140625" style="198"/>
    <col min="2817" max="2817" width="6.28515625" style="198" bestFit="1" customWidth="1"/>
    <col min="2818" max="2818" width="55.7109375" style="198" customWidth="1"/>
    <col min="2819" max="2819" width="15.7109375" style="198" customWidth="1"/>
    <col min="2820" max="2820" width="20.7109375" style="198" customWidth="1"/>
    <col min="2821" max="2821" width="12" style="198" bestFit="1" customWidth="1"/>
    <col min="2822" max="2822" width="13.28515625" style="198" customWidth="1"/>
    <col min="2823" max="2823" width="14.42578125" style="198" customWidth="1"/>
    <col min="2824" max="3072" width="9.140625" style="198"/>
    <col min="3073" max="3073" width="6.28515625" style="198" bestFit="1" customWidth="1"/>
    <col min="3074" max="3074" width="55.7109375" style="198" customWidth="1"/>
    <col min="3075" max="3075" width="15.7109375" style="198" customWidth="1"/>
    <col min="3076" max="3076" width="20.7109375" style="198" customWidth="1"/>
    <col min="3077" max="3077" width="12" style="198" bestFit="1" customWidth="1"/>
    <col min="3078" max="3078" width="13.28515625" style="198" customWidth="1"/>
    <col min="3079" max="3079" width="14.42578125" style="198" customWidth="1"/>
    <col min="3080" max="3328" width="9.140625" style="198"/>
    <col min="3329" max="3329" width="6.28515625" style="198" bestFit="1" customWidth="1"/>
    <col min="3330" max="3330" width="55.7109375" style="198" customWidth="1"/>
    <col min="3331" max="3331" width="15.7109375" style="198" customWidth="1"/>
    <col min="3332" max="3332" width="20.7109375" style="198" customWidth="1"/>
    <col min="3333" max="3333" width="12" style="198" bestFit="1" customWidth="1"/>
    <col min="3334" max="3334" width="13.28515625" style="198" customWidth="1"/>
    <col min="3335" max="3335" width="14.42578125" style="198" customWidth="1"/>
    <col min="3336" max="3584" width="9.140625" style="198"/>
    <col min="3585" max="3585" width="6.28515625" style="198" bestFit="1" customWidth="1"/>
    <col min="3586" max="3586" width="55.7109375" style="198" customWidth="1"/>
    <col min="3587" max="3587" width="15.7109375" style="198" customWidth="1"/>
    <col min="3588" max="3588" width="20.7109375" style="198" customWidth="1"/>
    <col min="3589" max="3589" width="12" style="198" bestFit="1" customWidth="1"/>
    <col min="3590" max="3590" width="13.28515625" style="198" customWidth="1"/>
    <col min="3591" max="3591" width="14.42578125" style="198" customWidth="1"/>
    <col min="3592" max="3840" width="9.140625" style="198"/>
    <col min="3841" max="3841" width="6.28515625" style="198" bestFit="1" customWidth="1"/>
    <col min="3842" max="3842" width="55.7109375" style="198" customWidth="1"/>
    <col min="3843" max="3843" width="15.7109375" style="198" customWidth="1"/>
    <col min="3844" max="3844" width="20.7109375" style="198" customWidth="1"/>
    <col min="3845" max="3845" width="12" style="198" bestFit="1" customWidth="1"/>
    <col min="3846" max="3846" width="13.28515625" style="198" customWidth="1"/>
    <col min="3847" max="3847" width="14.42578125" style="198" customWidth="1"/>
    <col min="3848" max="4096" width="9.140625" style="198"/>
    <col min="4097" max="4097" width="6.28515625" style="198" bestFit="1" customWidth="1"/>
    <col min="4098" max="4098" width="55.7109375" style="198" customWidth="1"/>
    <col min="4099" max="4099" width="15.7109375" style="198" customWidth="1"/>
    <col min="4100" max="4100" width="20.7109375" style="198" customWidth="1"/>
    <col min="4101" max="4101" width="12" style="198" bestFit="1" customWidth="1"/>
    <col min="4102" max="4102" width="13.28515625" style="198" customWidth="1"/>
    <col min="4103" max="4103" width="14.42578125" style="198" customWidth="1"/>
    <col min="4104" max="4352" width="9.140625" style="198"/>
    <col min="4353" max="4353" width="6.28515625" style="198" bestFit="1" customWidth="1"/>
    <col min="4354" max="4354" width="55.7109375" style="198" customWidth="1"/>
    <col min="4355" max="4355" width="15.7109375" style="198" customWidth="1"/>
    <col min="4356" max="4356" width="20.7109375" style="198" customWidth="1"/>
    <col min="4357" max="4357" width="12" style="198" bestFit="1" customWidth="1"/>
    <col min="4358" max="4358" width="13.28515625" style="198" customWidth="1"/>
    <col min="4359" max="4359" width="14.42578125" style="198" customWidth="1"/>
    <col min="4360" max="4608" width="9.140625" style="198"/>
    <col min="4609" max="4609" width="6.28515625" style="198" bestFit="1" customWidth="1"/>
    <col min="4610" max="4610" width="55.7109375" style="198" customWidth="1"/>
    <col min="4611" max="4611" width="15.7109375" style="198" customWidth="1"/>
    <col min="4612" max="4612" width="20.7109375" style="198" customWidth="1"/>
    <col min="4613" max="4613" width="12" style="198" bestFit="1" customWidth="1"/>
    <col min="4614" max="4614" width="13.28515625" style="198" customWidth="1"/>
    <col min="4615" max="4615" width="14.42578125" style="198" customWidth="1"/>
    <col min="4616" max="4864" width="9.140625" style="198"/>
    <col min="4865" max="4865" width="6.28515625" style="198" bestFit="1" customWidth="1"/>
    <col min="4866" max="4866" width="55.7109375" style="198" customWidth="1"/>
    <col min="4867" max="4867" width="15.7109375" style="198" customWidth="1"/>
    <col min="4868" max="4868" width="20.7109375" style="198" customWidth="1"/>
    <col min="4869" max="4869" width="12" style="198" bestFit="1" customWidth="1"/>
    <col min="4870" max="4870" width="13.28515625" style="198" customWidth="1"/>
    <col min="4871" max="4871" width="14.42578125" style="198" customWidth="1"/>
    <col min="4872" max="5120" width="9.140625" style="198"/>
    <col min="5121" max="5121" width="6.28515625" style="198" bestFit="1" customWidth="1"/>
    <col min="5122" max="5122" width="55.7109375" style="198" customWidth="1"/>
    <col min="5123" max="5123" width="15.7109375" style="198" customWidth="1"/>
    <col min="5124" max="5124" width="20.7109375" style="198" customWidth="1"/>
    <col min="5125" max="5125" width="12" style="198" bestFit="1" customWidth="1"/>
    <col min="5126" max="5126" width="13.28515625" style="198" customWidth="1"/>
    <col min="5127" max="5127" width="14.42578125" style="198" customWidth="1"/>
    <col min="5128" max="5376" width="9.140625" style="198"/>
    <col min="5377" max="5377" width="6.28515625" style="198" bestFit="1" customWidth="1"/>
    <col min="5378" max="5378" width="55.7109375" style="198" customWidth="1"/>
    <col min="5379" max="5379" width="15.7109375" style="198" customWidth="1"/>
    <col min="5380" max="5380" width="20.7109375" style="198" customWidth="1"/>
    <col min="5381" max="5381" width="12" style="198" bestFit="1" customWidth="1"/>
    <col min="5382" max="5382" width="13.28515625" style="198" customWidth="1"/>
    <col min="5383" max="5383" width="14.42578125" style="198" customWidth="1"/>
    <col min="5384" max="5632" width="9.140625" style="198"/>
    <col min="5633" max="5633" width="6.28515625" style="198" bestFit="1" customWidth="1"/>
    <col min="5634" max="5634" width="55.7109375" style="198" customWidth="1"/>
    <col min="5635" max="5635" width="15.7109375" style="198" customWidth="1"/>
    <col min="5636" max="5636" width="20.7109375" style="198" customWidth="1"/>
    <col min="5637" max="5637" width="12" style="198" bestFit="1" customWidth="1"/>
    <col min="5638" max="5638" width="13.28515625" style="198" customWidth="1"/>
    <col min="5639" max="5639" width="14.42578125" style="198" customWidth="1"/>
    <col min="5640" max="5888" width="9.140625" style="198"/>
    <col min="5889" max="5889" width="6.28515625" style="198" bestFit="1" customWidth="1"/>
    <col min="5890" max="5890" width="55.7109375" style="198" customWidth="1"/>
    <col min="5891" max="5891" width="15.7109375" style="198" customWidth="1"/>
    <col min="5892" max="5892" width="20.7109375" style="198" customWidth="1"/>
    <col min="5893" max="5893" width="12" style="198" bestFit="1" customWidth="1"/>
    <col min="5894" max="5894" width="13.28515625" style="198" customWidth="1"/>
    <col min="5895" max="5895" width="14.42578125" style="198" customWidth="1"/>
    <col min="5896" max="6144" width="9.140625" style="198"/>
    <col min="6145" max="6145" width="6.28515625" style="198" bestFit="1" customWidth="1"/>
    <col min="6146" max="6146" width="55.7109375" style="198" customWidth="1"/>
    <col min="6147" max="6147" width="15.7109375" style="198" customWidth="1"/>
    <col min="6148" max="6148" width="20.7109375" style="198" customWidth="1"/>
    <col min="6149" max="6149" width="12" style="198" bestFit="1" customWidth="1"/>
    <col min="6150" max="6150" width="13.28515625" style="198" customWidth="1"/>
    <col min="6151" max="6151" width="14.42578125" style="198" customWidth="1"/>
    <col min="6152" max="6400" width="9.140625" style="198"/>
    <col min="6401" max="6401" width="6.28515625" style="198" bestFit="1" customWidth="1"/>
    <col min="6402" max="6402" width="55.7109375" style="198" customWidth="1"/>
    <col min="6403" max="6403" width="15.7109375" style="198" customWidth="1"/>
    <col min="6404" max="6404" width="20.7109375" style="198" customWidth="1"/>
    <col min="6405" max="6405" width="12" style="198" bestFit="1" customWidth="1"/>
    <col min="6406" max="6406" width="13.28515625" style="198" customWidth="1"/>
    <col min="6407" max="6407" width="14.42578125" style="198" customWidth="1"/>
    <col min="6408" max="6656" width="9.140625" style="198"/>
    <col min="6657" max="6657" width="6.28515625" style="198" bestFit="1" customWidth="1"/>
    <col min="6658" max="6658" width="55.7109375" style="198" customWidth="1"/>
    <col min="6659" max="6659" width="15.7109375" style="198" customWidth="1"/>
    <col min="6660" max="6660" width="20.7109375" style="198" customWidth="1"/>
    <col min="6661" max="6661" width="12" style="198" bestFit="1" customWidth="1"/>
    <col min="6662" max="6662" width="13.28515625" style="198" customWidth="1"/>
    <col min="6663" max="6663" width="14.42578125" style="198" customWidth="1"/>
    <col min="6664" max="6912" width="9.140625" style="198"/>
    <col min="6913" max="6913" width="6.28515625" style="198" bestFit="1" customWidth="1"/>
    <col min="6914" max="6914" width="55.7109375" style="198" customWidth="1"/>
    <col min="6915" max="6915" width="15.7109375" style="198" customWidth="1"/>
    <col min="6916" max="6916" width="20.7109375" style="198" customWidth="1"/>
    <col min="6917" max="6917" width="12" style="198" bestFit="1" customWidth="1"/>
    <col min="6918" max="6918" width="13.28515625" style="198" customWidth="1"/>
    <col min="6919" max="6919" width="14.42578125" style="198" customWidth="1"/>
    <col min="6920" max="7168" width="9.140625" style="198"/>
    <col min="7169" max="7169" width="6.28515625" style="198" bestFit="1" customWidth="1"/>
    <col min="7170" max="7170" width="55.7109375" style="198" customWidth="1"/>
    <col min="7171" max="7171" width="15.7109375" style="198" customWidth="1"/>
    <col min="7172" max="7172" width="20.7109375" style="198" customWidth="1"/>
    <col min="7173" max="7173" width="12" style="198" bestFit="1" customWidth="1"/>
    <col min="7174" max="7174" width="13.28515625" style="198" customWidth="1"/>
    <col min="7175" max="7175" width="14.42578125" style="198" customWidth="1"/>
    <col min="7176" max="7424" width="9.140625" style="198"/>
    <col min="7425" max="7425" width="6.28515625" style="198" bestFit="1" customWidth="1"/>
    <col min="7426" max="7426" width="55.7109375" style="198" customWidth="1"/>
    <col min="7427" max="7427" width="15.7109375" style="198" customWidth="1"/>
    <col min="7428" max="7428" width="20.7109375" style="198" customWidth="1"/>
    <col min="7429" max="7429" width="12" style="198" bestFit="1" customWidth="1"/>
    <col min="7430" max="7430" width="13.28515625" style="198" customWidth="1"/>
    <col min="7431" max="7431" width="14.42578125" style="198" customWidth="1"/>
    <col min="7432" max="7680" width="9.140625" style="198"/>
    <col min="7681" max="7681" width="6.28515625" style="198" bestFit="1" customWidth="1"/>
    <col min="7682" max="7682" width="55.7109375" style="198" customWidth="1"/>
    <col min="7683" max="7683" width="15.7109375" style="198" customWidth="1"/>
    <col min="7684" max="7684" width="20.7109375" style="198" customWidth="1"/>
    <col min="7685" max="7685" width="12" style="198" bestFit="1" customWidth="1"/>
    <col min="7686" max="7686" width="13.28515625" style="198" customWidth="1"/>
    <col min="7687" max="7687" width="14.42578125" style="198" customWidth="1"/>
    <col min="7688" max="7936" width="9.140625" style="198"/>
    <col min="7937" max="7937" width="6.28515625" style="198" bestFit="1" customWidth="1"/>
    <col min="7938" max="7938" width="55.7109375" style="198" customWidth="1"/>
    <col min="7939" max="7939" width="15.7109375" style="198" customWidth="1"/>
    <col min="7940" max="7940" width="20.7109375" style="198" customWidth="1"/>
    <col min="7941" max="7941" width="12" style="198" bestFit="1" customWidth="1"/>
    <col min="7942" max="7942" width="13.28515625" style="198" customWidth="1"/>
    <col min="7943" max="7943" width="14.42578125" style="198" customWidth="1"/>
    <col min="7944" max="8192" width="9.140625" style="198"/>
    <col min="8193" max="8193" width="6.28515625" style="198" bestFit="1" customWidth="1"/>
    <col min="8194" max="8194" width="55.7109375" style="198" customWidth="1"/>
    <col min="8195" max="8195" width="15.7109375" style="198" customWidth="1"/>
    <col min="8196" max="8196" width="20.7109375" style="198" customWidth="1"/>
    <col min="8197" max="8197" width="12" style="198" bestFit="1" customWidth="1"/>
    <col min="8198" max="8198" width="13.28515625" style="198" customWidth="1"/>
    <col min="8199" max="8199" width="14.42578125" style="198" customWidth="1"/>
    <col min="8200" max="8448" width="9.140625" style="198"/>
    <col min="8449" max="8449" width="6.28515625" style="198" bestFit="1" customWidth="1"/>
    <col min="8450" max="8450" width="55.7109375" style="198" customWidth="1"/>
    <col min="8451" max="8451" width="15.7109375" style="198" customWidth="1"/>
    <col min="8452" max="8452" width="20.7109375" style="198" customWidth="1"/>
    <col min="8453" max="8453" width="12" style="198" bestFit="1" customWidth="1"/>
    <col min="8454" max="8454" width="13.28515625" style="198" customWidth="1"/>
    <col min="8455" max="8455" width="14.42578125" style="198" customWidth="1"/>
    <col min="8456" max="8704" width="9.140625" style="198"/>
    <col min="8705" max="8705" width="6.28515625" style="198" bestFit="1" customWidth="1"/>
    <col min="8706" max="8706" width="55.7109375" style="198" customWidth="1"/>
    <col min="8707" max="8707" width="15.7109375" style="198" customWidth="1"/>
    <col min="8708" max="8708" width="20.7109375" style="198" customWidth="1"/>
    <col min="8709" max="8709" width="12" style="198" bestFit="1" customWidth="1"/>
    <col min="8710" max="8710" width="13.28515625" style="198" customWidth="1"/>
    <col min="8711" max="8711" width="14.42578125" style="198" customWidth="1"/>
    <col min="8712" max="8960" width="9.140625" style="198"/>
    <col min="8961" max="8961" width="6.28515625" style="198" bestFit="1" customWidth="1"/>
    <col min="8962" max="8962" width="55.7109375" style="198" customWidth="1"/>
    <col min="8963" max="8963" width="15.7109375" style="198" customWidth="1"/>
    <col min="8964" max="8964" width="20.7109375" style="198" customWidth="1"/>
    <col min="8965" max="8965" width="12" style="198" bestFit="1" customWidth="1"/>
    <col min="8966" max="8966" width="13.28515625" style="198" customWidth="1"/>
    <col min="8967" max="8967" width="14.42578125" style="198" customWidth="1"/>
    <col min="8968" max="9216" width="9.140625" style="198"/>
    <col min="9217" max="9217" width="6.28515625" style="198" bestFit="1" customWidth="1"/>
    <col min="9218" max="9218" width="55.7109375" style="198" customWidth="1"/>
    <col min="9219" max="9219" width="15.7109375" style="198" customWidth="1"/>
    <col min="9220" max="9220" width="20.7109375" style="198" customWidth="1"/>
    <col min="9221" max="9221" width="12" style="198" bestFit="1" customWidth="1"/>
    <col min="9222" max="9222" width="13.28515625" style="198" customWidth="1"/>
    <col min="9223" max="9223" width="14.42578125" style="198" customWidth="1"/>
    <col min="9224" max="9472" width="9.140625" style="198"/>
    <col min="9473" max="9473" width="6.28515625" style="198" bestFit="1" customWidth="1"/>
    <col min="9474" max="9474" width="55.7109375" style="198" customWidth="1"/>
    <col min="9475" max="9475" width="15.7109375" style="198" customWidth="1"/>
    <col min="9476" max="9476" width="20.7109375" style="198" customWidth="1"/>
    <col min="9477" max="9477" width="12" style="198" bestFit="1" customWidth="1"/>
    <col min="9478" max="9478" width="13.28515625" style="198" customWidth="1"/>
    <col min="9479" max="9479" width="14.42578125" style="198" customWidth="1"/>
    <col min="9480" max="9728" width="9.140625" style="198"/>
    <col min="9729" max="9729" width="6.28515625" style="198" bestFit="1" customWidth="1"/>
    <col min="9730" max="9730" width="55.7109375" style="198" customWidth="1"/>
    <col min="9731" max="9731" width="15.7109375" style="198" customWidth="1"/>
    <col min="9732" max="9732" width="20.7109375" style="198" customWidth="1"/>
    <col min="9733" max="9733" width="12" style="198" bestFit="1" customWidth="1"/>
    <col min="9734" max="9734" width="13.28515625" style="198" customWidth="1"/>
    <col min="9735" max="9735" width="14.42578125" style="198" customWidth="1"/>
    <col min="9736" max="9984" width="9.140625" style="198"/>
    <col min="9985" max="9985" width="6.28515625" style="198" bestFit="1" customWidth="1"/>
    <col min="9986" max="9986" width="55.7109375" style="198" customWidth="1"/>
    <col min="9987" max="9987" width="15.7109375" style="198" customWidth="1"/>
    <col min="9988" max="9988" width="20.7109375" style="198" customWidth="1"/>
    <col min="9989" max="9989" width="12" style="198" bestFit="1" customWidth="1"/>
    <col min="9990" max="9990" width="13.28515625" style="198" customWidth="1"/>
    <col min="9991" max="9991" width="14.42578125" style="198" customWidth="1"/>
    <col min="9992" max="10240" width="9.140625" style="198"/>
    <col min="10241" max="10241" width="6.28515625" style="198" bestFit="1" customWidth="1"/>
    <col min="10242" max="10242" width="55.7109375" style="198" customWidth="1"/>
    <col min="10243" max="10243" width="15.7109375" style="198" customWidth="1"/>
    <col min="10244" max="10244" width="20.7109375" style="198" customWidth="1"/>
    <col min="10245" max="10245" width="12" style="198" bestFit="1" customWidth="1"/>
    <col min="10246" max="10246" width="13.28515625" style="198" customWidth="1"/>
    <col min="10247" max="10247" width="14.42578125" style="198" customWidth="1"/>
    <col min="10248" max="10496" width="9.140625" style="198"/>
    <col min="10497" max="10497" width="6.28515625" style="198" bestFit="1" customWidth="1"/>
    <col min="10498" max="10498" width="55.7109375" style="198" customWidth="1"/>
    <col min="10499" max="10499" width="15.7109375" style="198" customWidth="1"/>
    <col min="10500" max="10500" width="20.7109375" style="198" customWidth="1"/>
    <col min="10501" max="10501" width="12" style="198" bestFit="1" customWidth="1"/>
    <col min="10502" max="10502" width="13.28515625" style="198" customWidth="1"/>
    <col min="10503" max="10503" width="14.42578125" style="198" customWidth="1"/>
    <col min="10504" max="10752" width="9.140625" style="198"/>
    <col min="10753" max="10753" width="6.28515625" style="198" bestFit="1" customWidth="1"/>
    <col min="10754" max="10754" width="55.7109375" style="198" customWidth="1"/>
    <col min="10755" max="10755" width="15.7109375" style="198" customWidth="1"/>
    <col min="10756" max="10756" width="20.7109375" style="198" customWidth="1"/>
    <col min="10757" max="10757" width="12" style="198" bestFit="1" customWidth="1"/>
    <col min="10758" max="10758" width="13.28515625" style="198" customWidth="1"/>
    <col min="10759" max="10759" width="14.42578125" style="198" customWidth="1"/>
    <col min="10760" max="11008" width="9.140625" style="198"/>
    <col min="11009" max="11009" width="6.28515625" style="198" bestFit="1" customWidth="1"/>
    <col min="11010" max="11010" width="55.7109375" style="198" customWidth="1"/>
    <col min="11011" max="11011" width="15.7109375" style="198" customWidth="1"/>
    <col min="11012" max="11012" width="20.7109375" style="198" customWidth="1"/>
    <col min="11013" max="11013" width="12" style="198" bestFit="1" customWidth="1"/>
    <col min="11014" max="11014" width="13.28515625" style="198" customWidth="1"/>
    <col min="11015" max="11015" width="14.42578125" style="198" customWidth="1"/>
    <col min="11016" max="11264" width="9.140625" style="198"/>
    <col min="11265" max="11265" width="6.28515625" style="198" bestFit="1" customWidth="1"/>
    <col min="11266" max="11266" width="55.7109375" style="198" customWidth="1"/>
    <col min="11267" max="11267" width="15.7109375" style="198" customWidth="1"/>
    <col min="11268" max="11268" width="20.7109375" style="198" customWidth="1"/>
    <col min="11269" max="11269" width="12" style="198" bestFit="1" customWidth="1"/>
    <col min="11270" max="11270" width="13.28515625" style="198" customWidth="1"/>
    <col min="11271" max="11271" width="14.42578125" style="198" customWidth="1"/>
    <col min="11272" max="11520" width="9.140625" style="198"/>
    <col min="11521" max="11521" width="6.28515625" style="198" bestFit="1" customWidth="1"/>
    <col min="11522" max="11522" width="55.7109375" style="198" customWidth="1"/>
    <col min="11523" max="11523" width="15.7109375" style="198" customWidth="1"/>
    <col min="11524" max="11524" width="20.7109375" style="198" customWidth="1"/>
    <col min="11525" max="11525" width="12" style="198" bestFit="1" customWidth="1"/>
    <col min="11526" max="11526" width="13.28515625" style="198" customWidth="1"/>
    <col min="11527" max="11527" width="14.42578125" style="198" customWidth="1"/>
    <col min="11528" max="11776" width="9.140625" style="198"/>
    <col min="11777" max="11777" width="6.28515625" style="198" bestFit="1" customWidth="1"/>
    <col min="11778" max="11778" width="55.7109375" style="198" customWidth="1"/>
    <col min="11779" max="11779" width="15.7109375" style="198" customWidth="1"/>
    <col min="11780" max="11780" width="20.7109375" style="198" customWidth="1"/>
    <col min="11781" max="11781" width="12" style="198" bestFit="1" customWidth="1"/>
    <col min="11782" max="11782" width="13.28515625" style="198" customWidth="1"/>
    <col min="11783" max="11783" width="14.42578125" style="198" customWidth="1"/>
    <col min="11784" max="12032" width="9.140625" style="198"/>
    <col min="12033" max="12033" width="6.28515625" style="198" bestFit="1" customWidth="1"/>
    <col min="12034" max="12034" width="55.7109375" style="198" customWidth="1"/>
    <col min="12035" max="12035" width="15.7109375" style="198" customWidth="1"/>
    <col min="12036" max="12036" width="20.7109375" style="198" customWidth="1"/>
    <col min="12037" max="12037" width="12" style="198" bestFit="1" customWidth="1"/>
    <col min="12038" max="12038" width="13.28515625" style="198" customWidth="1"/>
    <col min="12039" max="12039" width="14.42578125" style="198" customWidth="1"/>
    <col min="12040" max="12288" width="9.140625" style="198"/>
    <col min="12289" max="12289" width="6.28515625" style="198" bestFit="1" customWidth="1"/>
    <col min="12290" max="12290" width="55.7109375" style="198" customWidth="1"/>
    <col min="12291" max="12291" width="15.7109375" style="198" customWidth="1"/>
    <col min="12292" max="12292" width="20.7109375" style="198" customWidth="1"/>
    <col min="12293" max="12293" width="12" style="198" bestFit="1" customWidth="1"/>
    <col min="12294" max="12294" width="13.28515625" style="198" customWidth="1"/>
    <col min="12295" max="12295" width="14.42578125" style="198" customWidth="1"/>
    <col min="12296" max="12544" width="9.140625" style="198"/>
    <col min="12545" max="12545" width="6.28515625" style="198" bestFit="1" customWidth="1"/>
    <col min="12546" max="12546" width="55.7109375" style="198" customWidth="1"/>
    <col min="12547" max="12547" width="15.7109375" style="198" customWidth="1"/>
    <col min="12548" max="12548" width="20.7109375" style="198" customWidth="1"/>
    <col min="12549" max="12549" width="12" style="198" bestFit="1" customWidth="1"/>
    <col min="12550" max="12550" width="13.28515625" style="198" customWidth="1"/>
    <col min="12551" max="12551" width="14.42578125" style="198" customWidth="1"/>
    <col min="12552" max="12800" width="9.140625" style="198"/>
    <col min="12801" max="12801" width="6.28515625" style="198" bestFit="1" customWidth="1"/>
    <col min="12802" max="12802" width="55.7109375" style="198" customWidth="1"/>
    <col min="12803" max="12803" width="15.7109375" style="198" customWidth="1"/>
    <col min="12804" max="12804" width="20.7109375" style="198" customWidth="1"/>
    <col min="12805" max="12805" width="12" style="198" bestFit="1" customWidth="1"/>
    <col min="12806" max="12806" width="13.28515625" style="198" customWidth="1"/>
    <col min="12807" max="12807" width="14.42578125" style="198" customWidth="1"/>
    <col min="12808" max="13056" width="9.140625" style="198"/>
    <col min="13057" max="13057" width="6.28515625" style="198" bestFit="1" customWidth="1"/>
    <col min="13058" max="13058" width="55.7109375" style="198" customWidth="1"/>
    <col min="13059" max="13059" width="15.7109375" style="198" customWidth="1"/>
    <col min="13060" max="13060" width="20.7109375" style="198" customWidth="1"/>
    <col min="13061" max="13061" width="12" style="198" bestFit="1" customWidth="1"/>
    <col min="13062" max="13062" width="13.28515625" style="198" customWidth="1"/>
    <col min="13063" max="13063" width="14.42578125" style="198" customWidth="1"/>
    <col min="13064" max="13312" width="9.140625" style="198"/>
    <col min="13313" max="13313" width="6.28515625" style="198" bestFit="1" customWidth="1"/>
    <col min="13314" max="13314" width="55.7109375" style="198" customWidth="1"/>
    <col min="13315" max="13315" width="15.7109375" style="198" customWidth="1"/>
    <col min="13316" max="13316" width="20.7109375" style="198" customWidth="1"/>
    <col min="13317" max="13317" width="12" style="198" bestFit="1" customWidth="1"/>
    <col min="13318" max="13318" width="13.28515625" style="198" customWidth="1"/>
    <col min="13319" max="13319" width="14.42578125" style="198" customWidth="1"/>
    <col min="13320" max="13568" width="9.140625" style="198"/>
    <col min="13569" max="13569" width="6.28515625" style="198" bestFit="1" customWidth="1"/>
    <col min="13570" max="13570" width="55.7109375" style="198" customWidth="1"/>
    <col min="13571" max="13571" width="15.7109375" style="198" customWidth="1"/>
    <col min="13572" max="13572" width="20.7109375" style="198" customWidth="1"/>
    <col min="13573" max="13573" width="12" style="198" bestFit="1" customWidth="1"/>
    <col min="13574" max="13574" width="13.28515625" style="198" customWidth="1"/>
    <col min="13575" max="13575" width="14.42578125" style="198" customWidth="1"/>
    <col min="13576" max="13824" width="9.140625" style="198"/>
    <col min="13825" max="13825" width="6.28515625" style="198" bestFit="1" customWidth="1"/>
    <col min="13826" max="13826" width="55.7109375" style="198" customWidth="1"/>
    <col min="13827" max="13827" width="15.7109375" style="198" customWidth="1"/>
    <col min="13828" max="13828" width="20.7109375" style="198" customWidth="1"/>
    <col min="13829" max="13829" width="12" style="198" bestFit="1" customWidth="1"/>
    <col min="13830" max="13830" width="13.28515625" style="198" customWidth="1"/>
    <col min="13831" max="13831" width="14.42578125" style="198" customWidth="1"/>
    <col min="13832" max="14080" width="9.140625" style="198"/>
    <col min="14081" max="14081" width="6.28515625" style="198" bestFit="1" customWidth="1"/>
    <col min="14082" max="14082" width="55.7109375" style="198" customWidth="1"/>
    <col min="14083" max="14083" width="15.7109375" style="198" customWidth="1"/>
    <col min="14084" max="14084" width="20.7109375" style="198" customWidth="1"/>
    <col min="14085" max="14085" width="12" style="198" bestFit="1" customWidth="1"/>
    <col min="14086" max="14086" width="13.28515625" style="198" customWidth="1"/>
    <col min="14087" max="14087" width="14.42578125" style="198" customWidth="1"/>
    <col min="14088" max="14336" width="9.140625" style="198"/>
    <col min="14337" max="14337" width="6.28515625" style="198" bestFit="1" customWidth="1"/>
    <col min="14338" max="14338" width="55.7109375" style="198" customWidth="1"/>
    <col min="14339" max="14339" width="15.7109375" style="198" customWidth="1"/>
    <col min="14340" max="14340" width="20.7109375" style="198" customWidth="1"/>
    <col min="14341" max="14341" width="12" style="198" bestFit="1" customWidth="1"/>
    <col min="14342" max="14342" width="13.28515625" style="198" customWidth="1"/>
    <col min="14343" max="14343" width="14.42578125" style="198" customWidth="1"/>
    <col min="14344" max="14592" width="9.140625" style="198"/>
    <col min="14593" max="14593" width="6.28515625" style="198" bestFit="1" customWidth="1"/>
    <col min="14594" max="14594" width="55.7109375" style="198" customWidth="1"/>
    <col min="14595" max="14595" width="15.7109375" style="198" customWidth="1"/>
    <col min="14596" max="14596" width="20.7109375" style="198" customWidth="1"/>
    <col min="14597" max="14597" width="12" style="198" bestFit="1" customWidth="1"/>
    <col min="14598" max="14598" width="13.28515625" style="198" customWidth="1"/>
    <col min="14599" max="14599" width="14.42578125" style="198" customWidth="1"/>
    <col min="14600" max="14848" width="9.140625" style="198"/>
    <col min="14849" max="14849" width="6.28515625" style="198" bestFit="1" customWidth="1"/>
    <col min="14850" max="14850" width="55.7109375" style="198" customWidth="1"/>
    <col min="14851" max="14851" width="15.7109375" style="198" customWidth="1"/>
    <col min="14852" max="14852" width="20.7109375" style="198" customWidth="1"/>
    <col min="14853" max="14853" width="12" style="198" bestFit="1" customWidth="1"/>
    <col min="14854" max="14854" width="13.28515625" style="198" customWidth="1"/>
    <col min="14855" max="14855" width="14.42578125" style="198" customWidth="1"/>
    <col min="14856" max="15104" width="9.140625" style="198"/>
    <col min="15105" max="15105" width="6.28515625" style="198" bestFit="1" customWidth="1"/>
    <col min="15106" max="15106" width="55.7109375" style="198" customWidth="1"/>
    <col min="15107" max="15107" width="15.7109375" style="198" customWidth="1"/>
    <col min="15108" max="15108" width="20.7109375" style="198" customWidth="1"/>
    <col min="15109" max="15109" width="12" style="198" bestFit="1" customWidth="1"/>
    <col min="15110" max="15110" width="13.28515625" style="198" customWidth="1"/>
    <col min="15111" max="15111" width="14.42578125" style="198" customWidth="1"/>
    <col min="15112" max="15360" width="9.140625" style="198"/>
    <col min="15361" max="15361" width="6.28515625" style="198" bestFit="1" customWidth="1"/>
    <col min="15362" max="15362" width="55.7109375" style="198" customWidth="1"/>
    <col min="15363" max="15363" width="15.7109375" style="198" customWidth="1"/>
    <col min="15364" max="15364" width="20.7109375" style="198" customWidth="1"/>
    <col min="15365" max="15365" width="12" style="198" bestFit="1" customWidth="1"/>
    <col min="15366" max="15366" width="13.28515625" style="198" customWidth="1"/>
    <col min="15367" max="15367" width="14.42578125" style="198" customWidth="1"/>
    <col min="15368" max="15616" width="9.140625" style="198"/>
    <col min="15617" max="15617" width="6.28515625" style="198" bestFit="1" customWidth="1"/>
    <col min="15618" max="15618" width="55.7109375" style="198" customWidth="1"/>
    <col min="15619" max="15619" width="15.7109375" style="198" customWidth="1"/>
    <col min="15620" max="15620" width="20.7109375" style="198" customWidth="1"/>
    <col min="15621" max="15621" width="12" style="198" bestFit="1" customWidth="1"/>
    <col min="15622" max="15622" width="13.28515625" style="198" customWidth="1"/>
    <col min="15623" max="15623" width="14.42578125" style="198" customWidth="1"/>
    <col min="15624" max="15872" width="9.140625" style="198"/>
    <col min="15873" max="15873" width="6.28515625" style="198" bestFit="1" customWidth="1"/>
    <col min="15874" max="15874" width="55.7109375" style="198" customWidth="1"/>
    <col min="15875" max="15875" width="15.7109375" style="198" customWidth="1"/>
    <col min="15876" max="15876" width="20.7109375" style="198" customWidth="1"/>
    <col min="15877" max="15877" width="12" style="198" bestFit="1" customWidth="1"/>
    <col min="15878" max="15878" width="13.28515625" style="198" customWidth="1"/>
    <col min="15879" max="15879" width="14.42578125" style="198" customWidth="1"/>
    <col min="15880" max="16128" width="9.140625" style="198"/>
    <col min="16129" max="16129" width="6.28515625" style="198" bestFit="1" customWidth="1"/>
    <col min="16130" max="16130" width="55.7109375" style="198" customWidth="1"/>
    <col min="16131" max="16131" width="15.7109375" style="198" customWidth="1"/>
    <col min="16132" max="16132" width="20.7109375" style="198" customWidth="1"/>
    <col min="16133" max="16133" width="12" style="198" bestFit="1" customWidth="1"/>
    <col min="16134" max="16134" width="13.28515625" style="198" customWidth="1"/>
    <col min="16135" max="16135" width="14.42578125" style="198" customWidth="1"/>
    <col min="16136" max="16384" width="9.140625" style="198"/>
  </cols>
  <sheetData>
    <row r="1" spans="1:8" ht="21" customHeight="1" x14ac:dyDescent="0.25">
      <c r="A1" s="2009" t="str">
        <f>'S2'!A1:B1</f>
        <v>Name of Transmission Licensee: Uttar Pradesh Power Transmission Corporation Limited</v>
      </c>
      <c r="B1" s="2010"/>
      <c r="C1" s="2010"/>
      <c r="D1" s="2010"/>
      <c r="E1" s="2010"/>
      <c r="F1" s="2010"/>
      <c r="G1" s="2010"/>
    </row>
    <row r="2" spans="1:8" ht="21" customHeight="1" x14ac:dyDescent="0.25">
      <c r="A2" s="2007" t="s">
        <v>15</v>
      </c>
      <c r="B2" s="2008"/>
      <c r="C2" s="2008"/>
      <c r="D2" s="2008"/>
      <c r="E2" s="2008"/>
      <c r="F2" s="1874" t="s">
        <v>1232</v>
      </c>
      <c r="G2" s="2024"/>
    </row>
    <row r="3" spans="1:8" ht="21" customHeight="1" x14ac:dyDescent="0.25">
      <c r="A3" s="76"/>
      <c r="B3" s="76"/>
      <c r="C3" s="76"/>
      <c r="F3" s="2023" t="s">
        <v>627</v>
      </c>
      <c r="G3" s="2023"/>
    </row>
    <row r="4" spans="1:8" ht="45.75" customHeight="1" x14ac:dyDescent="0.25">
      <c r="A4" s="141" t="s">
        <v>197</v>
      </c>
      <c r="B4" s="78" t="s">
        <v>851</v>
      </c>
      <c r="C4" s="78" t="s">
        <v>256</v>
      </c>
      <c r="D4" s="78" t="s">
        <v>797</v>
      </c>
      <c r="E4" s="78" t="s">
        <v>257</v>
      </c>
      <c r="F4" s="78" t="s">
        <v>258</v>
      </c>
      <c r="G4" s="78" t="s">
        <v>259</v>
      </c>
      <c r="H4" s="292"/>
    </row>
    <row r="5" spans="1:8" ht="21" customHeight="1" x14ac:dyDescent="0.25">
      <c r="A5" s="141"/>
      <c r="B5" s="156" t="s">
        <v>172</v>
      </c>
      <c r="C5" s="156" t="s">
        <v>183</v>
      </c>
      <c r="D5" s="156" t="s">
        <v>260</v>
      </c>
      <c r="E5" s="156" t="s">
        <v>261</v>
      </c>
      <c r="F5" s="156" t="s">
        <v>262</v>
      </c>
      <c r="G5" s="156" t="s">
        <v>263</v>
      </c>
      <c r="H5" s="292"/>
    </row>
    <row r="6" spans="1:8" ht="21" customHeight="1" x14ac:dyDescent="0.25">
      <c r="A6" s="242" t="s">
        <v>172</v>
      </c>
      <c r="B6" s="78" t="s">
        <v>264</v>
      </c>
      <c r="C6" s="2025" t="s">
        <v>1498</v>
      </c>
      <c r="D6" s="2026"/>
      <c r="E6" s="2026"/>
      <c r="F6" s="2026"/>
      <c r="G6" s="2027"/>
    </row>
    <row r="7" spans="1:8" ht="21" customHeight="1" x14ac:dyDescent="0.25">
      <c r="A7" s="214">
        <v>1</v>
      </c>
      <c r="B7" s="78" t="s">
        <v>265</v>
      </c>
      <c r="C7" s="2028"/>
      <c r="D7" s="2029"/>
      <c r="E7" s="2029"/>
      <c r="F7" s="2029"/>
      <c r="G7" s="2030"/>
    </row>
    <row r="8" spans="1:8" ht="21" customHeight="1" x14ac:dyDescent="0.25">
      <c r="A8" s="212">
        <v>1.1000000000000001</v>
      </c>
      <c r="B8" s="77" t="s">
        <v>266</v>
      </c>
      <c r="C8" s="2028"/>
      <c r="D8" s="2029"/>
      <c r="E8" s="2029"/>
      <c r="F8" s="2029"/>
      <c r="G8" s="2030"/>
    </row>
    <row r="9" spans="1:8" ht="33.75" customHeight="1" x14ac:dyDescent="0.25">
      <c r="A9" s="212">
        <v>1.2</v>
      </c>
      <c r="B9" s="77" t="s">
        <v>267</v>
      </c>
      <c r="C9" s="2028"/>
      <c r="D9" s="2029"/>
      <c r="E9" s="2029"/>
      <c r="F9" s="2029"/>
      <c r="G9" s="2030"/>
    </row>
    <row r="10" spans="1:8" ht="21" customHeight="1" x14ac:dyDescent="0.25">
      <c r="A10" s="212"/>
      <c r="B10" s="149" t="s">
        <v>268</v>
      </c>
      <c r="C10" s="2028"/>
      <c r="D10" s="2029"/>
      <c r="E10" s="2029"/>
      <c r="F10" s="2029"/>
      <c r="G10" s="2030"/>
    </row>
    <row r="11" spans="1:8" ht="21" customHeight="1" x14ac:dyDescent="0.25">
      <c r="A11" s="214">
        <v>2</v>
      </c>
      <c r="B11" s="71" t="s">
        <v>269</v>
      </c>
      <c r="C11" s="2028"/>
      <c r="D11" s="2029"/>
      <c r="E11" s="2029"/>
      <c r="F11" s="2029"/>
      <c r="G11" s="2030"/>
    </row>
    <row r="12" spans="1:8" ht="21" customHeight="1" x14ac:dyDescent="0.25">
      <c r="A12" s="212">
        <v>2.1</v>
      </c>
      <c r="B12" s="77" t="s">
        <v>270</v>
      </c>
      <c r="C12" s="2028"/>
      <c r="D12" s="2029"/>
      <c r="E12" s="2029"/>
      <c r="F12" s="2029"/>
      <c r="G12" s="2030"/>
    </row>
    <row r="13" spans="1:8" ht="21" customHeight="1" x14ac:dyDescent="0.25">
      <c r="A13" s="212">
        <v>2.2000000000000002</v>
      </c>
      <c r="B13" s="77" t="s">
        <v>271</v>
      </c>
      <c r="C13" s="2028"/>
      <c r="D13" s="2029"/>
      <c r="E13" s="2029"/>
      <c r="F13" s="2029"/>
      <c r="G13" s="2030"/>
    </row>
    <row r="14" spans="1:8" ht="21" customHeight="1" x14ac:dyDescent="0.25">
      <c r="A14" s="293">
        <v>2.2999999999999998</v>
      </c>
      <c r="B14" s="77" t="s">
        <v>272</v>
      </c>
      <c r="C14" s="2028"/>
      <c r="D14" s="2029"/>
      <c r="E14" s="2029"/>
      <c r="F14" s="2029"/>
      <c r="G14" s="2030"/>
    </row>
    <row r="15" spans="1:8" ht="21" customHeight="1" x14ac:dyDescent="0.25">
      <c r="A15" s="293">
        <v>2.4</v>
      </c>
      <c r="B15" s="77" t="s">
        <v>273</v>
      </c>
      <c r="C15" s="2028"/>
      <c r="D15" s="2029"/>
      <c r="E15" s="2029"/>
      <c r="F15" s="2029"/>
      <c r="G15" s="2030"/>
    </row>
    <row r="16" spans="1:8" ht="21" customHeight="1" x14ac:dyDescent="0.25">
      <c r="A16" s="293">
        <v>2.5</v>
      </c>
      <c r="B16" s="77" t="s">
        <v>274</v>
      </c>
      <c r="C16" s="2028"/>
      <c r="D16" s="2029"/>
      <c r="E16" s="2029"/>
      <c r="F16" s="2029"/>
      <c r="G16" s="2030"/>
    </row>
    <row r="17" spans="1:7" ht="21" customHeight="1" x14ac:dyDescent="0.25">
      <c r="A17" s="53">
        <v>2.6</v>
      </c>
      <c r="B17" s="77" t="s">
        <v>275</v>
      </c>
      <c r="C17" s="2028"/>
      <c r="D17" s="2029"/>
      <c r="E17" s="2029"/>
      <c r="F17" s="2029"/>
      <c r="G17" s="2030"/>
    </row>
    <row r="18" spans="1:7" ht="21" customHeight="1" x14ac:dyDescent="0.25">
      <c r="A18" s="53">
        <v>2.7</v>
      </c>
      <c r="B18" s="294" t="s">
        <v>276</v>
      </c>
      <c r="C18" s="2028"/>
      <c r="D18" s="2029"/>
      <c r="E18" s="2029"/>
      <c r="F18" s="2029"/>
      <c r="G18" s="2030"/>
    </row>
    <row r="19" spans="1:7" ht="35.25" customHeight="1" x14ac:dyDescent="0.25">
      <c r="A19" s="53">
        <v>2.8</v>
      </c>
      <c r="B19" s="77" t="s">
        <v>277</v>
      </c>
      <c r="C19" s="2028"/>
      <c r="D19" s="2029"/>
      <c r="E19" s="2029"/>
      <c r="F19" s="2029"/>
      <c r="G19" s="2030"/>
    </row>
    <row r="20" spans="1:7" ht="21" customHeight="1" x14ac:dyDescent="0.25">
      <c r="A20" s="493"/>
      <c r="B20" s="149" t="s">
        <v>278</v>
      </c>
      <c r="C20" s="2028"/>
      <c r="D20" s="2029"/>
      <c r="E20" s="2029"/>
      <c r="F20" s="2029"/>
      <c r="G20" s="2030"/>
    </row>
    <row r="21" spans="1:7" ht="21" customHeight="1" x14ac:dyDescent="0.25">
      <c r="A21" s="52">
        <v>3</v>
      </c>
      <c r="B21" s="71" t="s">
        <v>279</v>
      </c>
      <c r="C21" s="2028"/>
      <c r="D21" s="2029"/>
      <c r="E21" s="2029"/>
      <c r="F21" s="2029"/>
      <c r="G21" s="2030"/>
    </row>
    <row r="22" spans="1:7" ht="21" customHeight="1" x14ac:dyDescent="0.25">
      <c r="A22" s="53">
        <v>3.1</v>
      </c>
      <c r="B22" s="77" t="s">
        <v>280</v>
      </c>
      <c r="C22" s="2028"/>
      <c r="D22" s="2029"/>
      <c r="E22" s="2029"/>
      <c r="F22" s="2029"/>
      <c r="G22" s="2030"/>
    </row>
    <row r="23" spans="1:7" ht="21" customHeight="1" x14ac:dyDescent="0.25">
      <c r="A23" s="53">
        <v>3.2</v>
      </c>
      <c r="B23" s="227" t="s">
        <v>281</v>
      </c>
      <c r="C23" s="2028"/>
      <c r="D23" s="2029"/>
      <c r="E23" s="2029"/>
      <c r="F23" s="2029"/>
      <c r="G23" s="2030"/>
    </row>
    <row r="24" spans="1:7" ht="21" customHeight="1" x14ac:dyDescent="0.25">
      <c r="A24" s="493"/>
      <c r="B24" s="295" t="s">
        <v>282</v>
      </c>
      <c r="C24" s="2028"/>
      <c r="D24" s="2029"/>
      <c r="E24" s="2029"/>
      <c r="F24" s="2029"/>
      <c r="G24" s="2030"/>
    </row>
    <row r="25" spans="1:7" ht="21" customHeight="1" x14ac:dyDescent="0.25">
      <c r="A25" s="493"/>
      <c r="B25" s="149" t="s">
        <v>283</v>
      </c>
      <c r="C25" s="2028"/>
      <c r="D25" s="2029"/>
      <c r="E25" s="2029"/>
      <c r="F25" s="2029"/>
      <c r="G25" s="2030"/>
    </row>
    <row r="26" spans="1:7" ht="21" customHeight="1" x14ac:dyDescent="0.25">
      <c r="A26" s="493"/>
      <c r="B26" s="131"/>
      <c r="C26" s="2028"/>
      <c r="D26" s="2029"/>
      <c r="E26" s="2029"/>
      <c r="F26" s="2029"/>
      <c r="G26" s="2030"/>
    </row>
    <row r="27" spans="1:7" ht="21" customHeight="1" x14ac:dyDescent="0.25">
      <c r="A27" s="52" t="s">
        <v>284</v>
      </c>
      <c r="B27" s="227" t="s">
        <v>206</v>
      </c>
      <c r="C27" s="2028"/>
      <c r="D27" s="2029"/>
      <c r="E27" s="2029"/>
      <c r="F27" s="2029"/>
      <c r="G27" s="2030"/>
    </row>
    <row r="28" spans="1:7" ht="21" customHeight="1" x14ac:dyDescent="0.25">
      <c r="A28" s="52">
        <v>4</v>
      </c>
      <c r="B28" s="296" t="s">
        <v>285</v>
      </c>
      <c r="C28" s="2028"/>
      <c r="D28" s="2029"/>
      <c r="E28" s="2029"/>
      <c r="F28" s="2029"/>
      <c r="G28" s="2030"/>
    </row>
    <row r="29" spans="1:7" ht="21" customHeight="1" x14ac:dyDescent="0.25">
      <c r="A29" s="53">
        <v>4.0999999999999996</v>
      </c>
      <c r="B29" s="77" t="s">
        <v>266</v>
      </c>
      <c r="C29" s="2028"/>
      <c r="D29" s="2029"/>
      <c r="E29" s="2029"/>
      <c r="F29" s="2029"/>
      <c r="G29" s="2030"/>
    </row>
    <row r="30" spans="1:7" ht="21" customHeight="1" x14ac:dyDescent="0.25">
      <c r="A30" s="53">
        <v>4.2</v>
      </c>
      <c r="B30" s="77" t="s">
        <v>286</v>
      </c>
      <c r="C30" s="2028"/>
      <c r="D30" s="2029"/>
      <c r="E30" s="2029"/>
      <c r="F30" s="2029"/>
      <c r="G30" s="2030"/>
    </row>
    <row r="31" spans="1:7" ht="21" customHeight="1" x14ac:dyDescent="0.25">
      <c r="A31" s="53">
        <v>4.3</v>
      </c>
      <c r="B31" s="77" t="s">
        <v>287</v>
      </c>
      <c r="C31" s="2028"/>
      <c r="D31" s="2029"/>
      <c r="E31" s="2029"/>
      <c r="F31" s="2029"/>
      <c r="G31" s="2030"/>
    </row>
    <row r="32" spans="1:7" ht="21" customHeight="1" x14ac:dyDescent="0.25">
      <c r="A32" s="493"/>
      <c r="B32" s="297" t="s">
        <v>288</v>
      </c>
      <c r="C32" s="2028"/>
      <c r="D32" s="2029"/>
      <c r="E32" s="2029"/>
      <c r="F32" s="2029"/>
      <c r="G32" s="2030"/>
    </row>
    <row r="33" spans="1:7" ht="21" customHeight="1" x14ac:dyDescent="0.25">
      <c r="A33" s="488">
        <v>5</v>
      </c>
      <c r="B33" s="296" t="s">
        <v>289</v>
      </c>
      <c r="C33" s="2028"/>
      <c r="D33" s="2029"/>
      <c r="E33" s="2029"/>
      <c r="F33" s="2029"/>
      <c r="G33" s="2030"/>
    </row>
    <row r="34" spans="1:7" ht="21" customHeight="1" x14ac:dyDescent="0.25">
      <c r="A34" s="493">
        <v>5.0999999999999996</v>
      </c>
      <c r="B34" s="296" t="s">
        <v>290</v>
      </c>
      <c r="C34" s="2028"/>
      <c r="D34" s="2029"/>
      <c r="E34" s="2029"/>
      <c r="F34" s="2029"/>
      <c r="G34" s="2030"/>
    </row>
    <row r="35" spans="1:7" ht="21" customHeight="1" x14ac:dyDescent="0.25">
      <c r="A35" s="493">
        <v>5.2</v>
      </c>
      <c r="B35" s="77" t="s">
        <v>291</v>
      </c>
      <c r="C35" s="2028"/>
      <c r="D35" s="2029"/>
      <c r="E35" s="2029"/>
      <c r="F35" s="2029"/>
      <c r="G35" s="2030"/>
    </row>
    <row r="36" spans="1:7" ht="21" customHeight="1" x14ac:dyDescent="0.25">
      <c r="A36" s="493">
        <v>5.3</v>
      </c>
      <c r="B36" s="77" t="s">
        <v>292</v>
      </c>
      <c r="C36" s="2028"/>
      <c r="D36" s="2029"/>
      <c r="E36" s="2029"/>
      <c r="F36" s="2029"/>
      <c r="G36" s="2030"/>
    </row>
    <row r="37" spans="1:7" ht="21" customHeight="1" x14ac:dyDescent="0.25">
      <c r="A37" s="493">
        <v>5.4</v>
      </c>
      <c r="B37" s="77" t="s">
        <v>293</v>
      </c>
      <c r="C37" s="2028"/>
      <c r="D37" s="2029"/>
      <c r="E37" s="2029"/>
      <c r="F37" s="2029"/>
      <c r="G37" s="2030"/>
    </row>
    <row r="38" spans="1:7" ht="21" customHeight="1" x14ac:dyDescent="0.25">
      <c r="A38" s="493">
        <v>5.5</v>
      </c>
      <c r="B38" s="77" t="s">
        <v>294</v>
      </c>
      <c r="C38" s="2028"/>
      <c r="D38" s="2029"/>
      <c r="E38" s="2029"/>
      <c r="F38" s="2029"/>
      <c r="G38" s="2030"/>
    </row>
    <row r="39" spans="1:7" ht="21" customHeight="1" x14ac:dyDescent="0.25">
      <c r="A39" s="493"/>
      <c r="B39" s="143" t="s">
        <v>295</v>
      </c>
      <c r="C39" s="2028"/>
      <c r="D39" s="2029"/>
      <c r="E39" s="2029"/>
      <c r="F39" s="2029"/>
      <c r="G39" s="2030"/>
    </row>
    <row r="40" spans="1:7" ht="21" customHeight="1" x14ac:dyDescent="0.25">
      <c r="A40" s="52">
        <v>6</v>
      </c>
      <c r="B40" s="78" t="s">
        <v>296</v>
      </c>
      <c r="C40" s="2028"/>
      <c r="D40" s="2029"/>
      <c r="E40" s="2029"/>
      <c r="F40" s="2029"/>
      <c r="G40" s="2030"/>
    </row>
    <row r="41" spans="1:7" ht="21" customHeight="1" x14ac:dyDescent="0.25">
      <c r="A41" s="53">
        <v>6.1</v>
      </c>
      <c r="B41" s="77" t="s">
        <v>297</v>
      </c>
      <c r="C41" s="2028"/>
      <c r="D41" s="2029"/>
      <c r="E41" s="2029"/>
      <c r="F41" s="2029"/>
      <c r="G41" s="2030"/>
    </row>
    <row r="42" spans="1:7" ht="21" customHeight="1" x14ac:dyDescent="0.25">
      <c r="A42" s="53">
        <v>6.2</v>
      </c>
      <c r="B42" s="77" t="s">
        <v>298</v>
      </c>
      <c r="C42" s="2028"/>
      <c r="D42" s="2029"/>
      <c r="E42" s="2029"/>
      <c r="F42" s="2029"/>
      <c r="G42" s="2030"/>
    </row>
    <row r="43" spans="1:7" ht="21" customHeight="1" x14ac:dyDescent="0.25">
      <c r="A43" s="53">
        <v>6.3</v>
      </c>
      <c r="B43" s="77" t="s">
        <v>299</v>
      </c>
      <c r="C43" s="2028"/>
      <c r="D43" s="2029"/>
      <c r="E43" s="2029"/>
      <c r="F43" s="2029"/>
      <c r="G43" s="2030"/>
    </row>
    <row r="44" spans="1:7" ht="21" customHeight="1" x14ac:dyDescent="0.25">
      <c r="A44" s="53">
        <v>6.4</v>
      </c>
      <c r="B44" s="71" t="s">
        <v>300</v>
      </c>
      <c r="C44" s="2028"/>
      <c r="D44" s="2029"/>
      <c r="E44" s="2029"/>
      <c r="F44" s="2029"/>
      <c r="G44" s="2030"/>
    </row>
    <row r="45" spans="1:7" ht="21" customHeight="1" x14ac:dyDescent="0.25">
      <c r="A45" s="53">
        <v>6.5</v>
      </c>
      <c r="B45" s="71" t="s">
        <v>301</v>
      </c>
      <c r="C45" s="2028"/>
      <c r="D45" s="2029"/>
      <c r="E45" s="2029"/>
      <c r="F45" s="2029"/>
      <c r="G45" s="2030"/>
    </row>
    <row r="46" spans="1:7" ht="21" customHeight="1" x14ac:dyDescent="0.25">
      <c r="A46" s="53">
        <v>6.6</v>
      </c>
      <c r="B46" s="71" t="s">
        <v>302</v>
      </c>
      <c r="C46" s="2028"/>
      <c r="D46" s="2029"/>
      <c r="E46" s="2029"/>
      <c r="F46" s="2029"/>
      <c r="G46" s="2030"/>
    </row>
    <row r="47" spans="1:7" ht="21" customHeight="1" x14ac:dyDescent="0.25">
      <c r="A47" s="53">
        <v>6.7</v>
      </c>
      <c r="B47" s="71" t="s">
        <v>303</v>
      </c>
      <c r="C47" s="2028"/>
      <c r="D47" s="2029"/>
      <c r="E47" s="2029"/>
      <c r="F47" s="2029"/>
      <c r="G47" s="2030"/>
    </row>
    <row r="48" spans="1:7" ht="21" customHeight="1" x14ac:dyDescent="0.25">
      <c r="A48" s="53">
        <v>6.8</v>
      </c>
      <c r="B48" s="71" t="s">
        <v>304</v>
      </c>
      <c r="C48" s="2028"/>
      <c r="D48" s="2029"/>
      <c r="E48" s="2029"/>
      <c r="F48" s="2029"/>
      <c r="G48" s="2030"/>
    </row>
    <row r="49" spans="1:7" ht="21" customHeight="1" x14ac:dyDescent="0.25">
      <c r="A49" s="53">
        <v>6.9</v>
      </c>
      <c r="B49" s="71" t="s">
        <v>305</v>
      </c>
      <c r="C49" s="2028"/>
      <c r="D49" s="2029"/>
      <c r="E49" s="2029"/>
      <c r="F49" s="2029"/>
      <c r="G49" s="2030"/>
    </row>
    <row r="50" spans="1:7" ht="21" customHeight="1" x14ac:dyDescent="0.25">
      <c r="A50" s="53">
        <v>6.1</v>
      </c>
      <c r="B50" s="71" t="s">
        <v>306</v>
      </c>
      <c r="C50" s="2028"/>
      <c r="D50" s="2029"/>
      <c r="E50" s="2029"/>
      <c r="F50" s="2029"/>
      <c r="G50" s="2030"/>
    </row>
    <row r="51" spans="1:7" ht="21" customHeight="1" x14ac:dyDescent="0.25">
      <c r="A51" s="53">
        <v>6.11</v>
      </c>
      <c r="B51" s="71" t="s">
        <v>307</v>
      </c>
      <c r="C51" s="2028"/>
      <c r="D51" s="2029"/>
      <c r="E51" s="2029"/>
      <c r="F51" s="2029"/>
      <c r="G51" s="2030"/>
    </row>
    <row r="52" spans="1:7" ht="21" customHeight="1" x14ac:dyDescent="0.25">
      <c r="A52" s="493"/>
      <c r="B52" s="149" t="s">
        <v>308</v>
      </c>
      <c r="C52" s="2028"/>
      <c r="D52" s="2029"/>
      <c r="E52" s="2029"/>
      <c r="F52" s="2029"/>
      <c r="G52" s="2030"/>
    </row>
    <row r="53" spans="1:7" ht="21" customHeight="1" x14ac:dyDescent="0.25">
      <c r="A53" s="488">
        <v>7</v>
      </c>
      <c r="B53" s="79" t="s">
        <v>276</v>
      </c>
      <c r="C53" s="2028"/>
      <c r="D53" s="2029"/>
      <c r="E53" s="2029"/>
      <c r="F53" s="2029"/>
      <c r="G53" s="2030"/>
    </row>
    <row r="54" spans="1:7" ht="21" customHeight="1" x14ac:dyDescent="0.25">
      <c r="A54" s="493"/>
      <c r="B54" s="71"/>
      <c r="C54" s="2028"/>
      <c r="D54" s="2029"/>
      <c r="E54" s="2029"/>
      <c r="F54" s="2029"/>
      <c r="G54" s="2030"/>
    </row>
    <row r="55" spans="1:7" ht="21" customHeight="1" x14ac:dyDescent="0.25">
      <c r="A55" s="488">
        <v>8</v>
      </c>
      <c r="B55" s="79" t="s">
        <v>279</v>
      </c>
      <c r="C55" s="2028"/>
      <c r="D55" s="2029"/>
      <c r="E55" s="2029"/>
      <c r="F55" s="2029"/>
      <c r="G55" s="2030"/>
    </row>
    <row r="56" spans="1:7" ht="21" customHeight="1" x14ac:dyDescent="0.25">
      <c r="A56" s="493">
        <v>8.1</v>
      </c>
      <c r="B56" s="71" t="s">
        <v>280</v>
      </c>
      <c r="C56" s="2028"/>
      <c r="D56" s="2029"/>
      <c r="E56" s="2029"/>
      <c r="F56" s="2029"/>
      <c r="G56" s="2030"/>
    </row>
    <row r="57" spans="1:7" ht="21" customHeight="1" x14ac:dyDescent="0.25">
      <c r="A57" s="493">
        <v>8.1999999999999993</v>
      </c>
      <c r="B57" s="80" t="s">
        <v>281</v>
      </c>
      <c r="C57" s="2028"/>
      <c r="D57" s="2029"/>
      <c r="E57" s="2029"/>
      <c r="F57" s="2029"/>
      <c r="G57" s="2030"/>
    </row>
    <row r="58" spans="1:7" ht="21" customHeight="1" x14ac:dyDescent="0.25">
      <c r="A58" s="493"/>
      <c r="B58" s="149" t="s">
        <v>282</v>
      </c>
      <c r="C58" s="2028"/>
      <c r="D58" s="2029"/>
      <c r="E58" s="2029"/>
      <c r="F58" s="2029"/>
      <c r="G58" s="2030"/>
    </row>
    <row r="59" spans="1:7" ht="21" customHeight="1" x14ac:dyDescent="0.25">
      <c r="A59" s="163"/>
      <c r="B59" s="149" t="s">
        <v>309</v>
      </c>
      <c r="C59" s="2028"/>
      <c r="D59" s="2029"/>
      <c r="E59" s="2029"/>
      <c r="F59" s="2029"/>
      <c r="G59" s="2030"/>
    </row>
    <row r="60" spans="1:7" ht="21" customHeight="1" x14ac:dyDescent="0.25">
      <c r="A60" s="53"/>
      <c r="B60" s="72"/>
      <c r="C60" s="2028"/>
      <c r="D60" s="2029"/>
      <c r="E60" s="2029"/>
      <c r="F60" s="2029"/>
      <c r="G60" s="2030"/>
    </row>
    <row r="61" spans="1:7" ht="21" customHeight="1" x14ac:dyDescent="0.25">
      <c r="A61" s="52">
        <v>9</v>
      </c>
      <c r="B61" s="79" t="s">
        <v>310</v>
      </c>
      <c r="C61" s="2028"/>
      <c r="D61" s="2029"/>
      <c r="E61" s="2029"/>
      <c r="F61" s="2029"/>
      <c r="G61" s="2030"/>
    </row>
    <row r="62" spans="1:7" ht="21" customHeight="1" x14ac:dyDescent="0.25">
      <c r="A62" s="53">
        <v>9.1</v>
      </c>
      <c r="B62" s="72" t="s">
        <v>311</v>
      </c>
      <c r="C62" s="2028"/>
      <c r="D62" s="2029"/>
      <c r="E62" s="2029"/>
      <c r="F62" s="2029"/>
      <c r="G62" s="2030"/>
    </row>
    <row r="63" spans="1:7" ht="21" customHeight="1" x14ac:dyDescent="0.25">
      <c r="A63" s="53">
        <v>9.1999999999999993</v>
      </c>
      <c r="B63" s="71" t="s">
        <v>312</v>
      </c>
      <c r="C63" s="2028"/>
      <c r="D63" s="2029"/>
      <c r="E63" s="2029"/>
      <c r="F63" s="2029"/>
      <c r="G63" s="2030"/>
    </row>
    <row r="64" spans="1:7" ht="21" customHeight="1" x14ac:dyDescent="0.25">
      <c r="A64" s="53">
        <v>9.3000000000000007</v>
      </c>
      <c r="B64" s="80" t="s">
        <v>313</v>
      </c>
      <c r="C64" s="2028"/>
      <c r="D64" s="2029"/>
      <c r="E64" s="2029"/>
      <c r="F64" s="2029"/>
      <c r="G64" s="2030"/>
    </row>
    <row r="65" spans="1:7" ht="21" customHeight="1" x14ac:dyDescent="0.25">
      <c r="A65" s="212"/>
      <c r="B65" s="149" t="s">
        <v>314</v>
      </c>
      <c r="C65" s="2028"/>
      <c r="D65" s="2029"/>
      <c r="E65" s="2029"/>
      <c r="F65" s="2029"/>
      <c r="G65" s="2030"/>
    </row>
    <row r="66" spans="1:7" ht="21" customHeight="1" x14ac:dyDescent="0.25">
      <c r="A66" s="489">
        <v>10</v>
      </c>
      <c r="B66" s="81" t="s">
        <v>315</v>
      </c>
      <c r="C66" s="2028"/>
      <c r="D66" s="2029"/>
      <c r="E66" s="2029"/>
      <c r="F66" s="2029"/>
      <c r="G66" s="2030"/>
    </row>
    <row r="67" spans="1:7" ht="21" customHeight="1" x14ac:dyDescent="0.25">
      <c r="A67" s="212">
        <v>10.1</v>
      </c>
      <c r="B67" s="71" t="s">
        <v>316</v>
      </c>
      <c r="C67" s="2028"/>
      <c r="D67" s="2029"/>
      <c r="E67" s="2029"/>
      <c r="F67" s="2029"/>
      <c r="G67" s="2030"/>
    </row>
    <row r="68" spans="1:7" ht="21" customHeight="1" x14ac:dyDescent="0.25">
      <c r="A68" s="212">
        <v>10.199999999999999</v>
      </c>
      <c r="B68" s="71" t="s">
        <v>317</v>
      </c>
      <c r="C68" s="2028"/>
      <c r="D68" s="2029"/>
      <c r="E68" s="2029"/>
      <c r="F68" s="2029"/>
      <c r="G68" s="2030"/>
    </row>
    <row r="69" spans="1:7" ht="21" customHeight="1" x14ac:dyDescent="0.25">
      <c r="A69" s="212">
        <v>10.3</v>
      </c>
      <c r="B69" s="71" t="s">
        <v>318</v>
      </c>
      <c r="C69" s="2028"/>
      <c r="D69" s="2029"/>
      <c r="E69" s="2029"/>
      <c r="F69" s="2029"/>
      <c r="G69" s="2030"/>
    </row>
    <row r="70" spans="1:7" ht="21" customHeight="1" x14ac:dyDescent="0.25">
      <c r="A70" s="212"/>
      <c r="B70" s="149" t="s">
        <v>319</v>
      </c>
      <c r="C70" s="2028"/>
      <c r="D70" s="2029"/>
      <c r="E70" s="2029"/>
      <c r="F70" s="2029"/>
      <c r="G70" s="2030"/>
    </row>
    <row r="71" spans="1:7" ht="21" customHeight="1" x14ac:dyDescent="0.25">
      <c r="A71" s="212"/>
      <c r="B71" s="72"/>
      <c r="C71" s="2028"/>
      <c r="D71" s="2029"/>
      <c r="E71" s="2029"/>
      <c r="F71" s="2029"/>
      <c r="G71" s="2030"/>
    </row>
    <row r="72" spans="1:7" ht="21" customHeight="1" x14ac:dyDescent="0.25">
      <c r="A72" s="489">
        <v>11</v>
      </c>
      <c r="B72" s="149" t="s">
        <v>639</v>
      </c>
      <c r="C72" s="2028"/>
      <c r="D72" s="2029"/>
      <c r="E72" s="2029"/>
      <c r="F72" s="2029"/>
      <c r="G72" s="2030"/>
    </row>
    <row r="73" spans="1:7" ht="21" customHeight="1" x14ac:dyDescent="0.25">
      <c r="A73" s="212"/>
      <c r="B73" s="72"/>
      <c r="C73" s="2028"/>
      <c r="D73" s="2029"/>
      <c r="E73" s="2029"/>
      <c r="F73" s="2029"/>
      <c r="G73" s="2030"/>
    </row>
    <row r="74" spans="1:7" ht="21" customHeight="1" x14ac:dyDescent="0.25">
      <c r="A74" s="489">
        <v>12</v>
      </c>
      <c r="B74" s="79" t="s">
        <v>320</v>
      </c>
      <c r="C74" s="2028"/>
      <c r="D74" s="2029"/>
      <c r="E74" s="2029"/>
      <c r="F74" s="2029"/>
      <c r="G74" s="2030"/>
    </row>
    <row r="75" spans="1:7" ht="21" customHeight="1" x14ac:dyDescent="0.25">
      <c r="A75" s="493">
        <v>12.1</v>
      </c>
      <c r="B75" s="71" t="s">
        <v>321</v>
      </c>
      <c r="C75" s="2028"/>
      <c r="D75" s="2029"/>
      <c r="E75" s="2029"/>
      <c r="F75" s="2029"/>
      <c r="G75" s="2030"/>
    </row>
    <row r="76" spans="1:7" ht="21" customHeight="1" x14ac:dyDescent="0.25">
      <c r="A76" s="493">
        <v>12.2</v>
      </c>
      <c r="B76" s="71" t="s">
        <v>322</v>
      </c>
      <c r="C76" s="2028"/>
      <c r="D76" s="2029"/>
      <c r="E76" s="2029"/>
      <c r="F76" s="2029"/>
      <c r="G76" s="2030"/>
    </row>
    <row r="77" spans="1:7" ht="21" customHeight="1" x14ac:dyDescent="0.25">
      <c r="A77" s="493">
        <v>12.3</v>
      </c>
      <c r="B77" s="71" t="s">
        <v>323</v>
      </c>
      <c r="C77" s="2028"/>
      <c r="D77" s="2029"/>
      <c r="E77" s="2029"/>
      <c r="F77" s="2029"/>
      <c r="G77" s="2030"/>
    </row>
    <row r="78" spans="1:7" ht="21" customHeight="1" x14ac:dyDescent="0.25">
      <c r="A78" s="493">
        <v>12.4</v>
      </c>
      <c r="B78" s="71" t="s">
        <v>324</v>
      </c>
      <c r="C78" s="2028"/>
      <c r="D78" s="2029"/>
      <c r="E78" s="2029"/>
      <c r="F78" s="2029"/>
      <c r="G78" s="2030"/>
    </row>
    <row r="79" spans="1:7" ht="21" customHeight="1" x14ac:dyDescent="0.25">
      <c r="A79" s="493"/>
      <c r="B79" s="149" t="s">
        <v>325</v>
      </c>
      <c r="C79" s="2028"/>
      <c r="D79" s="2029"/>
      <c r="E79" s="2029"/>
      <c r="F79" s="2029"/>
      <c r="G79" s="2030"/>
    </row>
    <row r="80" spans="1:7" ht="21" customHeight="1" x14ac:dyDescent="0.25">
      <c r="A80" s="493"/>
      <c r="B80" s="72"/>
      <c r="C80" s="2028"/>
      <c r="D80" s="2029"/>
      <c r="E80" s="2029"/>
      <c r="F80" s="2029"/>
      <c r="G80" s="2030"/>
    </row>
    <row r="81" spans="1:7" ht="21" customHeight="1" thickBot="1" x14ac:dyDescent="0.3">
      <c r="A81" s="488">
        <v>13</v>
      </c>
      <c r="B81" s="149" t="s">
        <v>326</v>
      </c>
      <c r="C81" s="2031"/>
      <c r="D81" s="2032"/>
      <c r="E81" s="2032"/>
      <c r="F81" s="2032"/>
      <c r="G81" s="2033"/>
    </row>
    <row r="82" spans="1:7" ht="21" customHeight="1" thickTop="1" x14ac:dyDescent="0.25"/>
    <row r="83" spans="1:7" ht="21" customHeight="1" x14ac:dyDescent="0.25">
      <c r="B83" s="2020" t="s">
        <v>327</v>
      </c>
      <c r="C83" s="2021"/>
      <c r="D83" s="2021"/>
      <c r="E83" s="2021"/>
      <c r="F83" s="2021"/>
      <c r="G83" s="2021"/>
    </row>
    <row r="84" spans="1:7" ht="33" customHeight="1" x14ac:dyDescent="0.25">
      <c r="B84" s="2022" t="s">
        <v>328</v>
      </c>
      <c r="C84" s="2022"/>
      <c r="D84" s="2022"/>
      <c r="E84" s="2022"/>
      <c r="F84" s="2022"/>
      <c r="G84" s="2022"/>
    </row>
    <row r="85" spans="1:7" ht="21" customHeight="1" x14ac:dyDescent="0.25">
      <c r="B85" s="2020" t="s">
        <v>640</v>
      </c>
      <c r="C85" s="2021"/>
      <c r="D85" s="2021"/>
      <c r="E85" s="2021"/>
      <c r="F85" s="2021"/>
      <c r="G85" s="2021"/>
    </row>
    <row r="86" spans="1:7" ht="21" customHeight="1" x14ac:dyDescent="0.25"/>
    <row r="87" spans="1:7" ht="21" customHeight="1" x14ac:dyDescent="0.25">
      <c r="E87" s="2006" t="s">
        <v>847</v>
      </c>
      <c r="F87" s="2006"/>
      <c r="G87" s="2006"/>
    </row>
    <row r="88" spans="1:7" ht="21" customHeight="1" x14ac:dyDescent="0.25"/>
    <row r="89" spans="1:7" ht="21" hidden="1" customHeight="1" x14ac:dyDescent="0.25">
      <c r="A89" s="73" t="s">
        <v>327</v>
      </c>
      <c r="B89" s="73"/>
      <c r="C89" s="73"/>
      <c r="D89" s="73"/>
      <c r="E89" s="73"/>
      <c r="F89" s="73"/>
      <c r="G89" s="73"/>
    </row>
    <row r="90" spans="1:7" ht="21" hidden="1" customHeight="1" x14ac:dyDescent="0.25">
      <c r="A90" s="194">
        <v>1</v>
      </c>
      <c r="B90" s="74" t="s">
        <v>682</v>
      </c>
      <c r="C90" s="2017" t="s">
        <v>759</v>
      </c>
      <c r="D90" s="2018"/>
      <c r="E90" s="2018"/>
      <c r="F90" s="2018"/>
      <c r="G90" s="2019"/>
    </row>
    <row r="91" spans="1:7" ht="21" hidden="1" customHeight="1" x14ac:dyDescent="0.25">
      <c r="A91" s="194">
        <v>2</v>
      </c>
      <c r="B91" s="75" t="s">
        <v>694</v>
      </c>
      <c r="C91" s="2017" t="s">
        <v>662</v>
      </c>
      <c r="D91" s="2018"/>
      <c r="E91" s="2018"/>
      <c r="F91" s="2018"/>
      <c r="G91" s="2019"/>
    </row>
    <row r="92" spans="1:7" ht="21" hidden="1" customHeight="1" x14ac:dyDescent="0.25">
      <c r="A92" s="194">
        <v>3</v>
      </c>
      <c r="B92" s="75" t="s">
        <v>664</v>
      </c>
      <c r="C92" s="2017"/>
      <c r="D92" s="2018"/>
      <c r="E92" s="2018"/>
      <c r="F92" s="2018"/>
      <c r="G92" s="2019"/>
    </row>
    <row r="93" spans="1:7" ht="21" hidden="1" customHeight="1" x14ac:dyDescent="0.25">
      <c r="A93" s="194">
        <v>4</v>
      </c>
      <c r="B93" s="75" t="s">
        <v>665</v>
      </c>
      <c r="C93" s="2017" t="s">
        <v>852</v>
      </c>
      <c r="D93" s="2018"/>
      <c r="E93" s="2018"/>
      <c r="F93" s="2018"/>
      <c r="G93" s="2019"/>
    </row>
    <row r="94" spans="1:7" ht="21" hidden="1" customHeight="1" x14ac:dyDescent="0.25">
      <c r="A94" s="194">
        <v>5</v>
      </c>
      <c r="B94" s="75" t="s">
        <v>667</v>
      </c>
      <c r="C94" s="2017"/>
      <c r="D94" s="2018"/>
      <c r="E94" s="2018"/>
      <c r="F94" s="2018"/>
      <c r="G94" s="2019"/>
    </row>
    <row r="95" spans="1:7" hidden="1" x14ac:dyDescent="0.25"/>
    <row r="96" spans="1:7" hidden="1" x14ac:dyDescent="0.25"/>
    <row r="97" hidden="1" x14ac:dyDescent="0.25"/>
    <row r="98" hidden="1" x14ac:dyDescent="0.25"/>
  </sheetData>
  <mergeCells count="14">
    <mergeCell ref="C94:G94"/>
    <mergeCell ref="A1:G1"/>
    <mergeCell ref="C90:G90"/>
    <mergeCell ref="C91:G91"/>
    <mergeCell ref="C92:G92"/>
    <mergeCell ref="C93:G93"/>
    <mergeCell ref="B85:G85"/>
    <mergeCell ref="B83:G83"/>
    <mergeCell ref="B84:G84"/>
    <mergeCell ref="F3:G3"/>
    <mergeCell ref="F2:G2"/>
    <mergeCell ref="A2:E2"/>
    <mergeCell ref="E87:G87"/>
    <mergeCell ref="C6:G81"/>
  </mergeCells>
  <pageMargins left="0.7" right="0.7" top="0.75" bottom="0.75" header="0.3" footer="0.3"/>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pageSetUpPr fitToPage="1"/>
  </sheetPr>
  <dimension ref="A1:Q166"/>
  <sheetViews>
    <sheetView topLeftCell="A8" workbookViewId="0">
      <selection sqref="A1:I2"/>
    </sheetView>
  </sheetViews>
  <sheetFormatPr defaultRowHeight="15" x14ac:dyDescent="0.25"/>
  <cols>
    <col min="1" max="1" width="3.28515625" style="248" bestFit="1" customWidth="1"/>
    <col min="2" max="2" width="62.140625" style="248" customWidth="1"/>
    <col min="3" max="9" width="12.42578125" style="248" customWidth="1"/>
    <col min="10" max="10" width="7.7109375" style="248" hidden="1" customWidth="1"/>
    <col min="11" max="12" width="0" style="248" hidden="1" customWidth="1"/>
    <col min="13" max="255" width="9.140625" style="248"/>
    <col min="256" max="256" width="3.28515625" style="248" bestFit="1" customWidth="1"/>
    <col min="257" max="257" width="74.140625" style="248" bestFit="1" customWidth="1"/>
    <col min="258" max="264" width="6.5703125" style="248" customWidth="1"/>
    <col min="265" max="265" width="7.7109375" style="248" customWidth="1"/>
    <col min="266" max="511" width="9.140625" style="248"/>
    <col min="512" max="512" width="3.28515625" style="248" bestFit="1" customWidth="1"/>
    <col min="513" max="513" width="74.140625" style="248" bestFit="1" customWidth="1"/>
    <col min="514" max="520" width="6.5703125" style="248" customWidth="1"/>
    <col min="521" max="521" width="7.7109375" style="248" customWidth="1"/>
    <col min="522" max="767" width="9.140625" style="248"/>
    <col min="768" max="768" width="3.28515625" style="248" bestFit="1" customWidth="1"/>
    <col min="769" max="769" width="74.140625" style="248" bestFit="1" customWidth="1"/>
    <col min="770" max="776" width="6.5703125" style="248" customWidth="1"/>
    <col min="777" max="777" width="7.7109375" style="248" customWidth="1"/>
    <col min="778" max="1023" width="9.140625" style="248"/>
    <col min="1024" max="1024" width="3.28515625" style="248" bestFit="1" customWidth="1"/>
    <col min="1025" max="1025" width="74.140625" style="248" bestFit="1" customWidth="1"/>
    <col min="1026" max="1032" width="6.5703125" style="248" customWidth="1"/>
    <col min="1033" max="1033" width="7.7109375" style="248" customWidth="1"/>
    <col min="1034" max="1279" width="9.140625" style="248"/>
    <col min="1280" max="1280" width="3.28515625" style="248" bestFit="1" customWidth="1"/>
    <col min="1281" max="1281" width="74.140625" style="248" bestFit="1" customWidth="1"/>
    <col min="1282" max="1288" width="6.5703125" style="248" customWidth="1"/>
    <col min="1289" max="1289" width="7.7109375" style="248" customWidth="1"/>
    <col min="1290" max="1535" width="9.140625" style="248"/>
    <col min="1536" max="1536" width="3.28515625" style="248" bestFit="1" customWidth="1"/>
    <col min="1537" max="1537" width="74.140625" style="248" bestFit="1" customWidth="1"/>
    <col min="1538" max="1544" width="6.5703125" style="248" customWidth="1"/>
    <col min="1545" max="1545" width="7.7109375" style="248" customWidth="1"/>
    <col min="1546" max="1791" width="9.140625" style="248"/>
    <col min="1792" max="1792" width="3.28515625" style="248" bestFit="1" customWidth="1"/>
    <col min="1793" max="1793" width="74.140625" style="248" bestFit="1" customWidth="1"/>
    <col min="1794" max="1800" width="6.5703125" style="248" customWidth="1"/>
    <col min="1801" max="1801" width="7.7109375" style="248" customWidth="1"/>
    <col min="1802" max="2047" width="9.140625" style="248"/>
    <col min="2048" max="2048" width="3.28515625" style="248" bestFit="1" customWidth="1"/>
    <col min="2049" max="2049" width="74.140625" style="248" bestFit="1" customWidth="1"/>
    <col min="2050" max="2056" width="6.5703125" style="248" customWidth="1"/>
    <col min="2057" max="2057" width="7.7109375" style="248" customWidth="1"/>
    <col min="2058" max="2303" width="9.140625" style="248"/>
    <col min="2304" max="2304" width="3.28515625" style="248" bestFit="1" customWidth="1"/>
    <col min="2305" max="2305" width="74.140625" style="248" bestFit="1" customWidth="1"/>
    <col min="2306" max="2312" width="6.5703125" style="248" customWidth="1"/>
    <col min="2313" max="2313" width="7.7109375" style="248" customWidth="1"/>
    <col min="2314" max="2559" width="9.140625" style="248"/>
    <col min="2560" max="2560" width="3.28515625" style="248" bestFit="1" customWidth="1"/>
    <col min="2561" max="2561" width="74.140625" style="248" bestFit="1" customWidth="1"/>
    <col min="2562" max="2568" width="6.5703125" style="248" customWidth="1"/>
    <col min="2569" max="2569" width="7.7109375" style="248" customWidth="1"/>
    <col min="2570" max="2815" width="9.140625" style="248"/>
    <col min="2816" max="2816" width="3.28515625" style="248" bestFit="1" customWidth="1"/>
    <col min="2817" max="2817" width="74.140625" style="248" bestFit="1" customWidth="1"/>
    <col min="2818" max="2824" width="6.5703125" style="248" customWidth="1"/>
    <col min="2825" max="2825" width="7.7109375" style="248" customWidth="1"/>
    <col min="2826" max="3071" width="9.140625" style="248"/>
    <col min="3072" max="3072" width="3.28515625" style="248" bestFit="1" customWidth="1"/>
    <col min="3073" max="3073" width="74.140625" style="248" bestFit="1" customWidth="1"/>
    <col min="3074" max="3080" width="6.5703125" style="248" customWidth="1"/>
    <col min="3081" max="3081" width="7.7109375" style="248" customWidth="1"/>
    <col min="3082" max="3327" width="9.140625" style="248"/>
    <col min="3328" max="3328" width="3.28515625" style="248" bestFit="1" customWidth="1"/>
    <col min="3329" max="3329" width="74.140625" style="248" bestFit="1" customWidth="1"/>
    <col min="3330" max="3336" width="6.5703125" style="248" customWidth="1"/>
    <col min="3337" max="3337" width="7.7109375" style="248" customWidth="1"/>
    <col min="3338" max="3583" width="9.140625" style="248"/>
    <col min="3584" max="3584" width="3.28515625" style="248" bestFit="1" customWidth="1"/>
    <col min="3585" max="3585" width="74.140625" style="248" bestFit="1" customWidth="1"/>
    <col min="3586" max="3592" width="6.5703125" style="248" customWidth="1"/>
    <col min="3593" max="3593" width="7.7109375" style="248" customWidth="1"/>
    <col min="3594" max="3839" width="9.140625" style="248"/>
    <col min="3840" max="3840" width="3.28515625" style="248" bestFit="1" customWidth="1"/>
    <col min="3841" max="3841" width="74.140625" style="248" bestFit="1" customWidth="1"/>
    <col min="3842" max="3848" width="6.5703125" style="248" customWidth="1"/>
    <col min="3849" max="3849" width="7.7109375" style="248" customWidth="1"/>
    <col min="3850" max="4095" width="9.140625" style="248"/>
    <col min="4096" max="4096" width="3.28515625" style="248" bestFit="1" customWidth="1"/>
    <col min="4097" max="4097" width="74.140625" style="248" bestFit="1" customWidth="1"/>
    <col min="4098" max="4104" width="6.5703125" style="248" customWidth="1"/>
    <col min="4105" max="4105" width="7.7109375" style="248" customWidth="1"/>
    <col min="4106" max="4351" width="9.140625" style="248"/>
    <col min="4352" max="4352" width="3.28515625" style="248" bestFit="1" customWidth="1"/>
    <col min="4353" max="4353" width="74.140625" style="248" bestFit="1" customWidth="1"/>
    <col min="4354" max="4360" width="6.5703125" style="248" customWidth="1"/>
    <col min="4361" max="4361" width="7.7109375" style="248" customWidth="1"/>
    <col min="4362" max="4607" width="9.140625" style="248"/>
    <col min="4608" max="4608" width="3.28515625" style="248" bestFit="1" customWidth="1"/>
    <col min="4609" max="4609" width="74.140625" style="248" bestFit="1" customWidth="1"/>
    <col min="4610" max="4616" width="6.5703125" style="248" customWidth="1"/>
    <col min="4617" max="4617" width="7.7109375" style="248" customWidth="1"/>
    <col min="4618" max="4863" width="9.140625" style="248"/>
    <col min="4864" max="4864" width="3.28515625" style="248" bestFit="1" customWidth="1"/>
    <col min="4865" max="4865" width="74.140625" style="248" bestFit="1" customWidth="1"/>
    <col min="4866" max="4872" width="6.5703125" style="248" customWidth="1"/>
    <col min="4873" max="4873" width="7.7109375" style="248" customWidth="1"/>
    <col min="4874" max="5119" width="9.140625" style="248"/>
    <col min="5120" max="5120" width="3.28515625" style="248" bestFit="1" customWidth="1"/>
    <col min="5121" max="5121" width="74.140625" style="248" bestFit="1" customWidth="1"/>
    <col min="5122" max="5128" width="6.5703125" style="248" customWidth="1"/>
    <col min="5129" max="5129" width="7.7109375" style="248" customWidth="1"/>
    <col min="5130" max="5375" width="9.140625" style="248"/>
    <col min="5376" max="5376" width="3.28515625" style="248" bestFit="1" customWidth="1"/>
    <col min="5377" max="5377" width="74.140625" style="248" bestFit="1" customWidth="1"/>
    <col min="5378" max="5384" width="6.5703125" style="248" customWidth="1"/>
    <col min="5385" max="5385" width="7.7109375" style="248" customWidth="1"/>
    <col min="5386" max="5631" width="9.140625" style="248"/>
    <col min="5632" max="5632" width="3.28515625" style="248" bestFit="1" customWidth="1"/>
    <col min="5633" max="5633" width="74.140625" style="248" bestFit="1" customWidth="1"/>
    <col min="5634" max="5640" width="6.5703125" style="248" customWidth="1"/>
    <col min="5641" max="5641" width="7.7109375" style="248" customWidth="1"/>
    <col min="5642" max="5887" width="9.140625" style="248"/>
    <col min="5888" max="5888" width="3.28515625" style="248" bestFit="1" customWidth="1"/>
    <col min="5889" max="5889" width="74.140625" style="248" bestFit="1" customWidth="1"/>
    <col min="5890" max="5896" width="6.5703125" style="248" customWidth="1"/>
    <col min="5897" max="5897" width="7.7109375" style="248" customWidth="1"/>
    <col min="5898" max="6143" width="9.140625" style="248"/>
    <col min="6144" max="6144" width="3.28515625" style="248" bestFit="1" customWidth="1"/>
    <col min="6145" max="6145" width="74.140625" style="248" bestFit="1" customWidth="1"/>
    <col min="6146" max="6152" width="6.5703125" style="248" customWidth="1"/>
    <col min="6153" max="6153" width="7.7109375" style="248" customWidth="1"/>
    <col min="6154" max="6399" width="9.140625" style="248"/>
    <col min="6400" max="6400" width="3.28515625" style="248" bestFit="1" customWidth="1"/>
    <col min="6401" max="6401" width="74.140625" style="248" bestFit="1" customWidth="1"/>
    <col min="6402" max="6408" width="6.5703125" style="248" customWidth="1"/>
    <col min="6409" max="6409" width="7.7109375" style="248" customWidth="1"/>
    <col min="6410" max="6655" width="9.140625" style="248"/>
    <col min="6656" max="6656" width="3.28515625" style="248" bestFit="1" customWidth="1"/>
    <col min="6657" max="6657" width="74.140625" style="248" bestFit="1" customWidth="1"/>
    <col min="6658" max="6664" width="6.5703125" style="248" customWidth="1"/>
    <col min="6665" max="6665" width="7.7109375" style="248" customWidth="1"/>
    <col min="6666" max="6911" width="9.140625" style="248"/>
    <col min="6912" max="6912" width="3.28515625" style="248" bestFit="1" customWidth="1"/>
    <col min="6913" max="6913" width="74.140625" style="248" bestFit="1" customWidth="1"/>
    <col min="6914" max="6920" width="6.5703125" style="248" customWidth="1"/>
    <col min="6921" max="6921" width="7.7109375" style="248" customWidth="1"/>
    <col min="6922" max="7167" width="9.140625" style="248"/>
    <col min="7168" max="7168" width="3.28515625" style="248" bestFit="1" customWidth="1"/>
    <col min="7169" max="7169" width="74.140625" style="248" bestFit="1" customWidth="1"/>
    <col min="7170" max="7176" width="6.5703125" style="248" customWidth="1"/>
    <col min="7177" max="7177" width="7.7109375" style="248" customWidth="1"/>
    <col min="7178" max="7423" width="9.140625" style="248"/>
    <col min="7424" max="7424" width="3.28515625" style="248" bestFit="1" customWidth="1"/>
    <col min="7425" max="7425" width="74.140625" style="248" bestFit="1" customWidth="1"/>
    <col min="7426" max="7432" width="6.5703125" style="248" customWidth="1"/>
    <col min="7433" max="7433" width="7.7109375" style="248" customWidth="1"/>
    <col min="7434" max="7679" width="9.140625" style="248"/>
    <col min="7680" max="7680" width="3.28515625" style="248" bestFit="1" customWidth="1"/>
    <col min="7681" max="7681" width="74.140625" style="248" bestFit="1" customWidth="1"/>
    <col min="7682" max="7688" width="6.5703125" style="248" customWidth="1"/>
    <col min="7689" max="7689" width="7.7109375" style="248" customWidth="1"/>
    <col min="7690" max="7935" width="9.140625" style="248"/>
    <col min="7936" max="7936" width="3.28515625" style="248" bestFit="1" customWidth="1"/>
    <col min="7937" max="7937" width="74.140625" style="248" bestFit="1" customWidth="1"/>
    <col min="7938" max="7944" width="6.5703125" style="248" customWidth="1"/>
    <col min="7945" max="7945" width="7.7109375" style="248" customWidth="1"/>
    <col min="7946" max="8191" width="9.140625" style="248"/>
    <col min="8192" max="8192" width="3.28515625" style="248" bestFit="1" customWidth="1"/>
    <col min="8193" max="8193" width="74.140625" style="248" bestFit="1" customWidth="1"/>
    <col min="8194" max="8200" width="6.5703125" style="248" customWidth="1"/>
    <col min="8201" max="8201" width="7.7109375" style="248" customWidth="1"/>
    <col min="8202" max="8447" width="9.140625" style="248"/>
    <col min="8448" max="8448" width="3.28515625" style="248" bestFit="1" customWidth="1"/>
    <col min="8449" max="8449" width="74.140625" style="248" bestFit="1" customWidth="1"/>
    <col min="8450" max="8456" width="6.5703125" style="248" customWidth="1"/>
    <col min="8457" max="8457" width="7.7109375" style="248" customWidth="1"/>
    <col min="8458" max="8703" width="9.140625" style="248"/>
    <col min="8704" max="8704" width="3.28515625" style="248" bestFit="1" customWidth="1"/>
    <col min="8705" max="8705" width="74.140625" style="248" bestFit="1" customWidth="1"/>
    <col min="8706" max="8712" width="6.5703125" style="248" customWidth="1"/>
    <col min="8713" max="8713" width="7.7109375" style="248" customWidth="1"/>
    <col min="8714" max="8959" width="9.140625" style="248"/>
    <col min="8960" max="8960" width="3.28515625" style="248" bestFit="1" customWidth="1"/>
    <col min="8961" max="8961" width="74.140625" style="248" bestFit="1" customWidth="1"/>
    <col min="8962" max="8968" width="6.5703125" style="248" customWidth="1"/>
    <col min="8969" max="8969" width="7.7109375" style="248" customWidth="1"/>
    <col min="8970" max="9215" width="9.140625" style="248"/>
    <col min="9216" max="9216" width="3.28515625" style="248" bestFit="1" customWidth="1"/>
    <col min="9217" max="9217" width="74.140625" style="248" bestFit="1" customWidth="1"/>
    <col min="9218" max="9224" width="6.5703125" style="248" customWidth="1"/>
    <col min="9225" max="9225" width="7.7109375" style="248" customWidth="1"/>
    <col min="9226" max="9471" width="9.140625" style="248"/>
    <col min="9472" max="9472" width="3.28515625" style="248" bestFit="1" customWidth="1"/>
    <col min="9473" max="9473" width="74.140625" style="248" bestFit="1" customWidth="1"/>
    <col min="9474" max="9480" width="6.5703125" style="248" customWidth="1"/>
    <col min="9481" max="9481" width="7.7109375" style="248" customWidth="1"/>
    <col min="9482" max="9727" width="9.140625" style="248"/>
    <col min="9728" max="9728" width="3.28515625" style="248" bestFit="1" customWidth="1"/>
    <col min="9729" max="9729" width="74.140625" style="248" bestFit="1" customWidth="1"/>
    <col min="9730" max="9736" width="6.5703125" style="248" customWidth="1"/>
    <col min="9737" max="9737" width="7.7109375" style="248" customWidth="1"/>
    <col min="9738" max="9983" width="9.140625" style="248"/>
    <col min="9984" max="9984" width="3.28515625" style="248" bestFit="1" customWidth="1"/>
    <col min="9985" max="9985" width="74.140625" style="248" bestFit="1" customWidth="1"/>
    <col min="9986" max="9992" width="6.5703125" style="248" customWidth="1"/>
    <col min="9993" max="9993" width="7.7109375" style="248" customWidth="1"/>
    <col min="9994" max="10239" width="9.140625" style="248"/>
    <col min="10240" max="10240" width="3.28515625" style="248" bestFit="1" customWidth="1"/>
    <col min="10241" max="10241" width="74.140625" style="248" bestFit="1" customWidth="1"/>
    <col min="10242" max="10248" width="6.5703125" style="248" customWidth="1"/>
    <col min="10249" max="10249" width="7.7109375" style="248" customWidth="1"/>
    <col min="10250" max="10495" width="9.140625" style="248"/>
    <col min="10496" max="10496" width="3.28515625" style="248" bestFit="1" customWidth="1"/>
    <col min="10497" max="10497" width="74.140625" style="248" bestFit="1" customWidth="1"/>
    <col min="10498" max="10504" width="6.5703125" style="248" customWidth="1"/>
    <col min="10505" max="10505" width="7.7109375" style="248" customWidth="1"/>
    <col min="10506" max="10751" width="9.140625" style="248"/>
    <col min="10752" max="10752" width="3.28515625" style="248" bestFit="1" customWidth="1"/>
    <col min="10753" max="10753" width="74.140625" style="248" bestFit="1" customWidth="1"/>
    <col min="10754" max="10760" width="6.5703125" style="248" customWidth="1"/>
    <col min="10761" max="10761" width="7.7109375" style="248" customWidth="1"/>
    <col min="10762" max="11007" width="9.140625" style="248"/>
    <col min="11008" max="11008" width="3.28515625" style="248" bestFit="1" customWidth="1"/>
    <col min="11009" max="11009" width="74.140625" style="248" bestFit="1" customWidth="1"/>
    <col min="11010" max="11016" width="6.5703125" style="248" customWidth="1"/>
    <col min="11017" max="11017" width="7.7109375" style="248" customWidth="1"/>
    <col min="11018" max="11263" width="9.140625" style="248"/>
    <col min="11264" max="11264" width="3.28515625" style="248" bestFit="1" customWidth="1"/>
    <col min="11265" max="11265" width="74.140625" style="248" bestFit="1" customWidth="1"/>
    <col min="11266" max="11272" width="6.5703125" style="248" customWidth="1"/>
    <col min="11273" max="11273" width="7.7109375" style="248" customWidth="1"/>
    <col min="11274" max="11519" width="9.140625" style="248"/>
    <col min="11520" max="11520" width="3.28515625" style="248" bestFit="1" customWidth="1"/>
    <col min="11521" max="11521" width="74.140625" style="248" bestFit="1" customWidth="1"/>
    <col min="11522" max="11528" width="6.5703125" style="248" customWidth="1"/>
    <col min="11529" max="11529" width="7.7109375" style="248" customWidth="1"/>
    <col min="11530" max="11775" width="9.140625" style="248"/>
    <col min="11776" max="11776" width="3.28515625" style="248" bestFit="1" customWidth="1"/>
    <col min="11777" max="11777" width="74.140625" style="248" bestFit="1" customWidth="1"/>
    <col min="11778" max="11784" width="6.5703125" style="248" customWidth="1"/>
    <col min="11785" max="11785" width="7.7109375" style="248" customWidth="1"/>
    <col min="11786" max="12031" width="9.140625" style="248"/>
    <col min="12032" max="12032" width="3.28515625" style="248" bestFit="1" customWidth="1"/>
    <col min="12033" max="12033" width="74.140625" style="248" bestFit="1" customWidth="1"/>
    <col min="12034" max="12040" width="6.5703125" style="248" customWidth="1"/>
    <col min="12041" max="12041" width="7.7109375" style="248" customWidth="1"/>
    <col min="12042" max="12287" width="9.140625" style="248"/>
    <col min="12288" max="12288" width="3.28515625" style="248" bestFit="1" customWidth="1"/>
    <col min="12289" max="12289" width="74.140625" style="248" bestFit="1" customWidth="1"/>
    <col min="12290" max="12296" width="6.5703125" style="248" customWidth="1"/>
    <col min="12297" max="12297" width="7.7109375" style="248" customWidth="1"/>
    <col min="12298" max="12543" width="9.140625" style="248"/>
    <col min="12544" max="12544" width="3.28515625" style="248" bestFit="1" customWidth="1"/>
    <col min="12545" max="12545" width="74.140625" style="248" bestFit="1" customWidth="1"/>
    <col min="12546" max="12552" width="6.5703125" style="248" customWidth="1"/>
    <col min="12553" max="12553" width="7.7109375" style="248" customWidth="1"/>
    <col min="12554" max="12799" width="9.140625" style="248"/>
    <col min="12800" max="12800" width="3.28515625" style="248" bestFit="1" customWidth="1"/>
    <col min="12801" max="12801" width="74.140625" style="248" bestFit="1" customWidth="1"/>
    <col min="12802" max="12808" width="6.5703125" style="248" customWidth="1"/>
    <col min="12809" max="12809" width="7.7109375" style="248" customWidth="1"/>
    <col min="12810" max="13055" width="9.140625" style="248"/>
    <col min="13056" max="13056" width="3.28515625" style="248" bestFit="1" customWidth="1"/>
    <col min="13057" max="13057" width="74.140625" style="248" bestFit="1" customWidth="1"/>
    <col min="13058" max="13064" width="6.5703125" style="248" customWidth="1"/>
    <col min="13065" max="13065" width="7.7109375" style="248" customWidth="1"/>
    <col min="13066" max="13311" width="9.140625" style="248"/>
    <col min="13312" max="13312" width="3.28515625" style="248" bestFit="1" customWidth="1"/>
    <col min="13313" max="13313" width="74.140625" style="248" bestFit="1" customWidth="1"/>
    <col min="13314" max="13320" width="6.5703125" style="248" customWidth="1"/>
    <col min="13321" max="13321" width="7.7109375" style="248" customWidth="1"/>
    <col min="13322" max="13567" width="9.140625" style="248"/>
    <col min="13568" max="13568" width="3.28515625" style="248" bestFit="1" customWidth="1"/>
    <col min="13569" max="13569" width="74.140625" style="248" bestFit="1" customWidth="1"/>
    <col min="13570" max="13576" width="6.5703125" style="248" customWidth="1"/>
    <col min="13577" max="13577" width="7.7109375" style="248" customWidth="1"/>
    <col min="13578" max="13823" width="9.140625" style="248"/>
    <col min="13824" max="13824" width="3.28515625" style="248" bestFit="1" customWidth="1"/>
    <col min="13825" max="13825" width="74.140625" style="248" bestFit="1" customWidth="1"/>
    <col min="13826" max="13832" width="6.5703125" style="248" customWidth="1"/>
    <col min="13833" max="13833" width="7.7109375" style="248" customWidth="1"/>
    <col min="13834" max="14079" width="9.140625" style="248"/>
    <col min="14080" max="14080" width="3.28515625" style="248" bestFit="1" customWidth="1"/>
    <col min="14081" max="14081" width="74.140625" style="248" bestFit="1" customWidth="1"/>
    <col min="14082" max="14088" width="6.5703125" style="248" customWidth="1"/>
    <col min="14089" max="14089" width="7.7109375" style="248" customWidth="1"/>
    <col min="14090" max="14335" width="9.140625" style="248"/>
    <col min="14336" max="14336" width="3.28515625" style="248" bestFit="1" customWidth="1"/>
    <col min="14337" max="14337" width="74.140625" style="248" bestFit="1" customWidth="1"/>
    <col min="14338" max="14344" width="6.5703125" style="248" customWidth="1"/>
    <col min="14345" max="14345" width="7.7109375" style="248" customWidth="1"/>
    <col min="14346" max="14591" width="9.140625" style="248"/>
    <col min="14592" max="14592" width="3.28515625" style="248" bestFit="1" customWidth="1"/>
    <col min="14593" max="14593" width="74.140625" style="248" bestFit="1" customWidth="1"/>
    <col min="14594" max="14600" width="6.5703125" style="248" customWidth="1"/>
    <col min="14601" max="14601" width="7.7109375" style="248" customWidth="1"/>
    <col min="14602" max="14847" width="9.140625" style="248"/>
    <col min="14848" max="14848" width="3.28515625" style="248" bestFit="1" customWidth="1"/>
    <col min="14849" max="14849" width="74.140625" style="248" bestFit="1" customWidth="1"/>
    <col min="14850" max="14856" width="6.5703125" style="248" customWidth="1"/>
    <col min="14857" max="14857" width="7.7109375" style="248" customWidth="1"/>
    <col min="14858" max="15103" width="9.140625" style="248"/>
    <col min="15104" max="15104" width="3.28515625" style="248" bestFit="1" customWidth="1"/>
    <col min="15105" max="15105" width="74.140625" style="248" bestFit="1" customWidth="1"/>
    <col min="15106" max="15112" width="6.5703125" style="248" customWidth="1"/>
    <col min="15113" max="15113" width="7.7109375" style="248" customWidth="1"/>
    <col min="15114" max="15359" width="9.140625" style="248"/>
    <col min="15360" max="15360" width="3.28515625" style="248" bestFit="1" customWidth="1"/>
    <col min="15361" max="15361" width="74.140625" style="248" bestFit="1" customWidth="1"/>
    <col min="15362" max="15368" width="6.5703125" style="248" customWidth="1"/>
    <col min="15369" max="15369" width="7.7109375" style="248" customWidth="1"/>
    <col min="15370" max="15615" width="9.140625" style="248"/>
    <col min="15616" max="15616" width="3.28515625" style="248" bestFit="1" customWidth="1"/>
    <col min="15617" max="15617" width="74.140625" style="248" bestFit="1" customWidth="1"/>
    <col min="15618" max="15624" width="6.5703125" style="248" customWidth="1"/>
    <col min="15625" max="15625" width="7.7109375" style="248" customWidth="1"/>
    <col min="15626" max="15871" width="9.140625" style="248"/>
    <col min="15872" max="15872" width="3.28515625" style="248" bestFit="1" customWidth="1"/>
    <col min="15873" max="15873" width="74.140625" style="248" bestFit="1" customWidth="1"/>
    <col min="15874" max="15880" width="6.5703125" style="248" customWidth="1"/>
    <col min="15881" max="15881" width="7.7109375" style="248" customWidth="1"/>
    <col min="15882" max="16127" width="9.140625" style="248"/>
    <col min="16128" max="16128" width="3.28515625" style="248" bestFit="1" customWidth="1"/>
    <col min="16129" max="16129" width="74.140625" style="248" bestFit="1" customWidth="1"/>
    <col min="16130" max="16136" width="6.5703125" style="248" customWidth="1"/>
    <col min="16137" max="16137" width="7.7109375" style="248" customWidth="1"/>
    <col min="16138" max="16384" width="9.140625" style="248"/>
  </cols>
  <sheetData>
    <row r="1" spans="1:10" ht="21" customHeight="1" x14ac:dyDescent="0.25">
      <c r="A1" s="2039" t="str">
        <f>'F12'!A1</f>
        <v>Name of Transmission Licensee: Uttar Pradesh Power Transmission Corporation Limited</v>
      </c>
      <c r="B1" s="2040"/>
      <c r="C1" s="2040"/>
      <c r="D1" s="2040"/>
      <c r="E1" s="2040"/>
      <c r="F1" s="2040"/>
      <c r="G1" s="2040"/>
      <c r="H1" s="2040"/>
      <c r="I1" s="2040"/>
      <c r="J1" s="298"/>
    </row>
    <row r="2" spans="1:10" ht="21" customHeight="1" x14ac:dyDescent="0.25">
      <c r="A2" s="1881" t="s">
        <v>16</v>
      </c>
      <c r="B2" s="1899"/>
      <c r="C2" s="1899"/>
      <c r="D2" s="1899"/>
      <c r="E2" s="1899"/>
      <c r="F2" s="1899"/>
      <c r="G2" s="1899"/>
      <c r="H2" s="1874" t="s">
        <v>1197</v>
      </c>
      <c r="I2" s="1874"/>
      <c r="J2" s="256"/>
    </row>
    <row r="3" spans="1:10" ht="21" customHeight="1" x14ac:dyDescent="0.25">
      <c r="A3" s="190"/>
      <c r="B3" s="11"/>
      <c r="C3" s="11"/>
      <c r="D3" s="198"/>
      <c r="E3" s="198"/>
      <c r="F3" s="198"/>
      <c r="G3" s="198"/>
      <c r="H3" s="190"/>
      <c r="I3" s="11"/>
      <c r="J3" s="10"/>
    </row>
    <row r="4" spans="1:10" ht="21" customHeight="1" x14ac:dyDescent="0.25">
      <c r="A4" s="141"/>
      <c r="B4" s="156" t="s">
        <v>48</v>
      </c>
      <c r="C4" s="156">
        <v>1</v>
      </c>
      <c r="D4" s="156">
        <v>2</v>
      </c>
      <c r="E4" s="156">
        <v>3</v>
      </c>
      <c r="F4" s="156">
        <v>4</v>
      </c>
      <c r="G4" s="156">
        <v>5</v>
      </c>
      <c r="H4" s="141">
        <v>6</v>
      </c>
      <c r="I4" s="156" t="s">
        <v>329</v>
      </c>
      <c r="J4" s="19"/>
    </row>
    <row r="5" spans="1:10" ht="21" customHeight="1" x14ac:dyDescent="0.25">
      <c r="A5" s="18">
        <v>1</v>
      </c>
      <c r="B5" s="13" t="s">
        <v>330</v>
      </c>
      <c r="C5" s="2043" t="s">
        <v>1498</v>
      </c>
      <c r="D5" s="2044"/>
      <c r="E5" s="2044"/>
      <c r="F5" s="2044"/>
      <c r="G5" s="2044"/>
      <c r="H5" s="2044"/>
      <c r="I5" s="2045"/>
    </row>
    <row r="6" spans="1:10" ht="21" customHeight="1" x14ac:dyDescent="0.25">
      <c r="A6" s="18">
        <v>2</v>
      </c>
      <c r="B6" s="13" t="s">
        <v>853</v>
      </c>
      <c r="C6" s="2046"/>
      <c r="D6" s="2047"/>
      <c r="E6" s="2047"/>
      <c r="F6" s="2047"/>
      <c r="G6" s="2047"/>
      <c r="H6" s="2047"/>
      <c r="I6" s="2048"/>
    </row>
    <row r="7" spans="1:10" ht="21" customHeight="1" x14ac:dyDescent="0.25">
      <c r="A7" s="18">
        <v>3</v>
      </c>
      <c r="B7" s="13" t="s">
        <v>331</v>
      </c>
      <c r="C7" s="2046"/>
      <c r="D7" s="2047"/>
      <c r="E7" s="2047"/>
      <c r="F7" s="2047"/>
      <c r="G7" s="2047"/>
      <c r="H7" s="2047"/>
      <c r="I7" s="2048"/>
    </row>
    <row r="8" spans="1:10" ht="21" customHeight="1" x14ac:dyDescent="0.25">
      <c r="A8" s="18">
        <v>4</v>
      </c>
      <c r="B8" s="13" t="s">
        <v>332</v>
      </c>
      <c r="C8" s="2046"/>
      <c r="D8" s="2047"/>
      <c r="E8" s="2047"/>
      <c r="F8" s="2047"/>
      <c r="G8" s="2047"/>
      <c r="H8" s="2047"/>
      <c r="I8" s="2048"/>
    </row>
    <row r="9" spans="1:10" ht="21" customHeight="1" x14ac:dyDescent="0.25">
      <c r="A9" s="18">
        <v>5</v>
      </c>
      <c r="B9" s="13" t="s">
        <v>333</v>
      </c>
      <c r="C9" s="2046"/>
      <c r="D9" s="2047"/>
      <c r="E9" s="2047"/>
      <c r="F9" s="2047"/>
      <c r="G9" s="2047"/>
      <c r="H9" s="2047"/>
      <c r="I9" s="2048"/>
    </row>
    <row r="10" spans="1:10" ht="21" customHeight="1" x14ac:dyDescent="0.25">
      <c r="A10" s="18">
        <v>6</v>
      </c>
      <c r="B10" s="13" t="s">
        <v>334</v>
      </c>
      <c r="C10" s="2046"/>
      <c r="D10" s="2047"/>
      <c r="E10" s="2047"/>
      <c r="F10" s="2047"/>
      <c r="G10" s="2047"/>
      <c r="H10" s="2047"/>
      <c r="I10" s="2048"/>
    </row>
    <row r="11" spans="1:10" ht="21" customHeight="1" x14ac:dyDescent="0.25">
      <c r="A11" s="18">
        <v>7</v>
      </c>
      <c r="B11" s="13" t="s">
        <v>335</v>
      </c>
      <c r="C11" s="2046"/>
      <c r="D11" s="2047"/>
      <c r="E11" s="2047"/>
      <c r="F11" s="2047"/>
      <c r="G11" s="2047"/>
      <c r="H11" s="2047"/>
      <c r="I11" s="2048"/>
    </row>
    <row r="12" spans="1:10" ht="21" customHeight="1" x14ac:dyDescent="0.25">
      <c r="A12" s="18">
        <v>8</v>
      </c>
      <c r="B12" s="13" t="s">
        <v>854</v>
      </c>
      <c r="C12" s="2046"/>
      <c r="D12" s="2047"/>
      <c r="E12" s="2047"/>
      <c r="F12" s="2047"/>
      <c r="G12" s="2047"/>
      <c r="H12" s="2047"/>
      <c r="I12" s="2048"/>
    </row>
    <row r="13" spans="1:10" ht="16.5" customHeight="1" x14ac:dyDescent="0.25">
      <c r="A13" s="13">
        <v>9</v>
      </c>
      <c r="B13" s="13" t="s">
        <v>336</v>
      </c>
      <c r="C13" s="2046"/>
      <c r="D13" s="2047"/>
      <c r="E13" s="2047"/>
      <c r="F13" s="2047"/>
      <c r="G13" s="2047"/>
      <c r="H13" s="2047"/>
      <c r="I13" s="2048"/>
    </row>
    <row r="14" spans="1:10" ht="32.25" customHeight="1" x14ac:dyDescent="0.25">
      <c r="A14" s="13">
        <v>10</v>
      </c>
      <c r="B14" s="16" t="s">
        <v>635</v>
      </c>
      <c r="C14" s="2046"/>
      <c r="D14" s="2047"/>
      <c r="E14" s="2047"/>
      <c r="F14" s="2047"/>
      <c r="G14" s="2047"/>
      <c r="H14" s="2047"/>
      <c r="I14" s="2048"/>
    </row>
    <row r="15" spans="1:10" ht="21" customHeight="1" x14ac:dyDescent="0.25">
      <c r="A15" s="13">
        <v>11</v>
      </c>
      <c r="B15" s="13" t="s">
        <v>337</v>
      </c>
      <c r="C15" s="2046"/>
      <c r="D15" s="2047"/>
      <c r="E15" s="2047"/>
      <c r="F15" s="2047"/>
      <c r="G15" s="2047"/>
      <c r="H15" s="2047"/>
      <c r="I15" s="2048"/>
    </row>
    <row r="16" spans="1:10" ht="21" customHeight="1" x14ac:dyDescent="0.25">
      <c r="A16" s="13">
        <v>12</v>
      </c>
      <c r="B16" s="13" t="s">
        <v>320</v>
      </c>
      <c r="C16" s="2046"/>
      <c r="D16" s="2047"/>
      <c r="E16" s="2047"/>
      <c r="F16" s="2047"/>
      <c r="G16" s="2047"/>
      <c r="H16" s="2047"/>
      <c r="I16" s="2048"/>
    </row>
    <row r="17" spans="1:17" ht="21" customHeight="1" thickBot="1" x14ac:dyDescent="0.3">
      <c r="A17" s="153">
        <v>13</v>
      </c>
      <c r="B17" s="150" t="s">
        <v>338</v>
      </c>
      <c r="C17" s="2049"/>
      <c r="D17" s="2050"/>
      <c r="E17" s="2050"/>
      <c r="F17" s="2050"/>
      <c r="G17" s="2050"/>
      <c r="H17" s="2050"/>
      <c r="I17" s="2051"/>
    </row>
    <row r="18" spans="1:17" ht="21" hidden="1" customHeight="1" thickTop="1" x14ac:dyDescent="0.25">
      <c r="A18" s="2034"/>
      <c r="B18" s="2035"/>
      <c r="C18" s="2035"/>
      <c r="D18" s="2035"/>
      <c r="E18" s="2035"/>
      <c r="F18" s="2035"/>
      <c r="G18" s="2035"/>
      <c r="H18" s="2035"/>
      <c r="I18" s="2036"/>
    </row>
    <row r="19" spans="1:17" ht="21" customHeight="1" thickTop="1" x14ac:dyDescent="0.25">
      <c r="A19" s="200" t="s">
        <v>1210</v>
      </c>
      <c r="B19" s="200"/>
      <c r="C19" s="200"/>
      <c r="D19" s="200"/>
      <c r="E19" s="200"/>
      <c r="F19" s="200"/>
      <c r="G19" s="200"/>
      <c r="H19" s="200"/>
      <c r="I19" s="200"/>
    </row>
    <row r="20" spans="1:17" ht="25.5" customHeight="1" x14ac:dyDescent="0.25">
      <c r="A20" s="2041" t="s">
        <v>887</v>
      </c>
      <c r="B20" s="2042"/>
      <c r="C20" s="2042"/>
      <c r="D20" s="2042"/>
      <c r="E20" s="2042"/>
      <c r="F20" s="2042"/>
      <c r="G20" s="2042"/>
      <c r="H20" s="2042"/>
      <c r="I20" s="2042"/>
      <c r="J20" s="253"/>
      <c r="K20" s="256"/>
      <c r="L20" s="256"/>
      <c r="M20" s="256"/>
      <c r="N20" s="256"/>
      <c r="O20" s="256"/>
      <c r="P20" s="256"/>
      <c r="Q20" s="256"/>
    </row>
    <row r="21" spans="1:17" ht="45" customHeight="1" x14ac:dyDescent="0.25">
      <c r="A21" s="2037" t="s">
        <v>1241</v>
      </c>
      <c r="B21" s="2038"/>
      <c r="C21" s="2038"/>
      <c r="D21" s="2038"/>
      <c r="E21" s="2038"/>
      <c r="F21" s="2038"/>
      <c r="G21" s="2038"/>
      <c r="H21" s="2038"/>
      <c r="I21" s="2038"/>
      <c r="J21" s="253"/>
      <c r="K21" s="256"/>
      <c r="L21" s="256"/>
      <c r="M21" s="256"/>
      <c r="N21" s="256"/>
      <c r="O21" s="256"/>
      <c r="P21" s="256"/>
      <c r="Q21" s="256"/>
    </row>
    <row r="22" spans="1:17" ht="21" customHeight="1" x14ac:dyDescent="0.25">
      <c r="A22" s="256"/>
      <c r="B22" s="256"/>
      <c r="C22" s="256"/>
      <c r="D22" s="256"/>
      <c r="E22" s="256"/>
      <c r="F22" s="256"/>
      <c r="G22" s="256"/>
      <c r="H22" s="256"/>
      <c r="I22" s="253"/>
      <c r="J22" s="253"/>
    </row>
    <row r="23" spans="1:17" ht="21" customHeight="1" x14ac:dyDescent="0.25">
      <c r="G23" s="2006" t="s">
        <v>847</v>
      </c>
      <c r="H23" s="2006"/>
      <c r="I23" s="2006"/>
      <c r="J23" s="252"/>
    </row>
    <row r="24" spans="1:17" ht="21" hidden="1" customHeight="1" x14ac:dyDescent="0.25"/>
    <row r="25" spans="1:17" ht="21" hidden="1" customHeight="1" x14ac:dyDescent="0.25">
      <c r="A25" s="285" t="s">
        <v>327</v>
      </c>
      <c r="B25" s="285"/>
      <c r="C25" s="285"/>
      <c r="D25" s="285"/>
      <c r="E25" s="285"/>
    </row>
    <row r="26" spans="1:17" ht="21" hidden="1" customHeight="1" x14ac:dyDescent="0.25">
      <c r="A26" s="193">
        <v>1</v>
      </c>
      <c r="B26" s="299" t="s">
        <v>682</v>
      </c>
      <c r="C26" s="2000" t="s">
        <v>759</v>
      </c>
      <c r="D26" s="2001"/>
      <c r="E26" s="2002"/>
    </row>
    <row r="27" spans="1:17" ht="21" hidden="1" customHeight="1" x14ac:dyDescent="0.25">
      <c r="A27" s="193">
        <v>2</v>
      </c>
      <c r="B27" s="3" t="s">
        <v>694</v>
      </c>
      <c r="C27" s="2003" t="s">
        <v>662</v>
      </c>
      <c r="D27" s="2004"/>
      <c r="E27" s="2005"/>
    </row>
    <row r="28" spans="1:17" ht="21" hidden="1" customHeight="1" x14ac:dyDescent="0.25">
      <c r="A28" s="193">
        <v>3</v>
      </c>
      <c r="B28" s="3" t="s">
        <v>664</v>
      </c>
      <c r="C28" s="2000" t="s">
        <v>662</v>
      </c>
      <c r="D28" s="2001"/>
      <c r="E28" s="2002"/>
    </row>
    <row r="29" spans="1:17" ht="21" hidden="1" customHeight="1" x14ac:dyDescent="0.25">
      <c r="A29" s="193">
        <v>4</v>
      </c>
      <c r="B29" s="3" t="s">
        <v>665</v>
      </c>
      <c r="C29" s="2000"/>
      <c r="D29" s="2001"/>
      <c r="E29" s="2002"/>
    </row>
    <row r="30" spans="1:17" ht="21" hidden="1" customHeight="1" x14ac:dyDescent="0.25">
      <c r="A30" s="193">
        <v>5</v>
      </c>
      <c r="B30" s="3" t="s">
        <v>667</v>
      </c>
      <c r="C30" s="2000"/>
      <c r="D30" s="2001"/>
      <c r="E30" s="2002"/>
    </row>
    <row r="31" spans="1:17" ht="21" hidden="1" customHeight="1" x14ac:dyDescent="0.25"/>
    <row r="32" spans="1:17" ht="21" hidden="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sheetData>
  <mergeCells count="13">
    <mergeCell ref="A1:I1"/>
    <mergeCell ref="A20:I20"/>
    <mergeCell ref="H2:I2"/>
    <mergeCell ref="C28:E28"/>
    <mergeCell ref="C29:E29"/>
    <mergeCell ref="A2:G2"/>
    <mergeCell ref="G23:I23"/>
    <mergeCell ref="C5:I17"/>
    <mergeCell ref="C30:E30"/>
    <mergeCell ref="A18:I18"/>
    <mergeCell ref="C26:E26"/>
    <mergeCell ref="C27:E27"/>
    <mergeCell ref="A21:I21"/>
  </mergeCells>
  <pageMargins left="0.7" right="0.7" top="0.75" bottom="0.75" header="0.3" footer="0.3"/>
  <pageSetup paperSize="9" scale="86" fitToHeight="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pageSetUpPr fitToPage="1"/>
  </sheetPr>
  <dimension ref="A1:J33"/>
  <sheetViews>
    <sheetView view="pageBreakPreview" topLeftCell="A5" zoomScaleNormal="100" zoomScaleSheetLayoutView="100" workbookViewId="0">
      <selection activeCell="D35" sqref="D35"/>
    </sheetView>
  </sheetViews>
  <sheetFormatPr defaultRowHeight="15" x14ac:dyDescent="0.25"/>
  <cols>
    <col min="1" max="1" width="6" style="248" bestFit="1" customWidth="1"/>
    <col min="2" max="2" width="13.5703125" style="248" customWidth="1"/>
    <col min="3" max="3" width="24.42578125" style="248" customWidth="1"/>
    <col min="4" max="4" width="19.7109375" style="248" customWidth="1"/>
    <col min="5" max="5" width="14.42578125" style="248" customWidth="1"/>
    <col min="6" max="6" width="13.85546875" style="248" customWidth="1"/>
    <col min="7" max="7" width="10.42578125" style="248" customWidth="1"/>
    <col min="8" max="8" width="14" style="248" hidden="1" customWidth="1"/>
    <col min="9" max="12" width="0" style="248" hidden="1" customWidth="1"/>
    <col min="13" max="256" width="9.140625" style="248"/>
    <col min="257" max="258" width="6" style="248" bestFit="1" customWidth="1"/>
    <col min="259" max="259" width="24.42578125" style="248" customWidth="1"/>
    <col min="260" max="260" width="19.7109375" style="248" customWidth="1"/>
    <col min="261" max="261" width="14.42578125" style="248" customWidth="1"/>
    <col min="262" max="262" width="15.42578125" style="248" customWidth="1"/>
    <col min="263" max="263" width="10.42578125" style="248" bestFit="1" customWidth="1"/>
    <col min="264" max="264" width="14" style="248" customWidth="1"/>
    <col min="265" max="512" width="9.140625" style="248"/>
    <col min="513" max="514" width="6" style="248" bestFit="1" customWidth="1"/>
    <col min="515" max="515" width="24.42578125" style="248" customWidth="1"/>
    <col min="516" max="516" width="19.7109375" style="248" customWidth="1"/>
    <col min="517" max="517" width="14.42578125" style="248" customWidth="1"/>
    <col min="518" max="518" width="15.42578125" style="248" customWidth="1"/>
    <col min="519" max="519" width="10.42578125" style="248" bestFit="1" customWidth="1"/>
    <col min="520" max="520" width="14" style="248" customWidth="1"/>
    <col min="521" max="768" width="9.140625" style="248"/>
    <col min="769" max="770" width="6" style="248" bestFit="1" customWidth="1"/>
    <col min="771" max="771" width="24.42578125" style="248" customWidth="1"/>
    <col min="772" max="772" width="19.7109375" style="248" customWidth="1"/>
    <col min="773" max="773" width="14.42578125" style="248" customWidth="1"/>
    <col min="774" max="774" width="15.42578125" style="248" customWidth="1"/>
    <col min="775" max="775" width="10.42578125" style="248" bestFit="1" customWidth="1"/>
    <col min="776" max="776" width="14" style="248" customWidth="1"/>
    <col min="777" max="1024" width="9.140625" style="248"/>
    <col min="1025" max="1026" width="6" style="248" bestFit="1" customWidth="1"/>
    <col min="1027" max="1027" width="24.42578125" style="248" customWidth="1"/>
    <col min="1028" max="1028" width="19.7109375" style="248" customWidth="1"/>
    <col min="1029" max="1029" width="14.42578125" style="248" customWidth="1"/>
    <col min="1030" max="1030" width="15.42578125" style="248" customWidth="1"/>
    <col min="1031" max="1031" width="10.42578125" style="248" bestFit="1" customWidth="1"/>
    <col min="1032" max="1032" width="14" style="248" customWidth="1"/>
    <col min="1033" max="1280" width="9.140625" style="248"/>
    <col min="1281" max="1282" width="6" style="248" bestFit="1" customWidth="1"/>
    <col min="1283" max="1283" width="24.42578125" style="248" customWidth="1"/>
    <col min="1284" max="1284" width="19.7109375" style="248" customWidth="1"/>
    <col min="1285" max="1285" width="14.42578125" style="248" customWidth="1"/>
    <col min="1286" max="1286" width="15.42578125" style="248" customWidth="1"/>
    <col min="1287" max="1287" width="10.42578125" style="248" bestFit="1" customWidth="1"/>
    <col min="1288" max="1288" width="14" style="248" customWidth="1"/>
    <col min="1289" max="1536" width="9.140625" style="248"/>
    <col min="1537" max="1538" width="6" style="248" bestFit="1" customWidth="1"/>
    <col min="1539" max="1539" width="24.42578125" style="248" customWidth="1"/>
    <col min="1540" max="1540" width="19.7109375" style="248" customWidth="1"/>
    <col min="1541" max="1541" width="14.42578125" style="248" customWidth="1"/>
    <col min="1542" max="1542" width="15.42578125" style="248" customWidth="1"/>
    <col min="1543" max="1543" width="10.42578125" style="248" bestFit="1" customWidth="1"/>
    <col min="1544" max="1544" width="14" style="248" customWidth="1"/>
    <col min="1545" max="1792" width="9.140625" style="248"/>
    <col min="1793" max="1794" width="6" style="248" bestFit="1" customWidth="1"/>
    <col min="1795" max="1795" width="24.42578125" style="248" customWidth="1"/>
    <col min="1796" max="1796" width="19.7109375" style="248" customWidth="1"/>
    <col min="1797" max="1797" width="14.42578125" style="248" customWidth="1"/>
    <col min="1798" max="1798" width="15.42578125" style="248" customWidth="1"/>
    <col min="1799" max="1799" width="10.42578125" style="248" bestFit="1" customWidth="1"/>
    <col min="1800" max="1800" width="14" style="248" customWidth="1"/>
    <col min="1801" max="2048" width="9.140625" style="248"/>
    <col min="2049" max="2050" width="6" style="248" bestFit="1" customWidth="1"/>
    <col min="2051" max="2051" width="24.42578125" style="248" customWidth="1"/>
    <col min="2052" max="2052" width="19.7109375" style="248" customWidth="1"/>
    <col min="2053" max="2053" width="14.42578125" style="248" customWidth="1"/>
    <col min="2054" max="2054" width="15.42578125" style="248" customWidth="1"/>
    <col min="2055" max="2055" width="10.42578125" style="248" bestFit="1" customWidth="1"/>
    <col min="2056" max="2056" width="14" style="248" customWidth="1"/>
    <col min="2057" max="2304" width="9.140625" style="248"/>
    <col min="2305" max="2306" width="6" style="248" bestFit="1" customWidth="1"/>
    <col min="2307" max="2307" width="24.42578125" style="248" customWidth="1"/>
    <col min="2308" max="2308" width="19.7109375" style="248" customWidth="1"/>
    <col min="2309" max="2309" width="14.42578125" style="248" customWidth="1"/>
    <col min="2310" max="2310" width="15.42578125" style="248" customWidth="1"/>
    <col min="2311" max="2311" width="10.42578125" style="248" bestFit="1" customWidth="1"/>
    <col min="2312" max="2312" width="14" style="248" customWidth="1"/>
    <col min="2313" max="2560" width="9.140625" style="248"/>
    <col min="2561" max="2562" width="6" style="248" bestFit="1" customWidth="1"/>
    <col min="2563" max="2563" width="24.42578125" style="248" customWidth="1"/>
    <col min="2564" max="2564" width="19.7109375" style="248" customWidth="1"/>
    <col min="2565" max="2565" width="14.42578125" style="248" customWidth="1"/>
    <col min="2566" max="2566" width="15.42578125" style="248" customWidth="1"/>
    <col min="2567" max="2567" width="10.42578125" style="248" bestFit="1" customWidth="1"/>
    <col min="2568" max="2568" width="14" style="248" customWidth="1"/>
    <col min="2569" max="2816" width="9.140625" style="248"/>
    <col min="2817" max="2818" width="6" style="248" bestFit="1" customWidth="1"/>
    <col min="2819" max="2819" width="24.42578125" style="248" customWidth="1"/>
    <col min="2820" max="2820" width="19.7109375" style="248" customWidth="1"/>
    <col min="2821" max="2821" width="14.42578125" style="248" customWidth="1"/>
    <col min="2822" max="2822" width="15.42578125" style="248" customWidth="1"/>
    <col min="2823" max="2823" width="10.42578125" style="248" bestFit="1" customWidth="1"/>
    <col min="2824" max="2824" width="14" style="248" customWidth="1"/>
    <col min="2825" max="3072" width="9.140625" style="248"/>
    <col min="3073" max="3074" width="6" style="248" bestFit="1" customWidth="1"/>
    <col min="3075" max="3075" width="24.42578125" style="248" customWidth="1"/>
    <col min="3076" max="3076" width="19.7109375" style="248" customWidth="1"/>
    <col min="3077" max="3077" width="14.42578125" style="248" customWidth="1"/>
    <col min="3078" max="3078" width="15.42578125" style="248" customWidth="1"/>
    <col min="3079" max="3079" width="10.42578125" style="248" bestFit="1" customWidth="1"/>
    <col min="3080" max="3080" width="14" style="248" customWidth="1"/>
    <col min="3081" max="3328" width="9.140625" style="248"/>
    <col min="3329" max="3330" width="6" style="248" bestFit="1" customWidth="1"/>
    <col min="3331" max="3331" width="24.42578125" style="248" customWidth="1"/>
    <col min="3332" max="3332" width="19.7109375" style="248" customWidth="1"/>
    <col min="3333" max="3333" width="14.42578125" style="248" customWidth="1"/>
    <col min="3334" max="3334" width="15.42578125" style="248" customWidth="1"/>
    <col min="3335" max="3335" width="10.42578125" style="248" bestFit="1" customWidth="1"/>
    <col min="3336" max="3336" width="14" style="248" customWidth="1"/>
    <col min="3337" max="3584" width="9.140625" style="248"/>
    <col min="3585" max="3586" width="6" style="248" bestFit="1" customWidth="1"/>
    <col min="3587" max="3587" width="24.42578125" style="248" customWidth="1"/>
    <col min="3588" max="3588" width="19.7109375" style="248" customWidth="1"/>
    <col min="3589" max="3589" width="14.42578125" style="248" customWidth="1"/>
    <col min="3590" max="3590" width="15.42578125" style="248" customWidth="1"/>
    <col min="3591" max="3591" width="10.42578125" style="248" bestFit="1" customWidth="1"/>
    <col min="3592" max="3592" width="14" style="248" customWidth="1"/>
    <col min="3593" max="3840" width="9.140625" style="248"/>
    <col min="3841" max="3842" width="6" style="248" bestFit="1" customWidth="1"/>
    <col min="3843" max="3843" width="24.42578125" style="248" customWidth="1"/>
    <col min="3844" max="3844" width="19.7109375" style="248" customWidth="1"/>
    <col min="3845" max="3845" width="14.42578125" style="248" customWidth="1"/>
    <col min="3846" max="3846" width="15.42578125" style="248" customWidth="1"/>
    <col min="3847" max="3847" width="10.42578125" style="248" bestFit="1" customWidth="1"/>
    <col min="3848" max="3848" width="14" style="248" customWidth="1"/>
    <col min="3849" max="4096" width="9.140625" style="248"/>
    <col min="4097" max="4098" width="6" style="248" bestFit="1" customWidth="1"/>
    <col min="4099" max="4099" width="24.42578125" style="248" customWidth="1"/>
    <col min="4100" max="4100" width="19.7109375" style="248" customWidth="1"/>
    <col min="4101" max="4101" width="14.42578125" style="248" customWidth="1"/>
    <col min="4102" max="4102" width="15.42578125" style="248" customWidth="1"/>
    <col min="4103" max="4103" width="10.42578125" style="248" bestFit="1" customWidth="1"/>
    <col min="4104" max="4104" width="14" style="248" customWidth="1"/>
    <col min="4105" max="4352" width="9.140625" style="248"/>
    <col min="4353" max="4354" width="6" style="248" bestFit="1" customWidth="1"/>
    <col min="4355" max="4355" width="24.42578125" style="248" customWidth="1"/>
    <col min="4356" max="4356" width="19.7109375" style="248" customWidth="1"/>
    <col min="4357" max="4357" width="14.42578125" style="248" customWidth="1"/>
    <col min="4358" max="4358" width="15.42578125" style="248" customWidth="1"/>
    <col min="4359" max="4359" width="10.42578125" style="248" bestFit="1" customWidth="1"/>
    <col min="4360" max="4360" width="14" style="248" customWidth="1"/>
    <col min="4361" max="4608" width="9.140625" style="248"/>
    <col min="4609" max="4610" width="6" style="248" bestFit="1" customWidth="1"/>
    <col min="4611" max="4611" width="24.42578125" style="248" customWidth="1"/>
    <col min="4612" max="4612" width="19.7109375" style="248" customWidth="1"/>
    <col min="4613" max="4613" width="14.42578125" style="248" customWidth="1"/>
    <col min="4614" max="4614" width="15.42578125" style="248" customWidth="1"/>
    <col min="4615" max="4615" width="10.42578125" style="248" bestFit="1" customWidth="1"/>
    <col min="4616" max="4616" width="14" style="248" customWidth="1"/>
    <col min="4617" max="4864" width="9.140625" style="248"/>
    <col min="4865" max="4866" width="6" style="248" bestFit="1" customWidth="1"/>
    <col min="4867" max="4867" width="24.42578125" style="248" customWidth="1"/>
    <col min="4868" max="4868" width="19.7109375" style="248" customWidth="1"/>
    <col min="4869" max="4869" width="14.42578125" style="248" customWidth="1"/>
    <col min="4870" max="4870" width="15.42578125" style="248" customWidth="1"/>
    <col min="4871" max="4871" width="10.42578125" style="248" bestFit="1" customWidth="1"/>
    <col min="4872" max="4872" width="14" style="248" customWidth="1"/>
    <col min="4873" max="5120" width="9.140625" style="248"/>
    <col min="5121" max="5122" width="6" style="248" bestFit="1" customWidth="1"/>
    <col min="5123" max="5123" width="24.42578125" style="248" customWidth="1"/>
    <col min="5124" max="5124" width="19.7109375" style="248" customWidth="1"/>
    <col min="5125" max="5125" width="14.42578125" style="248" customWidth="1"/>
    <col min="5126" max="5126" width="15.42578125" style="248" customWidth="1"/>
    <col min="5127" max="5127" width="10.42578125" style="248" bestFit="1" customWidth="1"/>
    <col min="5128" max="5128" width="14" style="248" customWidth="1"/>
    <col min="5129" max="5376" width="9.140625" style="248"/>
    <col min="5377" max="5378" width="6" style="248" bestFit="1" customWidth="1"/>
    <col min="5379" max="5379" width="24.42578125" style="248" customWidth="1"/>
    <col min="5380" max="5380" width="19.7109375" style="248" customWidth="1"/>
    <col min="5381" max="5381" width="14.42578125" style="248" customWidth="1"/>
    <col min="5382" max="5382" width="15.42578125" style="248" customWidth="1"/>
    <col min="5383" max="5383" width="10.42578125" style="248" bestFit="1" customWidth="1"/>
    <col min="5384" max="5384" width="14" style="248" customWidth="1"/>
    <col min="5385" max="5632" width="9.140625" style="248"/>
    <col min="5633" max="5634" width="6" style="248" bestFit="1" customWidth="1"/>
    <col min="5635" max="5635" width="24.42578125" style="248" customWidth="1"/>
    <col min="5636" max="5636" width="19.7109375" style="248" customWidth="1"/>
    <col min="5637" max="5637" width="14.42578125" style="248" customWidth="1"/>
    <col min="5638" max="5638" width="15.42578125" style="248" customWidth="1"/>
    <col min="5639" max="5639" width="10.42578125" style="248" bestFit="1" customWidth="1"/>
    <col min="5640" max="5640" width="14" style="248" customWidth="1"/>
    <col min="5641" max="5888" width="9.140625" style="248"/>
    <col min="5889" max="5890" width="6" style="248" bestFit="1" customWidth="1"/>
    <col min="5891" max="5891" width="24.42578125" style="248" customWidth="1"/>
    <col min="5892" max="5892" width="19.7109375" style="248" customWidth="1"/>
    <col min="5893" max="5893" width="14.42578125" style="248" customWidth="1"/>
    <col min="5894" max="5894" width="15.42578125" style="248" customWidth="1"/>
    <col min="5895" max="5895" width="10.42578125" style="248" bestFit="1" customWidth="1"/>
    <col min="5896" max="5896" width="14" style="248" customWidth="1"/>
    <col min="5897" max="6144" width="9.140625" style="248"/>
    <col min="6145" max="6146" width="6" style="248" bestFit="1" customWidth="1"/>
    <col min="6147" max="6147" width="24.42578125" style="248" customWidth="1"/>
    <col min="6148" max="6148" width="19.7109375" style="248" customWidth="1"/>
    <col min="6149" max="6149" width="14.42578125" style="248" customWidth="1"/>
    <col min="6150" max="6150" width="15.42578125" style="248" customWidth="1"/>
    <col min="6151" max="6151" width="10.42578125" style="248" bestFit="1" customWidth="1"/>
    <col min="6152" max="6152" width="14" style="248" customWidth="1"/>
    <col min="6153" max="6400" width="9.140625" style="248"/>
    <col min="6401" max="6402" width="6" style="248" bestFit="1" customWidth="1"/>
    <col min="6403" max="6403" width="24.42578125" style="248" customWidth="1"/>
    <col min="6404" max="6404" width="19.7109375" style="248" customWidth="1"/>
    <col min="6405" max="6405" width="14.42578125" style="248" customWidth="1"/>
    <col min="6406" max="6406" width="15.42578125" style="248" customWidth="1"/>
    <col min="6407" max="6407" width="10.42578125" style="248" bestFit="1" customWidth="1"/>
    <col min="6408" max="6408" width="14" style="248" customWidth="1"/>
    <col min="6409" max="6656" width="9.140625" style="248"/>
    <col min="6657" max="6658" width="6" style="248" bestFit="1" customWidth="1"/>
    <col min="6659" max="6659" width="24.42578125" style="248" customWidth="1"/>
    <col min="6660" max="6660" width="19.7109375" style="248" customWidth="1"/>
    <col min="6661" max="6661" width="14.42578125" style="248" customWidth="1"/>
    <col min="6662" max="6662" width="15.42578125" style="248" customWidth="1"/>
    <col min="6663" max="6663" width="10.42578125" style="248" bestFit="1" customWidth="1"/>
    <col min="6664" max="6664" width="14" style="248" customWidth="1"/>
    <col min="6665" max="6912" width="9.140625" style="248"/>
    <col min="6913" max="6914" width="6" style="248" bestFit="1" customWidth="1"/>
    <col min="6915" max="6915" width="24.42578125" style="248" customWidth="1"/>
    <col min="6916" max="6916" width="19.7109375" style="248" customWidth="1"/>
    <col min="6917" max="6917" width="14.42578125" style="248" customWidth="1"/>
    <col min="6918" max="6918" width="15.42578125" style="248" customWidth="1"/>
    <col min="6919" max="6919" width="10.42578125" style="248" bestFit="1" customWidth="1"/>
    <col min="6920" max="6920" width="14" style="248" customWidth="1"/>
    <col min="6921" max="7168" width="9.140625" style="248"/>
    <col min="7169" max="7170" width="6" style="248" bestFit="1" customWidth="1"/>
    <col min="7171" max="7171" width="24.42578125" style="248" customWidth="1"/>
    <col min="7172" max="7172" width="19.7109375" style="248" customWidth="1"/>
    <col min="7173" max="7173" width="14.42578125" style="248" customWidth="1"/>
    <col min="7174" max="7174" width="15.42578125" style="248" customWidth="1"/>
    <col min="7175" max="7175" width="10.42578125" style="248" bestFit="1" customWidth="1"/>
    <col min="7176" max="7176" width="14" style="248" customWidth="1"/>
    <col min="7177" max="7424" width="9.140625" style="248"/>
    <col min="7425" max="7426" width="6" style="248" bestFit="1" customWidth="1"/>
    <col min="7427" max="7427" width="24.42578125" style="248" customWidth="1"/>
    <col min="7428" max="7428" width="19.7109375" style="248" customWidth="1"/>
    <col min="7429" max="7429" width="14.42578125" style="248" customWidth="1"/>
    <col min="7430" max="7430" width="15.42578125" style="248" customWidth="1"/>
    <col min="7431" max="7431" width="10.42578125" style="248" bestFit="1" customWidth="1"/>
    <col min="7432" max="7432" width="14" style="248" customWidth="1"/>
    <col min="7433" max="7680" width="9.140625" style="248"/>
    <col min="7681" max="7682" width="6" style="248" bestFit="1" customWidth="1"/>
    <col min="7683" max="7683" width="24.42578125" style="248" customWidth="1"/>
    <col min="7684" max="7684" width="19.7109375" style="248" customWidth="1"/>
    <col min="7685" max="7685" width="14.42578125" style="248" customWidth="1"/>
    <col min="7686" max="7686" width="15.42578125" style="248" customWidth="1"/>
    <col min="7687" max="7687" width="10.42578125" style="248" bestFit="1" customWidth="1"/>
    <col min="7688" max="7688" width="14" style="248" customWidth="1"/>
    <col min="7689" max="7936" width="9.140625" style="248"/>
    <col min="7937" max="7938" width="6" style="248" bestFit="1" customWidth="1"/>
    <col min="7939" max="7939" width="24.42578125" style="248" customWidth="1"/>
    <col min="7940" max="7940" width="19.7109375" style="248" customWidth="1"/>
    <col min="7941" max="7941" width="14.42578125" style="248" customWidth="1"/>
    <col min="7942" max="7942" width="15.42578125" style="248" customWidth="1"/>
    <col min="7943" max="7943" width="10.42578125" style="248" bestFit="1" customWidth="1"/>
    <col min="7944" max="7944" width="14" style="248" customWidth="1"/>
    <col min="7945" max="8192" width="9.140625" style="248"/>
    <col min="8193" max="8194" width="6" style="248" bestFit="1" customWidth="1"/>
    <col min="8195" max="8195" width="24.42578125" style="248" customWidth="1"/>
    <col min="8196" max="8196" width="19.7109375" style="248" customWidth="1"/>
    <col min="8197" max="8197" width="14.42578125" style="248" customWidth="1"/>
    <col min="8198" max="8198" width="15.42578125" style="248" customWidth="1"/>
    <col min="8199" max="8199" width="10.42578125" style="248" bestFit="1" customWidth="1"/>
    <col min="8200" max="8200" width="14" style="248" customWidth="1"/>
    <col min="8201" max="8448" width="9.140625" style="248"/>
    <col min="8449" max="8450" width="6" style="248" bestFit="1" customWidth="1"/>
    <col min="8451" max="8451" width="24.42578125" style="248" customWidth="1"/>
    <col min="8452" max="8452" width="19.7109375" style="248" customWidth="1"/>
    <col min="8453" max="8453" width="14.42578125" style="248" customWidth="1"/>
    <col min="8454" max="8454" width="15.42578125" style="248" customWidth="1"/>
    <col min="8455" max="8455" width="10.42578125" style="248" bestFit="1" customWidth="1"/>
    <col min="8456" max="8456" width="14" style="248" customWidth="1"/>
    <col min="8457" max="8704" width="9.140625" style="248"/>
    <col min="8705" max="8706" width="6" style="248" bestFit="1" customWidth="1"/>
    <col min="8707" max="8707" width="24.42578125" style="248" customWidth="1"/>
    <col min="8708" max="8708" width="19.7109375" style="248" customWidth="1"/>
    <col min="8709" max="8709" width="14.42578125" style="248" customWidth="1"/>
    <col min="8710" max="8710" width="15.42578125" style="248" customWidth="1"/>
    <col min="8711" max="8711" width="10.42578125" style="248" bestFit="1" customWidth="1"/>
    <col min="8712" max="8712" width="14" style="248" customWidth="1"/>
    <col min="8713" max="8960" width="9.140625" style="248"/>
    <col min="8961" max="8962" width="6" style="248" bestFit="1" customWidth="1"/>
    <col min="8963" max="8963" width="24.42578125" style="248" customWidth="1"/>
    <col min="8964" max="8964" width="19.7109375" style="248" customWidth="1"/>
    <col min="8965" max="8965" width="14.42578125" style="248" customWidth="1"/>
    <col min="8966" max="8966" width="15.42578125" style="248" customWidth="1"/>
    <col min="8967" max="8967" width="10.42578125" style="248" bestFit="1" customWidth="1"/>
    <col min="8968" max="8968" width="14" style="248" customWidth="1"/>
    <col min="8969" max="9216" width="9.140625" style="248"/>
    <col min="9217" max="9218" width="6" style="248" bestFit="1" customWidth="1"/>
    <col min="9219" max="9219" width="24.42578125" style="248" customWidth="1"/>
    <col min="9220" max="9220" width="19.7109375" style="248" customWidth="1"/>
    <col min="9221" max="9221" width="14.42578125" style="248" customWidth="1"/>
    <col min="9222" max="9222" width="15.42578125" style="248" customWidth="1"/>
    <col min="9223" max="9223" width="10.42578125" style="248" bestFit="1" customWidth="1"/>
    <col min="9224" max="9224" width="14" style="248" customWidth="1"/>
    <col min="9225" max="9472" width="9.140625" style="248"/>
    <col min="9473" max="9474" width="6" style="248" bestFit="1" customWidth="1"/>
    <col min="9475" max="9475" width="24.42578125" style="248" customWidth="1"/>
    <col min="9476" max="9476" width="19.7109375" style="248" customWidth="1"/>
    <col min="9477" max="9477" width="14.42578125" style="248" customWidth="1"/>
    <col min="9478" max="9478" width="15.42578125" style="248" customWidth="1"/>
    <col min="9479" max="9479" width="10.42578125" style="248" bestFit="1" customWidth="1"/>
    <col min="9480" max="9480" width="14" style="248" customWidth="1"/>
    <col min="9481" max="9728" width="9.140625" style="248"/>
    <col min="9729" max="9730" width="6" style="248" bestFit="1" customWidth="1"/>
    <col min="9731" max="9731" width="24.42578125" style="248" customWidth="1"/>
    <col min="9732" max="9732" width="19.7109375" style="248" customWidth="1"/>
    <col min="9733" max="9733" width="14.42578125" style="248" customWidth="1"/>
    <col min="9734" max="9734" width="15.42578125" style="248" customWidth="1"/>
    <col min="9735" max="9735" width="10.42578125" style="248" bestFit="1" customWidth="1"/>
    <col min="9736" max="9736" width="14" style="248" customWidth="1"/>
    <col min="9737" max="9984" width="9.140625" style="248"/>
    <col min="9985" max="9986" width="6" style="248" bestFit="1" customWidth="1"/>
    <col min="9987" max="9987" width="24.42578125" style="248" customWidth="1"/>
    <col min="9988" max="9988" width="19.7109375" style="248" customWidth="1"/>
    <col min="9989" max="9989" width="14.42578125" style="248" customWidth="1"/>
    <col min="9990" max="9990" width="15.42578125" style="248" customWidth="1"/>
    <col min="9991" max="9991" width="10.42578125" style="248" bestFit="1" customWidth="1"/>
    <col min="9992" max="9992" width="14" style="248" customWidth="1"/>
    <col min="9993" max="10240" width="9.140625" style="248"/>
    <col min="10241" max="10242" width="6" style="248" bestFit="1" customWidth="1"/>
    <col min="10243" max="10243" width="24.42578125" style="248" customWidth="1"/>
    <col min="10244" max="10244" width="19.7109375" style="248" customWidth="1"/>
    <col min="10245" max="10245" width="14.42578125" style="248" customWidth="1"/>
    <col min="10246" max="10246" width="15.42578125" style="248" customWidth="1"/>
    <col min="10247" max="10247" width="10.42578125" style="248" bestFit="1" customWidth="1"/>
    <col min="10248" max="10248" width="14" style="248" customWidth="1"/>
    <col min="10249" max="10496" width="9.140625" style="248"/>
    <col min="10497" max="10498" width="6" style="248" bestFit="1" customWidth="1"/>
    <col min="10499" max="10499" width="24.42578125" style="248" customWidth="1"/>
    <col min="10500" max="10500" width="19.7109375" style="248" customWidth="1"/>
    <col min="10501" max="10501" width="14.42578125" style="248" customWidth="1"/>
    <col min="10502" max="10502" width="15.42578125" style="248" customWidth="1"/>
    <col min="10503" max="10503" width="10.42578125" style="248" bestFit="1" customWidth="1"/>
    <col min="10504" max="10504" width="14" style="248" customWidth="1"/>
    <col min="10505" max="10752" width="9.140625" style="248"/>
    <col min="10753" max="10754" width="6" style="248" bestFit="1" customWidth="1"/>
    <col min="10755" max="10755" width="24.42578125" style="248" customWidth="1"/>
    <col min="10756" max="10756" width="19.7109375" style="248" customWidth="1"/>
    <col min="10757" max="10757" width="14.42578125" style="248" customWidth="1"/>
    <col min="10758" max="10758" width="15.42578125" style="248" customWidth="1"/>
    <col min="10759" max="10759" width="10.42578125" style="248" bestFit="1" customWidth="1"/>
    <col min="10760" max="10760" width="14" style="248" customWidth="1"/>
    <col min="10761" max="11008" width="9.140625" style="248"/>
    <col min="11009" max="11010" width="6" style="248" bestFit="1" customWidth="1"/>
    <col min="11011" max="11011" width="24.42578125" style="248" customWidth="1"/>
    <col min="11012" max="11012" width="19.7109375" style="248" customWidth="1"/>
    <col min="11013" max="11013" width="14.42578125" style="248" customWidth="1"/>
    <col min="11014" max="11014" width="15.42578125" style="248" customWidth="1"/>
    <col min="11015" max="11015" width="10.42578125" style="248" bestFit="1" customWidth="1"/>
    <col min="11016" max="11016" width="14" style="248" customWidth="1"/>
    <col min="11017" max="11264" width="9.140625" style="248"/>
    <col min="11265" max="11266" width="6" style="248" bestFit="1" customWidth="1"/>
    <col min="11267" max="11267" width="24.42578125" style="248" customWidth="1"/>
    <col min="11268" max="11268" width="19.7109375" style="248" customWidth="1"/>
    <col min="11269" max="11269" width="14.42578125" style="248" customWidth="1"/>
    <col min="11270" max="11270" width="15.42578125" style="248" customWidth="1"/>
    <col min="11271" max="11271" width="10.42578125" style="248" bestFit="1" customWidth="1"/>
    <col min="11272" max="11272" width="14" style="248" customWidth="1"/>
    <col min="11273" max="11520" width="9.140625" style="248"/>
    <col min="11521" max="11522" width="6" style="248" bestFit="1" customWidth="1"/>
    <col min="11523" max="11523" width="24.42578125" style="248" customWidth="1"/>
    <col min="11524" max="11524" width="19.7109375" style="248" customWidth="1"/>
    <col min="11525" max="11525" width="14.42578125" style="248" customWidth="1"/>
    <col min="11526" max="11526" width="15.42578125" style="248" customWidth="1"/>
    <col min="11527" max="11527" width="10.42578125" style="248" bestFit="1" customWidth="1"/>
    <col min="11528" max="11528" width="14" style="248" customWidth="1"/>
    <col min="11529" max="11776" width="9.140625" style="248"/>
    <col min="11777" max="11778" width="6" style="248" bestFit="1" customWidth="1"/>
    <col min="11779" max="11779" width="24.42578125" style="248" customWidth="1"/>
    <col min="11780" max="11780" width="19.7109375" style="248" customWidth="1"/>
    <col min="11781" max="11781" width="14.42578125" style="248" customWidth="1"/>
    <col min="11782" max="11782" width="15.42578125" style="248" customWidth="1"/>
    <col min="11783" max="11783" width="10.42578125" style="248" bestFit="1" customWidth="1"/>
    <col min="11784" max="11784" width="14" style="248" customWidth="1"/>
    <col min="11785" max="12032" width="9.140625" style="248"/>
    <col min="12033" max="12034" width="6" style="248" bestFit="1" customWidth="1"/>
    <col min="12035" max="12035" width="24.42578125" style="248" customWidth="1"/>
    <col min="12036" max="12036" width="19.7109375" style="248" customWidth="1"/>
    <col min="12037" max="12037" width="14.42578125" style="248" customWidth="1"/>
    <col min="12038" max="12038" width="15.42578125" style="248" customWidth="1"/>
    <col min="12039" max="12039" width="10.42578125" style="248" bestFit="1" customWidth="1"/>
    <col min="12040" max="12040" width="14" style="248" customWidth="1"/>
    <col min="12041" max="12288" width="9.140625" style="248"/>
    <col min="12289" max="12290" width="6" style="248" bestFit="1" customWidth="1"/>
    <col min="12291" max="12291" width="24.42578125" style="248" customWidth="1"/>
    <col min="12292" max="12292" width="19.7109375" style="248" customWidth="1"/>
    <col min="12293" max="12293" width="14.42578125" style="248" customWidth="1"/>
    <col min="12294" max="12294" width="15.42578125" style="248" customWidth="1"/>
    <col min="12295" max="12295" width="10.42578125" style="248" bestFit="1" customWidth="1"/>
    <col min="12296" max="12296" width="14" style="248" customWidth="1"/>
    <col min="12297" max="12544" width="9.140625" style="248"/>
    <col min="12545" max="12546" width="6" style="248" bestFit="1" customWidth="1"/>
    <col min="12547" max="12547" width="24.42578125" style="248" customWidth="1"/>
    <col min="12548" max="12548" width="19.7109375" style="248" customWidth="1"/>
    <col min="12549" max="12549" width="14.42578125" style="248" customWidth="1"/>
    <col min="12550" max="12550" width="15.42578125" style="248" customWidth="1"/>
    <col min="12551" max="12551" width="10.42578125" style="248" bestFit="1" customWidth="1"/>
    <col min="12552" max="12552" width="14" style="248" customWidth="1"/>
    <col min="12553" max="12800" width="9.140625" style="248"/>
    <col min="12801" max="12802" width="6" style="248" bestFit="1" customWidth="1"/>
    <col min="12803" max="12803" width="24.42578125" style="248" customWidth="1"/>
    <col min="12804" max="12804" width="19.7109375" style="248" customWidth="1"/>
    <col min="12805" max="12805" width="14.42578125" style="248" customWidth="1"/>
    <col min="12806" max="12806" width="15.42578125" style="248" customWidth="1"/>
    <col min="12807" max="12807" width="10.42578125" style="248" bestFit="1" customWidth="1"/>
    <col min="12808" max="12808" width="14" style="248" customWidth="1"/>
    <col min="12809" max="13056" width="9.140625" style="248"/>
    <col min="13057" max="13058" width="6" style="248" bestFit="1" customWidth="1"/>
    <col min="13059" max="13059" width="24.42578125" style="248" customWidth="1"/>
    <col min="13060" max="13060" width="19.7109375" style="248" customWidth="1"/>
    <col min="13061" max="13061" width="14.42578125" style="248" customWidth="1"/>
    <col min="13062" max="13062" width="15.42578125" style="248" customWidth="1"/>
    <col min="13063" max="13063" width="10.42578125" style="248" bestFit="1" customWidth="1"/>
    <col min="13064" max="13064" width="14" style="248" customWidth="1"/>
    <col min="13065" max="13312" width="9.140625" style="248"/>
    <col min="13313" max="13314" width="6" style="248" bestFit="1" customWidth="1"/>
    <col min="13315" max="13315" width="24.42578125" style="248" customWidth="1"/>
    <col min="13316" max="13316" width="19.7109375" style="248" customWidth="1"/>
    <col min="13317" max="13317" width="14.42578125" style="248" customWidth="1"/>
    <col min="13318" max="13318" width="15.42578125" style="248" customWidth="1"/>
    <col min="13319" max="13319" width="10.42578125" style="248" bestFit="1" customWidth="1"/>
    <col min="13320" max="13320" width="14" style="248" customWidth="1"/>
    <col min="13321" max="13568" width="9.140625" style="248"/>
    <col min="13569" max="13570" width="6" style="248" bestFit="1" customWidth="1"/>
    <col min="13571" max="13571" width="24.42578125" style="248" customWidth="1"/>
    <col min="13572" max="13572" width="19.7109375" style="248" customWidth="1"/>
    <col min="13573" max="13573" width="14.42578125" style="248" customWidth="1"/>
    <col min="13574" max="13574" width="15.42578125" style="248" customWidth="1"/>
    <col min="13575" max="13575" width="10.42578125" style="248" bestFit="1" customWidth="1"/>
    <col min="13576" max="13576" width="14" style="248" customWidth="1"/>
    <col min="13577" max="13824" width="9.140625" style="248"/>
    <col min="13825" max="13826" width="6" style="248" bestFit="1" customWidth="1"/>
    <col min="13827" max="13827" width="24.42578125" style="248" customWidth="1"/>
    <col min="13828" max="13828" width="19.7109375" style="248" customWidth="1"/>
    <col min="13829" max="13829" width="14.42578125" style="248" customWidth="1"/>
    <col min="13830" max="13830" width="15.42578125" style="248" customWidth="1"/>
    <col min="13831" max="13831" width="10.42578125" style="248" bestFit="1" customWidth="1"/>
    <col min="13832" max="13832" width="14" style="248" customWidth="1"/>
    <col min="13833" max="14080" width="9.140625" style="248"/>
    <col min="14081" max="14082" width="6" style="248" bestFit="1" customWidth="1"/>
    <col min="14083" max="14083" width="24.42578125" style="248" customWidth="1"/>
    <col min="14084" max="14084" width="19.7109375" style="248" customWidth="1"/>
    <col min="14085" max="14085" width="14.42578125" style="248" customWidth="1"/>
    <col min="14086" max="14086" width="15.42578125" style="248" customWidth="1"/>
    <col min="14087" max="14087" width="10.42578125" style="248" bestFit="1" customWidth="1"/>
    <col min="14088" max="14088" width="14" style="248" customWidth="1"/>
    <col min="14089" max="14336" width="9.140625" style="248"/>
    <col min="14337" max="14338" width="6" style="248" bestFit="1" customWidth="1"/>
    <col min="14339" max="14339" width="24.42578125" style="248" customWidth="1"/>
    <col min="14340" max="14340" width="19.7109375" style="248" customWidth="1"/>
    <col min="14341" max="14341" width="14.42578125" style="248" customWidth="1"/>
    <col min="14342" max="14342" width="15.42578125" style="248" customWidth="1"/>
    <col min="14343" max="14343" width="10.42578125" style="248" bestFit="1" customWidth="1"/>
    <col min="14344" max="14344" width="14" style="248" customWidth="1"/>
    <col min="14345" max="14592" width="9.140625" style="248"/>
    <col min="14593" max="14594" width="6" style="248" bestFit="1" customWidth="1"/>
    <col min="14595" max="14595" width="24.42578125" style="248" customWidth="1"/>
    <col min="14596" max="14596" width="19.7109375" style="248" customWidth="1"/>
    <col min="14597" max="14597" width="14.42578125" style="248" customWidth="1"/>
    <col min="14598" max="14598" width="15.42578125" style="248" customWidth="1"/>
    <col min="14599" max="14599" width="10.42578125" style="248" bestFit="1" customWidth="1"/>
    <col min="14600" max="14600" width="14" style="248" customWidth="1"/>
    <col min="14601" max="14848" width="9.140625" style="248"/>
    <col min="14849" max="14850" width="6" style="248" bestFit="1" customWidth="1"/>
    <col min="14851" max="14851" width="24.42578125" style="248" customWidth="1"/>
    <col min="14852" max="14852" width="19.7109375" style="248" customWidth="1"/>
    <col min="14853" max="14853" width="14.42578125" style="248" customWidth="1"/>
    <col min="14854" max="14854" width="15.42578125" style="248" customWidth="1"/>
    <col min="14855" max="14855" width="10.42578125" style="248" bestFit="1" customWidth="1"/>
    <col min="14856" max="14856" width="14" style="248" customWidth="1"/>
    <col min="14857" max="15104" width="9.140625" style="248"/>
    <col min="15105" max="15106" width="6" style="248" bestFit="1" customWidth="1"/>
    <col min="15107" max="15107" width="24.42578125" style="248" customWidth="1"/>
    <col min="15108" max="15108" width="19.7109375" style="248" customWidth="1"/>
    <col min="15109" max="15109" width="14.42578125" style="248" customWidth="1"/>
    <col min="15110" max="15110" width="15.42578125" style="248" customWidth="1"/>
    <col min="15111" max="15111" width="10.42578125" style="248" bestFit="1" customWidth="1"/>
    <col min="15112" max="15112" width="14" style="248" customWidth="1"/>
    <col min="15113" max="15360" width="9.140625" style="248"/>
    <col min="15361" max="15362" width="6" style="248" bestFit="1" customWidth="1"/>
    <col min="15363" max="15363" width="24.42578125" style="248" customWidth="1"/>
    <col min="15364" max="15364" width="19.7109375" style="248" customWidth="1"/>
    <col min="15365" max="15365" width="14.42578125" style="248" customWidth="1"/>
    <col min="15366" max="15366" width="15.42578125" style="248" customWidth="1"/>
    <col min="15367" max="15367" width="10.42578125" style="248" bestFit="1" customWidth="1"/>
    <col min="15368" max="15368" width="14" style="248" customWidth="1"/>
    <col min="15369" max="15616" width="9.140625" style="248"/>
    <col min="15617" max="15618" width="6" style="248" bestFit="1" customWidth="1"/>
    <col min="15619" max="15619" width="24.42578125" style="248" customWidth="1"/>
    <col min="15620" max="15620" width="19.7109375" style="248" customWidth="1"/>
    <col min="15621" max="15621" width="14.42578125" style="248" customWidth="1"/>
    <col min="15622" max="15622" width="15.42578125" style="248" customWidth="1"/>
    <col min="15623" max="15623" width="10.42578125" style="248" bestFit="1" customWidth="1"/>
    <col min="15624" max="15624" width="14" style="248" customWidth="1"/>
    <col min="15625" max="15872" width="9.140625" style="248"/>
    <col min="15873" max="15874" width="6" style="248" bestFit="1" customWidth="1"/>
    <col min="15875" max="15875" width="24.42578125" style="248" customWidth="1"/>
    <col min="15876" max="15876" width="19.7109375" style="248" customWidth="1"/>
    <col min="15877" max="15877" width="14.42578125" style="248" customWidth="1"/>
    <col min="15878" max="15878" width="15.42578125" style="248" customWidth="1"/>
    <col min="15879" max="15879" width="10.42578125" style="248" bestFit="1" customWidth="1"/>
    <col min="15880" max="15880" width="14" style="248" customWidth="1"/>
    <col min="15881" max="16128" width="9.140625" style="248"/>
    <col min="16129" max="16130" width="6" style="248" bestFit="1" customWidth="1"/>
    <col min="16131" max="16131" width="24.42578125" style="248" customWidth="1"/>
    <col min="16132" max="16132" width="19.7109375" style="248" customWidth="1"/>
    <col min="16133" max="16133" width="14.42578125" style="248" customWidth="1"/>
    <col min="16134" max="16134" width="15.42578125" style="248" customWidth="1"/>
    <col min="16135" max="16135" width="10.42578125" style="248" bestFit="1" customWidth="1"/>
    <col min="16136" max="16136" width="14" style="248" customWidth="1"/>
    <col min="16137" max="16384" width="9.140625" style="248"/>
  </cols>
  <sheetData>
    <row r="1" spans="1:10" ht="21" customHeight="1" x14ac:dyDescent="0.25">
      <c r="A1" s="2052" t="str">
        <f>'F13'!A1</f>
        <v>Name of Transmission Licensee: Uttar Pradesh Power Transmission Corporation Limited</v>
      </c>
      <c r="B1" s="2053"/>
      <c r="C1" s="2053"/>
      <c r="D1" s="2053"/>
      <c r="E1" s="2053"/>
      <c r="F1" s="2053"/>
      <c r="G1" s="2054"/>
      <c r="H1" s="298"/>
      <c r="I1" s="300"/>
      <c r="J1" s="256"/>
    </row>
    <row r="2" spans="1:10" ht="21" customHeight="1" x14ac:dyDescent="0.25">
      <c r="A2" s="1948" t="s">
        <v>796</v>
      </c>
      <c r="B2" s="1950"/>
      <c r="C2" s="1950"/>
      <c r="D2" s="1950"/>
      <c r="E2" s="1950"/>
      <c r="F2" s="2057" t="s">
        <v>1242</v>
      </c>
      <c r="G2" s="2058"/>
      <c r="H2" s="256"/>
      <c r="I2" s="256"/>
      <c r="J2" s="256"/>
    </row>
    <row r="3" spans="1:10" ht="21" customHeight="1" x14ac:dyDescent="0.25">
      <c r="A3" s="1144"/>
      <c r="B3" s="256"/>
      <c r="C3" s="256"/>
      <c r="D3" s="256"/>
      <c r="E3" s="256"/>
      <c r="F3" s="2055" t="s">
        <v>627</v>
      </c>
      <c r="G3" s="2056"/>
    </row>
    <row r="4" spans="1:10" s="14" customFormat="1" ht="63" customHeight="1" x14ac:dyDescent="0.25">
      <c r="A4" s="1145" t="s">
        <v>197</v>
      </c>
      <c r="B4" s="1569" t="s">
        <v>339</v>
      </c>
      <c r="C4" s="1570" t="s">
        <v>340</v>
      </c>
      <c r="D4" s="1570" t="s">
        <v>341</v>
      </c>
      <c r="E4" s="1570" t="s">
        <v>342</v>
      </c>
      <c r="F4" s="1569" t="s">
        <v>343</v>
      </c>
      <c r="G4" s="1146" t="s">
        <v>855</v>
      </c>
    </row>
    <row r="5" spans="1:10" ht="21" customHeight="1" x14ac:dyDescent="0.25">
      <c r="A5" s="1145">
        <v>1</v>
      </c>
      <c r="B5" s="2069" t="s">
        <v>1812</v>
      </c>
      <c r="C5" s="2070"/>
      <c r="D5" s="2070"/>
      <c r="E5" s="2070"/>
      <c r="F5" s="2070"/>
      <c r="G5" s="2071"/>
    </row>
    <row r="6" spans="1:10" ht="21" customHeight="1" x14ac:dyDescent="0.25">
      <c r="A6" s="1147">
        <v>2</v>
      </c>
      <c r="B6" s="2072"/>
      <c r="C6" s="2073"/>
      <c r="D6" s="2073"/>
      <c r="E6" s="2073"/>
      <c r="F6" s="2073"/>
      <c r="G6" s="2074"/>
    </row>
    <row r="7" spans="1:10" ht="21" customHeight="1" x14ac:dyDescent="0.25">
      <c r="A7" s="1145">
        <v>3</v>
      </c>
      <c r="B7" s="2072"/>
      <c r="C7" s="2073"/>
      <c r="D7" s="2073"/>
      <c r="E7" s="2073"/>
      <c r="F7" s="2073"/>
      <c r="G7" s="2074"/>
    </row>
    <row r="8" spans="1:10" ht="21" customHeight="1" x14ac:dyDescent="0.25">
      <c r="A8" s="1147">
        <v>4</v>
      </c>
      <c r="B8" s="2072"/>
      <c r="C8" s="2073"/>
      <c r="D8" s="2073"/>
      <c r="E8" s="2073"/>
      <c r="F8" s="2073"/>
      <c r="G8" s="2074"/>
    </row>
    <row r="9" spans="1:10" ht="21" customHeight="1" x14ac:dyDescent="0.25">
      <c r="A9" s="1145">
        <v>5</v>
      </c>
      <c r="B9" s="2072"/>
      <c r="C9" s="2073"/>
      <c r="D9" s="2073"/>
      <c r="E9" s="2073"/>
      <c r="F9" s="2073"/>
      <c r="G9" s="2074"/>
    </row>
    <row r="10" spans="1:10" ht="21" customHeight="1" x14ac:dyDescent="0.25">
      <c r="A10" s="1147">
        <v>6</v>
      </c>
      <c r="B10" s="2072"/>
      <c r="C10" s="2073"/>
      <c r="D10" s="2073"/>
      <c r="E10" s="2073"/>
      <c r="F10" s="2073"/>
      <c r="G10" s="2074"/>
    </row>
    <row r="11" spans="1:10" ht="21" customHeight="1" x14ac:dyDescent="0.25">
      <c r="A11" s="1145">
        <v>7</v>
      </c>
      <c r="B11" s="2072"/>
      <c r="C11" s="2073"/>
      <c r="D11" s="2073"/>
      <c r="E11" s="2073"/>
      <c r="F11" s="2073"/>
      <c r="G11" s="2074"/>
    </row>
    <row r="12" spans="1:10" ht="21" customHeight="1" x14ac:dyDescent="0.25">
      <c r="A12" s="1147">
        <v>8</v>
      </c>
      <c r="B12" s="2072"/>
      <c r="C12" s="2073"/>
      <c r="D12" s="2073"/>
      <c r="E12" s="2073"/>
      <c r="F12" s="2073"/>
      <c r="G12" s="2074"/>
    </row>
    <row r="13" spans="1:10" ht="21" customHeight="1" x14ac:dyDescent="0.25">
      <c r="A13" s="1145">
        <v>9</v>
      </c>
      <c r="B13" s="2072"/>
      <c r="C13" s="2073"/>
      <c r="D13" s="2073"/>
      <c r="E13" s="2073"/>
      <c r="F13" s="2073"/>
      <c r="G13" s="2074"/>
    </row>
    <row r="14" spans="1:10" ht="21" customHeight="1" x14ac:dyDescent="0.25">
      <c r="A14" s="1147">
        <v>10</v>
      </c>
      <c r="B14" s="2072"/>
      <c r="C14" s="2073"/>
      <c r="D14" s="2073"/>
      <c r="E14" s="2073"/>
      <c r="F14" s="2073"/>
      <c r="G14" s="2074"/>
    </row>
    <row r="15" spans="1:10" ht="21" customHeight="1" x14ac:dyDescent="0.25">
      <c r="A15" s="1145">
        <v>11</v>
      </c>
      <c r="B15" s="2072"/>
      <c r="C15" s="2073"/>
      <c r="D15" s="2073"/>
      <c r="E15" s="2073"/>
      <c r="F15" s="2073"/>
      <c r="G15" s="2074"/>
    </row>
    <row r="16" spans="1:10" ht="21" customHeight="1" x14ac:dyDescent="0.25">
      <c r="A16" s="1147">
        <v>12</v>
      </c>
      <c r="B16" s="2072"/>
      <c r="C16" s="2073"/>
      <c r="D16" s="2073"/>
      <c r="E16" s="2073"/>
      <c r="F16" s="2073"/>
      <c r="G16" s="2074"/>
    </row>
    <row r="17" spans="1:7" ht="21" customHeight="1" x14ac:dyDescent="0.25">
      <c r="A17" s="1145">
        <v>13</v>
      </c>
      <c r="B17" s="2072"/>
      <c r="C17" s="2073"/>
      <c r="D17" s="2073"/>
      <c r="E17" s="2073"/>
      <c r="F17" s="2073"/>
      <c r="G17" s="2074"/>
    </row>
    <row r="18" spans="1:7" ht="21" customHeight="1" thickBot="1" x14ac:dyDescent="0.3">
      <c r="A18" s="1148"/>
      <c r="B18" s="2075"/>
      <c r="C18" s="2076"/>
      <c r="D18" s="2076"/>
      <c r="E18" s="2076"/>
      <c r="F18" s="2076"/>
      <c r="G18" s="2077"/>
    </row>
    <row r="19" spans="1:7" ht="21" customHeight="1" thickTop="1" x14ac:dyDescent="0.25">
      <c r="A19" s="1144"/>
      <c r="B19" s="256"/>
      <c r="C19" s="256"/>
      <c r="D19" s="256"/>
      <c r="E19" s="256"/>
      <c r="F19" s="256"/>
      <c r="G19" s="1149"/>
    </row>
    <row r="20" spans="1:7" ht="21" customHeight="1" x14ac:dyDescent="0.25">
      <c r="A20" s="1144" t="s">
        <v>344</v>
      </c>
      <c r="B20" s="256"/>
      <c r="C20" s="256"/>
      <c r="D20" s="256"/>
      <c r="E20" s="256"/>
      <c r="F20" s="256"/>
      <c r="G20" s="1149"/>
    </row>
    <row r="21" spans="1:7" ht="32.25" customHeight="1" x14ac:dyDescent="0.25">
      <c r="A21" s="2062" t="s">
        <v>345</v>
      </c>
      <c r="B21" s="2063"/>
      <c r="C21" s="2063"/>
      <c r="D21" s="2063"/>
      <c r="E21" s="2063"/>
      <c r="F21" s="2063"/>
      <c r="G21" s="2064"/>
    </row>
    <row r="22" spans="1:7" ht="32.25" customHeight="1" x14ac:dyDescent="0.25">
      <c r="A22" s="2062" t="s">
        <v>888</v>
      </c>
      <c r="B22" s="2065"/>
      <c r="C22" s="2065"/>
      <c r="D22" s="2065"/>
      <c r="E22" s="2065"/>
      <c r="F22" s="2065"/>
      <c r="G22" s="2064"/>
    </row>
    <row r="23" spans="1:7" ht="21" customHeight="1" x14ac:dyDescent="0.25">
      <c r="A23" s="2066"/>
      <c r="B23" s="2067"/>
      <c r="C23" s="2067"/>
      <c r="D23" s="2067"/>
      <c r="E23" s="2067"/>
      <c r="F23" s="2067"/>
      <c r="G23" s="2068"/>
    </row>
    <row r="24" spans="1:7" ht="21" customHeight="1" thickBot="1" x14ac:dyDescent="0.3">
      <c r="A24" s="1150"/>
      <c r="B24" s="1151"/>
      <c r="C24" s="1151"/>
      <c r="D24" s="1151" t="s">
        <v>346</v>
      </c>
      <c r="E24" s="2059" t="s">
        <v>847</v>
      </c>
      <c r="F24" s="2060"/>
      <c r="G24" s="2061"/>
    </row>
    <row r="25" spans="1:7" ht="21" hidden="1" customHeight="1" x14ac:dyDescent="0.25"/>
    <row r="26" spans="1:7" ht="21" hidden="1" customHeight="1" x14ac:dyDescent="0.25">
      <c r="A26" s="285" t="s">
        <v>327</v>
      </c>
      <c r="B26" s="285"/>
      <c r="C26" s="285"/>
      <c r="D26" s="285"/>
      <c r="E26" s="285"/>
      <c r="F26" s="285"/>
      <c r="G26" s="285"/>
    </row>
    <row r="27" spans="1:7" ht="21" hidden="1" customHeight="1" x14ac:dyDescent="0.25">
      <c r="A27" s="1000">
        <v>1</v>
      </c>
      <c r="B27" s="299" t="s">
        <v>682</v>
      </c>
      <c r="C27" s="2000" t="s">
        <v>759</v>
      </c>
      <c r="D27" s="2001"/>
      <c r="E27" s="2001"/>
      <c r="F27" s="2001"/>
      <c r="G27" s="2002"/>
    </row>
    <row r="28" spans="1:7" ht="21" hidden="1" customHeight="1" x14ac:dyDescent="0.25">
      <c r="A28" s="1000">
        <v>2</v>
      </c>
      <c r="B28" s="3" t="s">
        <v>694</v>
      </c>
      <c r="C28" s="2003">
        <v>18</v>
      </c>
      <c r="D28" s="2004"/>
      <c r="E28" s="2004"/>
      <c r="F28" s="2004"/>
      <c r="G28" s="2005"/>
    </row>
    <row r="29" spans="1:7" ht="21" hidden="1" customHeight="1" x14ac:dyDescent="0.25">
      <c r="A29" s="1000">
        <v>3</v>
      </c>
      <c r="B29" s="3" t="s">
        <v>664</v>
      </c>
      <c r="C29" s="2000"/>
      <c r="D29" s="2001"/>
      <c r="E29" s="2001"/>
      <c r="F29" s="2001"/>
      <c r="G29" s="2002"/>
    </row>
    <row r="30" spans="1:7" ht="21" hidden="1" customHeight="1" x14ac:dyDescent="0.25">
      <c r="A30" s="1000">
        <v>4</v>
      </c>
      <c r="B30" s="3" t="s">
        <v>665</v>
      </c>
      <c r="C30" s="2000"/>
      <c r="D30" s="2001"/>
      <c r="E30" s="2001"/>
      <c r="F30" s="2001"/>
      <c r="G30" s="2002"/>
    </row>
    <row r="31" spans="1:7" ht="21" hidden="1" customHeight="1" x14ac:dyDescent="0.25">
      <c r="A31" s="1000">
        <v>5</v>
      </c>
      <c r="B31" s="3" t="s">
        <v>667</v>
      </c>
      <c r="C31" s="2000"/>
      <c r="D31" s="2001"/>
      <c r="E31" s="2001"/>
      <c r="F31" s="2001"/>
      <c r="G31" s="2002"/>
    </row>
    <row r="32" spans="1:7" ht="21" hidden="1" customHeight="1" x14ac:dyDescent="0.25"/>
    <row r="33" ht="21" customHeight="1" x14ac:dyDescent="0.25"/>
  </sheetData>
  <mergeCells count="14">
    <mergeCell ref="C31:G31"/>
    <mergeCell ref="A1:G1"/>
    <mergeCell ref="F3:G3"/>
    <mergeCell ref="F2:G2"/>
    <mergeCell ref="C29:G29"/>
    <mergeCell ref="C30:G30"/>
    <mergeCell ref="E24:G24"/>
    <mergeCell ref="A2:E2"/>
    <mergeCell ref="C27:G27"/>
    <mergeCell ref="C28:G28"/>
    <mergeCell ref="A21:G21"/>
    <mergeCell ref="A22:G22"/>
    <mergeCell ref="A23:G23"/>
    <mergeCell ref="B5:G18"/>
  </mergeCells>
  <pageMargins left="0.70866141732283472" right="0.70866141732283472"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pageSetUpPr fitToPage="1"/>
  </sheetPr>
  <dimension ref="A1:I29"/>
  <sheetViews>
    <sheetView topLeftCell="A5" workbookViewId="0">
      <selection activeCell="D5" sqref="D5"/>
    </sheetView>
  </sheetViews>
  <sheetFormatPr defaultRowHeight="15" x14ac:dyDescent="0.25"/>
  <cols>
    <col min="1" max="1" width="5.85546875" style="302" customWidth="1"/>
    <col min="2" max="2" width="7.42578125" style="302" customWidth="1"/>
    <col min="3" max="3" width="38.42578125" style="303" bestFit="1" customWidth="1"/>
    <col min="4" max="9" width="12.5703125" style="302" customWidth="1"/>
    <col min="10" max="255" width="9.140625" style="302"/>
    <col min="256" max="256" width="2.5703125" style="302" bestFit="1" customWidth="1"/>
    <col min="257" max="257" width="2.140625" style="302" bestFit="1" customWidth="1"/>
    <col min="258" max="258" width="66.7109375" style="302" bestFit="1" customWidth="1"/>
    <col min="259" max="259" width="11.28515625" style="302" bestFit="1" customWidth="1"/>
    <col min="260" max="260" width="9" style="302" bestFit="1" customWidth="1"/>
    <col min="261" max="511" width="9.140625" style="302"/>
    <col min="512" max="512" width="2.5703125" style="302" bestFit="1" customWidth="1"/>
    <col min="513" max="513" width="2.140625" style="302" bestFit="1" customWidth="1"/>
    <col min="514" max="514" width="66.7109375" style="302" bestFit="1" customWidth="1"/>
    <col min="515" max="515" width="11.28515625" style="302" bestFit="1" customWidth="1"/>
    <col min="516" max="516" width="9" style="302" bestFit="1" customWidth="1"/>
    <col min="517" max="767" width="9.140625" style="302"/>
    <col min="768" max="768" width="2.5703125" style="302" bestFit="1" customWidth="1"/>
    <col min="769" max="769" width="2.140625" style="302" bestFit="1" customWidth="1"/>
    <col min="770" max="770" width="66.7109375" style="302" bestFit="1" customWidth="1"/>
    <col min="771" max="771" width="11.28515625" style="302" bestFit="1" customWidth="1"/>
    <col min="772" max="772" width="9" style="302" bestFit="1" customWidth="1"/>
    <col min="773" max="1023" width="9.140625" style="302"/>
    <col min="1024" max="1024" width="2.5703125" style="302" bestFit="1" customWidth="1"/>
    <col min="1025" max="1025" width="2.140625" style="302" bestFit="1" customWidth="1"/>
    <col min="1026" max="1026" width="66.7109375" style="302" bestFit="1" customWidth="1"/>
    <col min="1027" max="1027" width="11.28515625" style="302" bestFit="1" customWidth="1"/>
    <col min="1028" max="1028" width="9" style="302" bestFit="1" customWidth="1"/>
    <col min="1029" max="1279" width="9.140625" style="302"/>
    <col min="1280" max="1280" width="2.5703125" style="302" bestFit="1" customWidth="1"/>
    <col min="1281" max="1281" width="2.140625" style="302" bestFit="1" customWidth="1"/>
    <col min="1282" max="1282" width="66.7109375" style="302" bestFit="1" customWidth="1"/>
    <col min="1283" max="1283" width="11.28515625" style="302" bestFit="1" customWidth="1"/>
    <col min="1284" max="1284" width="9" style="302" bestFit="1" customWidth="1"/>
    <col min="1285" max="1535" width="9.140625" style="302"/>
    <col min="1536" max="1536" width="2.5703125" style="302" bestFit="1" customWidth="1"/>
    <col min="1537" max="1537" width="2.140625" style="302" bestFit="1" customWidth="1"/>
    <col min="1538" max="1538" width="66.7109375" style="302" bestFit="1" customWidth="1"/>
    <col min="1539" max="1539" width="11.28515625" style="302" bestFit="1" customWidth="1"/>
    <col min="1540" max="1540" width="9" style="302" bestFit="1" customWidth="1"/>
    <col min="1541" max="1791" width="9.140625" style="302"/>
    <col min="1792" max="1792" width="2.5703125" style="302" bestFit="1" customWidth="1"/>
    <col min="1793" max="1793" width="2.140625" style="302" bestFit="1" customWidth="1"/>
    <col min="1794" max="1794" width="66.7109375" style="302" bestFit="1" customWidth="1"/>
    <col min="1795" max="1795" width="11.28515625" style="302" bestFit="1" customWidth="1"/>
    <col min="1796" max="1796" width="9" style="302" bestFit="1" customWidth="1"/>
    <col min="1797" max="2047" width="9.140625" style="302"/>
    <col min="2048" max="2048" width="2.5703125" style="302" bestFit="1" customWidth="1"/>
    <col min="2049" max="2049" width="2.140625" style="302" bestFit="1" customWidth="1"/>
    <col min="2050" max="2050" width="66.7109375" style="302" bestFit="1" customWidth="1"/>
    <col min="2051" max="2051" width="11.28515625" style="302" bestFit="1" customWidth="1"/>
    <col min="2052" max="2052" width="9" style="302" bestFit="1" customWidth="1"/>
    <col min="2053" max="2303" width="9.140625" style="302"/>
    <col min="2304" max="2304" width="2.5703125" style="302" bestFit="1" customWidth="1"/>
    <col min="2305" max="2305" width="2.140625" style="302" bestFit="1" customWidth="1"/>
    <col min="2306" max="2306" width="66.7109375" style="302" bestFit="1" customWidth="1"/>
    <col min="2307" max="2307" width="11.28515625" style="302" bestFit="1" customWidth="1"/>
    <col min="2308" max="2308" width="9" style="302" bestFit="1" customWidth="1"/>
    <col min="2309" max="2559" width="9.140625" style="302"/>
    <col min="2560" max="2560" width="2.5703125" style="302" bestFit="1" customWidth="1"/>
    <col min="2561" max="2561" width="2.140625" style="302" bestFit="1" customWidth="1"/>
    <col min="2562" max="2562" width="66.7109375" style="302" bestFit="1" customWidth="1"/>
    <col min="2563" max="2563" width="11.28515625" style="302" bestFit="1" customWidth="1"/>
    <col min="2564" max="2564" width="9" style="302" bestFit="1" customWidth="1"/>
    <col min="2565" max="2815" width="9.140625" style="302"/>
    <col min="2816" max="2816" width="2.5703125" style="302" bestFit="1" customWidth="1"/>
    <col min="2817" max="2817" width="2.140625" style="302" bestFit="1" customWidth="1"/>
    <col min="2818" max="2818" width="66.7109375" style="302" bestFit="1" customWidth="1"/>
    <col min="2819" max="2819" width="11.28515625" style="302" bestFit="1" customWidth="1"/>
    <col min="2820" max="2820" width="9" style="302" bestFit="1" customWidth="1"/>
    <col min="2821" max="3071" width="9.140625" style="302"/>
    <col min="3072" max="3072" width="2.5703125" style="302" bestFit="1" customWidth="1"/>
    <col min="3073" max="3073" width="2.140625" style="302" bestFit="1" customWidth="1"/>
    <col min="3074" max="3074" width="66.7109375" style="302" bestFit="1" customWidth="1"/>
    <col min="3075" max="3075" width="11.28515625" style="302" bestFit="1" customWidth="1"/>
    <col min="3076" max="3076" width="9" style="302" bestFit="1" customWidth="1"/>
    <col min="3077" max="3327" width="9.140625" style="302"/>
    <col min="3328" max="3328" width="2.5703125" style="302" bestFit="1" customWidth="1"/>
    <col min="3329" max="3329" width="2.140625" style="302" bestFit="1" customWidth="1"/>
    <col min="3330" max="3330" width="66.7109375" style="302" bestFit="1" customWidth="1"/>
    <col min="3331" max="3331" width="11.28515625" style="302" bestFit="1" customWidth="1"/>
    <col min="3332" max="3332" width="9" style="302" bestFit="1" customWidth="1"/>
    <col min="3333" max="3583" width="9.140625" style="302"/>
    <col min="3584" max="3584" width="2.5703125" style="302" bestFit="1" customWidth="1"/>
    <col min="3585" max="3585" width="2.140625" style="302" bestFit="1" customWidth="1"/>
    <col min="3586" max="3586" width="66.7109375" style="302" bestFit="1" customWidth="1"/>
    <col min="3587" max="3587" width="11.28515625" style="302" bestFit="1" customWidth="1"/>
    <col min="3588" max="3588" width="9" style="302" bestFit="1" customWidth="1"/>
    <col min="3589" max="3839" width="9.140625" style="302"/>
    <col min="3840" max="3840" width="2.5703125" style="302" bestFit="1" customWidth="1"/>
    <col min="3841" max="3841" width="2.140625" style="302" bestFit="1" customWidth="1"/>
    <col min="3842" max="3842" width="66.7109375" style="302" bestFit="1" customWidth="1"/>
    <col min="3843" max="3843" width="11.28515625" style="302" bestFit="1" customWidth="1"/>
    <col min="3844" max="3844" width="9" style="302" bestFit="1" customWidth="1"/>
    <col min="3845" max="4095" width="9.140625" style="302"/>
    <col min="4096" max="4096" width="2.5703125" style="302" bestFit="1" customWidth="1"/>
    <col min="4097" max="4097" width="2.140625" style="302" bestFit="1" customWidth="1"/>
    <col min="4098" max="4098" width="66.7109375" style="302" bestFit="1" customWidth="1"/>
    <col min="4099" max="4099" width="11.28515625" style="302" bestFit="1" customWidth="1"/>
    <col min="4100" max="4100" width="9" style="302" bestFit="1" customWidth="1"/>
    <col min="4101" max="4351" width="9.140625" style="302"/>
    <col min="4352" max="4352" width="2.5703125" style="302" bestFit="1" customWidth="1"/>
    <col min="4353" max="4353" width="2.140625" style="302" bestFit="1" customWidth="1"/>
    <col min="4354" max="4354" width="66.7109375" style="302" bestFit="1" customWidth="1"/>
    <col min="4355" max="4355" width="11.28515625" style="302" bestFit="1" customWidth="1"/>
    <col min="4356" max="4356" width="9" style="302" bestFit="1" customWidth="1"/>
    <col min="4357" max="4607" width="9.140625" style="302"/>
    <col min="4608" max="4608" width="2.5703125" style="302" bestFit="1" customWidth="1"/>
    <col min="4609" max="4609" width="2.140625" style="302" bestFit="1" customWidth="1"/>
    <col min="4610" max="4610" width="66.7109375" style="302" bestFit="1" customWidth="1"/>
    <col min="4611" max="4611" width="11.28515625" style="302" bestFit="1" customWidth="1"/>
    <col min="4612" max="4612" width="9" style="302" bestFit="1" customWidth="1"/>
    <col min="4613" max="4863" width="9.140625" style="302"/>
    <col min="4864" max="4864" width="2.5703125" style="302" bestFit="1" customWidth="1"/>
    <col min="4865" max="4865" width="2.140625" style="302" bestFit="1" customWidth="1"/>
    <col min="4866" max="4866" width="66.7109375" style="302" bestFit="1" customWidth="1"/>
    <col min="4867" max="4867" width="11.28515625" style="302" bestFit="1" customWidth="1"/>
    <col min="4868" max="4868" width="9" style="302" bestFit="1" customWidth="1"/>
    <col min="4869" max="5119" width="9.140625" style="302"/>
    <col min="5120" max="5120" width="2.5703125" style="302" bestFit="1" customWidth="1"/>
    <col min="5121" max="5121" width="2.140625" style="302" bestFit="1" customWidth="1"/>
    <col min="5122" max="5122" width="66.7109375" style="302" bestFit="1" customWidth="1"/>
    <col min="5123" max="5123" width="11.28515625" style="302" bestFit="1" customWidth="1"/>
    <col min="5124" max="5124" width="9" style="302" bestFit="1" customWidth="1"/>
    <col min="5125" max="5375" width="9.140625" style="302"/>
    <col min="5376" max="5376" width="2.5703125" style="302" bestFit="1" customWidth="1"/>
    <col min="5377" max="5377" width="2.140625" style="302" bestFit="1" customWidth="1"/>
    <col min="5378" max="5378" width="66.7109375" style="302" bestFit="1" customWidth="1"/>
    <col min="5379" max="5379" width="11.28515625" style="302" bestFit="1" customWidth="1"/>
    <col min="5380" max="5380" width="9" style="302" bestFit="1" customWidth="1"/>
    <col min="5381" max="5631" width="9.140625" style="302"/>
    <col min="5632" max="5632" width="2.5703125" style="302" bestFit="1" customWidth="1"/>
    <col min="5633" max="5633" width="2.140625" style="302" bestFit="1" customWidth="1"/>
    <col min="5634" max="5634" width="66.7109375" style="302" bestFit="1" customWidth="1"/>
    <col min="5635" max="5635" width="11.28515625" style="302" bestFit="1" customWidth="1"/>
    <col min="5636" max="5636" width="9" style="302" bestFit="1" customWidth="1"/>
    <col min="5637" max="5887" width="9.140625" style="302"/>
    <col min="5888" max="5888" width="2.5703125" style="302" bestFit="1" customWidth="1"/>
    <col min="5889" max="5889" width="2.140625" style="302" bestFit="1" customWidth="1"/>
    <col min="5890" max="5890" width="66.7109375" style="302" bestFit="1" customWidth="1"/>
    <col min="5891" max="5891" width="11.28515625" style="302" bestFit="1" customWidth="1"/>
    <col min="5892" max="5892" width="9" style="302" bestFit="1" customWidth="1"/>
    <col min="5893" max="6143" width="9.140625" style="302"/>
    <col min="6144" max="6144" width="2.5703125" style="302" bestFit="1" customWidth="1"/>
    <col min="6145" max="6145" width="2.140625" style="302" bestFit="1" customWidth="1"/>
    <col min="6146" max="6146" width="66.7109375" style="302" bestFit="1" customWidth="1"/>
    <col min="6147" max="6147" width="11.28515625" style="302" bestFit="1" customWidth="1"/>
    <col min="6148" max="6148" width="9" style="302" bestFit="1" customWidth="1"/>
    <col min="6149" max="6399" width="9.140625" style="302"/>
    <col min="6400" max="6400" width="2.5703125" style="302" bestFit="1" customWidth="1"/>
    <col min="6401" max="6401" width="2.140625" style="302" bestFit="1" customWidth="1"/>
    <col min="6402" max="6402" width="66.7109375" style="302" bestFit="1" customWidth="1"/>
    <col min="6403" max="6403" width="11.28515625" style="302" bestFit="1" customWidth="1"/>
    <col min="6404" max="6404" width="9" style="302" bestFit="1" customWidth="1"/>
    <col min="6405" max="6655" width="9.140625" style="302"/>
    <col min="6656" max="6656" width="2.5703125" style="302" bestFit="1" customWidth="1"/>
    <col min="6657" max="6657" width="2.140625" style="302" bestFit="1" customWidth="1"/>
    <col min="6658" max="6658" width="66.7109375" style="302" bestFit="1" customWidth="1"/>
    <col min="6659" max="6659" width="11.28515625" style="302" bestFit="1" customWidth="1"/>
    <col min="6660" max="6660" width="9" style="302" bestFit="1" customWidth="1"/>
    <col min="6661" max="6911" width="9.140625" style="302"/>
    <col min="6912" max="6912" width="2.5703125" style="302" bestFit="1" customWidth="1"/>
    <col min="6913" max="6913" width="2.140625" style="302" bestFit="1" customWidth="1"/>
    <col min="6914" max="6914" width="66.7109375" style="302" bestFit="1" customWidth="1"/>
    <col min="6915" max="6915" width="11.28515625" style="302" bestFit="1" customWidth="1"/>
    <col min="6916" max="6916" width="9" style="302" bestFit="1" customWidth="1"/>
    <col min="6917" max="7167" width="9.140625" style="302"/>
    <col min="7168" max="7168" width="2.5703125" style="302" bestFit="1" customWidth="1"/>
    <col min="7169" max="7169" width="2.140625" style="302" bestFit="1" customWidth="1"/>
    <col min="7170" max="7170" width="66.7109375" style="302" bestFit="1" customWidth="1"/>
    <col min="7171" max="7171" width="11.28515625" style="302" bestFit="1" customWidth="1"/>
    <col min="7172" max="7172" width="9" style="302" bestFit="1" customWidth="1"/>
    <col min="7173" max="7423" width="9.140625" style="302"/>
    <col min="7424" max="7424" width="2.5703125" style="302" bestFit="1" customWidth="1"/>
    <col min="7425" max="7425" width="2.140625" style="302" bestFit="1" customWidth="1"/>
    <col min="7426" max="7426" width="66.7109375" style="302" bestFit="1" customWidth="1"/>
    <col min="7427" max="7427" width="11.28515625" style="302" bestFit="1" customWidth="1"/>
    <col min="7428" max="7428" width="9" style="302" bestFit="1" customWidth="1"/>
    <col min="7429" max="7679" width="9.140625" style="302"/>
    <col min="7680" max="7680" width="2.5703125" style="302" bestFit="1" customWidth="1"/>
    <col min="7681" max="7681" width="2.140625" style="302" bestFit="1" customWidth="1"/>
    <col min="7682" max="7682" width="66.7109375" style="302" bestFit="1" customWidth="1"/>
    <col min="7683" max="7683" width="11.28515625" style="302" bestFit="1" customWidth="1"/>
    <col min="7684" max="7684" width="9" style="302" bestFit="1" customWidth="1"/>
    <col min="7685" max="7935" width="9.140625" style="302"/>
    <col min="7936" max="7936" width="2.5703125" style="302" bestFit="1" customWidth="1"/>
    <col min="7937" max="7937" width="2.140625" style="302" bestFit="1" customWidth="1"/>
    <col min="7938" max="7938" width="66.7109375" style="302" bestFit="1" customWidth="1"/>
    <col min="7939" max="7939" width="11.28515625" style="302" bestFit="1" customWidth="1"/>
    <col min="7940" max="7940" width="9" style="302" bestFit="1" customWidth="1"/>
    <col min="7941" max="8191" width="9.140625" style="302"/>
    <col min="8192" max="8192" width="2.5703125" style="302" bestFit="1" customWidth="1"/>
    <col min="8193" max="8193" width="2.140625" style="302" bestFit="1" customWidth="1"/>
    <col min="8194" max="8194" width="66.7109375" style="302" bestFit="1" customWidth="1"/>
    <col min="8195" max="8195" width="11.28515625" style="302" bestFit="1" customWidth="1"/>
    <col min="8196" max="8196" width="9" style="302" bestFit="1" customWidth="1"/>
    <col min="8197" max="8447" width="9.140625" style="302"/>
    <col min="8448" max="8448" width="2.5703125" style="302" bestFit="1" customWidth="1"/>
    <col min="8449" max="8449" width="2.140625" style="302" bestFit="1" customWidth="1"/>
    <col min="8450" max="8450" width="66.7109375" style="302" bestFit="1" customWidth="1"/>
    <col min="8451" max="8451" width="11.28515625" style="302" bestFit="1" customWidth="1"/>
    <col min="8452" max="8452" width="9" style="302" bestFit="1" customWidth="1"/>
    <col min="8453" max="8703" width="9.140625" style="302"/>
    <col min="8704" max="8704" width="2.5703125" style="302" bestFit="1" customWidth="1"/>
    <col min="8705" max="8705" width="2.140625" style="302" bestFit="1" customWidth="1"/>
    <col min="8706" max="8706" width="66.7109375" style="302" bestFit="1" customWidth="1"/>
    <col min="8707" max="8707" width="11.28515625" style="302" bestFit="1" customWidth="1"/>
    <col min="8708" max="8708" width="9" style="302" bestFit="1" customWidth="1"/>
    <col min="8709" max="8959" width="9.140625" style="302"/>
    <col min="8960" max="8960" width="2.5703125" style="302" bestFit="1" customWidth="1"/>
    <col min="8961" max="8961" width="2.140625" style="302" bestFit="1" customWidth="1"/>
    <col min="8962" max="8962" width="66.7109375" style="302" bestFit="1" customWidth="1"/>
    <col min="8963" max="8963" width="11.28515625" style="302" bestFit="1" customWidth="1"/>
    <col min="8964" max="8964" width="9" style="302" bestFit="1" customWidth="1"/>
    <col min="8965" max="9215" width="9.140625" style="302"/>
    <col min="9216" max="9216" width="2.5703125" style="302" bestFit="1" customWidth="1"/>
    <col min="9217" max="9217" width="2.140625" style="302" bestFit="1" customWidth="1"/>
    <col min="9218" max="9218" width="66.7109375" style="302" bestFit="1" customWidth="1"/>
    <col min="9219" max="9219" width="11.28515625" style="302" bestFit="1" customWidth="1"/>
    <col min="9220" max="9220" width="9" style="302" bestFit="1" customWidth="1"/>
    <col min="9221" max="9471" width="9.140625" style="302"/>
    <col min="9472" max="9472" width="2.5703125" style="302" bestFit="1" customWidth="1"/>
    <col min="9473" max="9473" width="2.140625" style="302" bestFit="1" customWidth="1"/>
    <col min="9474" max="9474" width="66.7109375" style="302" bestFit="1" customWidth="1"/>
    <col min="9475" max="9475" width="11.28515625" style="302" bestFit="1" customWidth="1"/>
    <col min="9476" max="9476" width="9" style="302" bestFit="1" customWidth="1"/>
    <col min="9477" max="9727" width="9.140625" style="302"/>
    <col min="9728" max="9728" width="2.5703125" style="302" bestFit="1" customWidth="1"/>
    <col min="9729" max="9729" width="2.140625" style="302" bestFit="1" customWidth="1"/>
    <col min="9730" max="9730" width="66.7109375" style="302" bestFit="1" customWidth="1"/>
    <col min="9731" max="9731" width="11.28515625" style="302" bestFit="1" customWidth="1"/>
    <col min="9732" max="9732" width="9" style="302" bestFit="1" customWidth="1"/>
    <col min="9733" max="9983" width="9.140625" style="302"/>
    <col min="9984" max="9984" width="2.5703125" style="302" bestFit="1" customWidth="1"/>
    <col min="9985" max="9985" width="2.140625" style="302" bestFit="1" customWidth="1"/>
    <col min="9986" max="9986" width="66.7109375" style="302" bestFit="1" customWidth="1"/>
    <col min="9987" max="9987" width="11.28515625" style="302" bestFit="1" customWidth="1"/>
    <col min="9988" max="9988" width="9" style="302" bestFit="1" customWidth="1"/>
    <col min="9989" max="10239" width="9.140625" style="302"/>
    <col min="10240" max="10240" width="2.5703125" style="302" bestFit="1" customWidth="1"/>
    <col min="10241" max="10241" width="2.140625" style="302" bestFit="1" customWidth="1"/>
    <col min="10242" max="10242" width="66.7109375" style="302" bestFit="1" customWidth="1"/>
    <col min="10243" max="10243" width="11.28515625" style="302" bestFit="1" customWidth="1"/>
    <col min="10244" max="10244" width="9" style="302" bestFit="1" customWidth="1"/>
    <col min="10245" max="10495" width="9.140625" style="302"/>
    <col min="10496" max="10496" width="2.5703125" style="302" bestFit="1" customWidth="1"/>
    <col min="10497" max="10497" width="2.140625" style="302" bestFit="1" customWidth="1"/>
    <col min="10498" max="10498" width="66.7109375" style="302" bestFit="1" customWidth="1"/>
    <col min="10499" max="10499" width="11.28515625" style="302" bestFit="1" customWidth="1"/>
    <col min="10500" max="10500" width="9" style="302" bestFit="1" customWidth="1"/>
    <col min="10501" max="10751" width="9.140625" style="302"/>
    <col min="10752" max="10752" width="2.5703125" style="302" bestFit="1" customWidth="1"/>
    <col min="10753" max="10753" width="2.140625" style="302" bestFit="1" customWidth="1"/>
    <col min="10754" max="10754" width="66.7109375" style="302" bestFit="1" customWidth="1"/>
    <col min="10755" max="10755" width="11.28515625" style="302" bestFit="1" customWidth="1"/>
    <col min="10756" max="10756" width="9" style="302" bestFit="1" customWidth="1"/>
    <col min="10757" max="11007" width="9.140625" style="302"/>
    <col min="11008" max="11008" width="2.5703125" style="302" bestFit="1" customWidth="1"/>
    <col min="11009" max="11009" width="2.140625" style="302" bestFit="1" customWidth="1"/>
    <col min="11010" max="11010" width="66.7109375" style="302" bestFit="1" customWidth="1"/>
    <col min="11011" max="11011" width="11.28515625" style="302" bestFit="1" customWidth="1"/>
    <col min="11012" max="11012" width="9" style="302" bestFit="1" customWidth="1"/>
    <col min="11013" max="11263" width="9.140625" style="302"/>
    <col min="11264" max="11264" width="2.5703125" style="302" bestFit="1" customWidth="1"/>
    <col min="11265" max="11265" width="2.140625" style="302" bestFit="1" customWidth="1"/>
    <col min="11266" max="11266" width="66.7109375" style="302" bestFit="1" customWidth="1"/>
    <col min="11267" max="11267" width="11.28515625" style="302" bestFit="1" customWidth="1"/>
    <col min="11268" max="11268" width="9" style="302" bestFit="1" customWidth="1"/>
    <col min="11269" max="11519" width="9.140625" style="302"/>
    <col min="11520" max="11520" width="2.5703125" style="302" bestFit="1" customWidth="1"/>
    <col min="11521" max="11521" width="2.140625" style="302" bestFit="1" customWidth="1"/>
    <col min="11522" max="11522" width="66.7109375" style="302" bestFit="1" customWidth="1"/>
    <col min="11523" max="11523" width="11.28515625" style="302" bestFit="1" customWidth="1"/>
    <col min="11524" max="11524" width="9" style="302" bestFit="1" customWidth="1"/>
    <col min="11525" max="11775" width="9.140625" style="302"/>
    <col min="11776" max="11776" width="2.5703125" style="302" bestFit="1" customWidth="1"/>
    <col min="11777" max="11777" width="2.140625" style="302" bestFit="1" customWidth="1"/>
    <col min="11778" max="11778" width="66.7109375" style="302" bestFit="1" customWidth="1"/>
    <col min="11779" max="11779" width="11.28515625" style="302" bestFit="1" customWidth="1"/>
    <col min="11780" max="11780" width="9" style="302" bestFit="1" customWidth="1"/>
    <col min="11781" max="12031" width="9.140625" style="302"/>
    <col min="12032" max="12032" width="2.5703125" style="302" bestFit="1" customWidth="1"/>
    <col min="12033" max="12033" width="2.140625" style="302" bestFit="1" customWidth="1"/>
    <col min="12034" max="12034" width="66.7109375" style="302" bestFit="1" customWidth="1"/>
    <col min="12035" max="12035" width="11.28515625" style="302" bestFit="1" customWidth="1"/>
    <col min="12036" max="12036" width="9" style="302" bestFit="1" customWidth="1"/>
    <col min="12037" max="12287" width="9.140625" style="302"/>
    <col min="12288" max="12288" width="2.5703125" style="302" bestFit="1" customWidth="1"/>
    <col min="12289" max="12289" width="2.140625" style="302" bestFit="1" customWidth="1"/>
    <col min="12290" max="12290" width="66.7109375" style="302" bestFit="1" customWidth="1"/>
    <col min="12291" max="12291" width="11.28515625" style="302" bestFit="1" customWidth="1"/>
    <col min="12292" max="12292" width="9" style="302" bestFit="1" customWidth="1"/>
    <col min="12293" max="12543" width="9.140625" style="302"/>
    <col min="12544" max="12544" width="2.5703125" style="302" bestFit="1" customWidth="1"/>
    <col min="12545" max="12545" width="2.140625" style="302" bestFit="1" customWidth="1"/>
    <col min="12546" max="12546" width="66.7109375" style="302" bestFit="1" customWidth="1"/>
    <col min="12547" max="12547" width="11.28515625" style="302" bestFit="1" customWidth="1"/>
    <col min="12548" max="12548" width="9" style="302" bestFit="1" customWidth="1"/>
    <col min="12549" max="12799" width="9.140625" style="302"/>
    <col min="12800" max="12800" width="2.5703125" style="302" bestFit="1" customWidth="1"/>
    <col min="12801" max="12801" width="2.140625" style="302" bestFit="1" customWidth="1"/>
    <col min="12802" max="12802" width="66.7109375" style="302" bestFit="1" customWidth="1"/>
    <col min="12803" max="12803" width="11.28515625" style="302" bestFit="1" customWidth="1"/>
    <col min="12804" max="12804" width="9" style="302" bestFit="1" customWidth="1"/>
    <col min="12805" max="13055" width="9.140625" style="302"/>
    <col min="13056" max="13056" width="2.5703125" style="302" bestFit="1" customWidth="1"/>
    <col min="13057" max="13057" width="2.140625" style="302" bestFit="1" customWidth="1"/>
    <col min="13058" max="13058" width="66.7109375" style="302" bestFit="1" customWidth="1"/>
    <col min="13059" max="13059" width="11.28515625" style="302" bestFit="1" customWidth="1"/>
    <col min="13060" max="13060" width="9" style="302" bestFit="1" customWidth="1"/>
    <col min="13061" max="13311" width="9.140625" style="302"/>
    <col min="13312" max="13312" width="2.5703125" style="302" bestFit="1" customWidth="1"/>
    <col min="13313" max="13313" width="2.140625" style="302" bestFit="1" customWidth="1"/>
    <col min="13314" max="13314" width="66.7109375" style="302" bestFit="1" customWidth="1"/>
    <col min="13315" max="13315" width="11.28515625" style="302" bestFit="1" customWidth="1"/>
    <col min="13316" max="13316" width="9" style="302" bestFit="1" customWidth="1"/>
    <col min="13317" max="13567" width="9.140625" style="302"/>
    <col min="13568" max="13568" width="2.5703125" style="302" bestFit="1" customWidth="1"/>
    <col min="13569" max="13569" width="2.140625" style="302" bestFit="1" customWidth="1"/>
    <col min="13570" max="13570" width="66.7109375" style="302" bestFit="1" customWidth="1"/>
    <col min="13571" max="13571" width="11.28515625" style="302" bestFit="1" customWidth="1"/>
    <col min="13572" max="13572" width="9" style="302" bestFit="1" customWidth="1"/>
    <col min="13573" max="13823" width="9.140625" style="302"/>
    <col min="13824" max="13824" width="2.5703125" style="302" bestFit="1" customWidth="1"/>
    <col min="13825" max="13825" width="2.140625" style="302" bestFit="1" customWidth="1"/>
    <col min="13826" max="13826" width="66.7109375" style="302" bestFit="1" customWidth="1"/>
    <col min="13827" max="13827" width="11.28515625" style="302" bestFit="1" customWidth="1"/>
    <col min="13828" max="13828" width="9" style="302" bestFit="1" customWidth="1"/>
    <col min="13829" max="14079" width="9.140625" style="302"/>
    <col min="14080" max="14080" width="2.5703125" style="302" bestFit="1" customWidth="1"/>
    <col min="14081" max="14081" width="2.140625" style="302" bestFit="1" customWidth="1"/>
    <col min="14082" max="14082" width="66.7109375" style="302" bestFit="1" customWidth="1"/>
    <col min="14083" max="14083" width="11.28515625" style="302" bestFit="1" customWidth="1"/>
    <col min="14084" max="14084" width="9" style="302" bestFit="1" customWidth="1"/>
    <col min="14085" max="14335" width="9.140625" style="302"/>
    <col min="14336" max="14336" width="2.5703125" style="302" bestFit="1" customWidth="1"/>
    <col min="14337" max="14337" width="2.140625" style="302" bestFit="1" customWidth="1"/>
    <col min="14338" max="14338" width="66.7109375" style="302" bestFit="1" customWidth="1"/>
    <col min="14339" max="14339" width="11.28515625" style="302" bestFit="1" customWidth="1"/>
    <col min="14340" max="14340" width="9" style="302" bestFit="1" customWidth="1"/>
    <col min="14341" max="14591" width="9.140625" style="302"/>
    <col min="14592" max="14592" width="2.5703125" style="302" bestFit="1" customWidth="1"/>
    <col min="14593" max="14593" width="2.140625" style="302" bestFit="1" customWidth="1"/>
    <col min="14594" max="14594" width="66.7109375" style="302" bestFit="1" customWidth="1"/>
    <col min="14595" max="14595" width="11.28515625" style="302" bestFit="1" customWidth="1"/>
    <col min="14596" max="14596" width="9" style="302" bestFit="1" customWidth="1"/>
    <col min="14597" max="14847" width="9.140625" style="302"/>
    <col min="14848" max="14848" width="2.5703125" style="302" bestFit="1" customWidth="1"/>
    <col min="14849" max="14849" width="2.140625" style="302" bestFit="1" customWidth="1"/>
    <col min="14850" max="14850" width="66.7109375" style="302" bestFit="1" customWidth="1"/>
    <col min="14851" max="14851" width="11.28515625" style="302" bestFit="1" customWidth="1"/>
    <col min="14852" max="14852" width="9" style="302" bestFit="1" customWidth="1"/>
    <col min="14853" max="15103" width="9.140625" style="302"/>
    <col min="15104" max="15104" width="2.5703125" style="302" bestFit="1" customWidth="1"/>
    <col min="15105" max="15105" width="2.140625" style="302" bestFit="1" customWidth="1"/>
    <col min="15106" max="15106" width="66.7109375" style="302" bestFit="1" customWidth="1"/>
    <col min="15107" max="15107" width="11.28515625" style="302" bestFit="1" customWidth="1"/>
    <col min="15108" max="15108" width="9" style="302" bestFit="1" customWidth="1"/>
    <col min="15109" max="15359" width="9.140625" style="302"/>
    <col min="15360" max="15360" width="2.5703125" style="302" bestFit="1" customWidth="1"/>
    <col min="15361" max="15361" width="2.140625" style="302" bestFit="1" customWidth="1"/>
    <col min="15362" max="15362" width="66.7109375" style="302" bestFit="1" customWidth="1"/>
    <col min="15363" max="15363" width="11.28515625" style="302" bestFit="1" customWidth="1"/>
    <col min="15364" max="15364" width="9" style="302" bestFit="1" customWidth="1"/>
    <col min="15365" max="15615" width="9.140625" style="302"/>
    <col min="15616" max="15616" width="2.5703125" style="302" bestFit="1" customWidth="1"/>
    <col min="15617" max="15617" width="2.140625" style="302" bestFit="1" customWidth="1"/>
    <col min="15618" max="15618" width="66.7109375" style="302" bestFit="1" customWidth="1"/>
    <col min="15619" max="15619" width="11.28515625" style="302" bestFit="1" customWidth="1"/>
    <col min="15620" max="15620" width="9" style="302" bestFit="1" customWidth="1"/>
    <col min="15621" max="15871" width="9.140625" style="302"/>
    <col min="15872" max="15872" width="2.5703125" style="302" bestFit="1" customWidth="1"/>
    <col min="15873" max="15873" width="2.140625" style="302" bestFit="1" customWidth="1"/>
    <col min="15874" max="15874" width="66.7109375" style="302" bestFit="1" customWidth="1"/>
    <col min="15875" max="15875" width="11.28515625" style="302" bestFit="1" customWidth="1"/>
    <col min="15876" max="15876" width="9" style="302" bestFit="1" customWidth="1"/>
    <col min="15877" max="16127" width="9.140625" style="302"/>
    <col min="16128" max="16128" width="2.5703125" style="302" bestFit="1" customWidth="1"/>
    <col min="16129" max="16129" width="2.140625" style="302" bestFit="1" customWidth="1"/>
    <col min="16130" max="16130" width="66.7109375" style="302" bestFit="1" customWidth="1"/>
    <col min="16131" max="16131" width="11.28515625" style="302" bestFit="1" customWidth="1"/>
    <col min="16132" max="16132" width="9" style="302" bestFit="1" customWidth="1"/>
    <col min="16133" max="16384" width="9.140625" style="302"/>
  </cols>
  <sheetData>
    <row r="1" spans="1:9" ht="21" customHeight="1" x14ac:dyDescent="0.25">
      <c r="A1" s="2039" t="str">
        <f>'F14'!A1:G1</f>
        <v>Name of Transmission Licensee: Uttar Pradesh Power Transmission Corporation Limited</v>
      </c>
      <c r="B1" s="2039"/>
      <c r="C1" s="2039"/>
      <c r="D1" s="2039"/>
      <c r="E1" s="2039"/>
      <c r="F1" s="2039"/>
      <c r="G1" s="2039"/>
      <c r="H1" s="2039"/>
      <c r="I1" s="2039"/>
    </row>
    <row r="2" spans="1:9" ht="21" customHeight="1" x14ac:dyDescent="0.25">
      <c r="A2" s="1881" t="s">
        <v>23</v>
      </c>
      <c r="B2" s="1881"/>
      <c r="C2" s="1881"/>
      <c r="D2" s="1881"/>
      <c r="E2" s="1881"/>
      <c r="F2" s="1881"/>
      <c r="G2" s="1881"/>
      <c r="H2" s="1874" t="s">
        <v>1233</v>
      </c>
      <c r="I2" s="1874"/>
    </row>
    <row r="3" spans="1:9" ht="21" customHeight="1" x14ac:dyDescent="0.25">
      <c r="D3" s="247"/>
      <c r="H3" s="2023" t="s">
        <v>627</v>
      </c>
      <c r="I3" s="2023"/>
    </row>
    <row r="4" spans="1:9" ht="21" customHeight="1" x14ac:dyDescent="0.25">
      <c r="A4" s="2079"/>
      <c r="B4" s="2079"/>
      <c r="C4" s="2079" t="s">
        <v>48</v>
      </c>
      <c r="D4" s="184" t="s">
        <v>168</v>
      </c>
      <c r="E4" s="184" t="s">
        <v>167</v>
      </c>
      <c r="F4" s="184" t="s">
        <v>49</v>
      </c>
      <c r="G4" s="1875" t="s">
        <v>163</v>
      </c>
      <c r="H4" s="1875"/>
      <c r="I4" s="1875"/>
    </row>
    <row r="5" spans="1:9" ht="21" customHeight="1" x14ac:dyDescent="0.25">
      <c r="A5" s="2080"/>
      <c r="B5" s="2080"/>
      <c r="C5" s="2080"/>
      <c r="D5" s="496" t="s">
        <v>1251</v>
      </c>
      <c r="E5" s="496" t="s">
        <v>1252</v>
      </c>
      <c r="F5" s="496" t="s">
        <v>1253</v>
      </c>
      <c r="G5" s="496" t="s">
        <v>1254</v>
      </c>
      <c r="H5" s="496" t="s">
        <v>1255</v>
      </c>
      <c r="I5" s="496" t="s">
        <v>1256</v>
      </c>
    </row>
    <row r="6" spans="1:9" ht="21" customHeight="1" x14ac:dyDescent="0.25">
      <c r="A6" s="186" t="s">
        <v>172</v>
      </c>
      <c r="B6" s="186" t="s">
        <v>65</v>
      </c>
      <c r="C6" s="250" t="s">
        <v>347</v>
      </c>
      <c r="D6" s="1833" t="s">
        <v>1498</v>
      </c>
      <c r="E6" s="1834"/>
      <c r="F6" s="1834"/>
      <c r="G6" s="1834"/>
      <c r="H6" s="1834"/>
      <c r="I6" s="2081"/>
    </row>
    <row r="7" spans="1:9" ht="29.25" customHeight="1" x14ac:dyDescent="0.25">
      <c r="A7" s="186"/>
      <c r="B7" s="186" t="s">
        <v>66</v>
      </c>
      <c r="C7" s="250" t="s">
        <v>348</v>
      </c>
      <c r="D7" s="1836"/>
      <c r="E7" s="1837"/>
      <c r="F7" s="1837"/>
      <c r="G7" s="1837"/>
      <c r="H7" s="1837"/>
      <c r="I7" s="2082"/>
    </row>
    <row r="8" spans="1:9" ht="33.75" customHeight="1" x14ac:dyDescent="0.25">
      <c r="A8" s="186"/>
      <c r="B8" s="186" t="s">
        <v>68</v>
      </c>
      <c r="C8" s="250" t="s">
        <v>349</v>
      </c>
      <c r="D8" s="1836"/>
      <c r="E8" s="1837"/>
      <c r="F8" s="1837"/>
      <c r="G8" s="1837"/>
      <c r="H8" s="1837"/>
      <c r="I8" s="2082"/>
    </row>
    <row r="9" spans="1:9" ht="29.25" customHeight="1" x14ac:dyDescent="0.25">
      <c r="A9" s="186"/>
      <c r="B9" s="186" t="s">
        <v>74</v>
      </c>
      <c r="C9" s="250" t="s">
        <v>350</v>
      </c>
      <c r="D9" s="1836"/>
      <c r="E9" s="1837"/>
      <c r="F9" s="1837"/>
      <c r="G9" s="1837"/>
      <c r="H9" s="1837"/>
      <c r="I9" s="2082"/>
    </row>
    <row r="10" spans="1:9" ht="21" customHeight="1" x14ac:dyDescent="0.25">
      <c r="A10" s="186"/>
      <c r="B10" s="186"/>
      <c r="C10" s="250"/>
      <c r="D10" s="1836"/>
      <c r="E10" s="1837"/>
      <c r="F10" s="1837"/>
      <c r="G10" s="1837"/>
      <c r="H10" s="1837"/>
      <c r="I10" s="2082"/>
    </row>
    <row r="11" spans="1:9" s="305" customFormat="1" ht="30" customHeight="1" x14ac:dyDescent="0.25">
      <c r="A11" s="186" t="s">
        <v>183</v>
      </c>
      <c r="B11" s="186" t="s">
        <v>65</v>
      </c>
      <c r="C11" s="250" t="s">
        <v>641</v>
      </c>
      <c r="D11" s="1836"/>
      <c r="E11" s="1837"/>
      <c r="F11" s="1837"/>
      <c r="G11" s="1837"/>
      <c r="H11" s="1837"/>
      <c r="I11" s="2082"/>
    </row>
    <row r="12" spans="1:9" ht="26.25" customHeight="1" x14ac:dyDescent="0.25">
      <c r="A12" s="186"/>
      <c r="B12" s="186" t="s">
        <v>66</v>
      </c>
      <c r="C12" s="250" t="s">
        <v>351</v>
      </c>
      <c r="D12" s="1836"/>
      <c r="E12" s="1837"/>
      <c r="F12" s="1837"/>
      <c r="G12" s="1837"/>
      <c r="H12" s="1837"/>
      <c r="I12" s="2082"/>
    </row>
    <row r="13" spans="1:9" ht="34.5" customHeight="1" x14ac:dyDescent="0.25">
      <c r="A13" s="186"/>
      <c r="B13" s="186" t="s">
        <v>68</v>
      </c>
      <c r="C13" s="250" t="s">
        <v>352</v>
      </c>
      <c r="D13" s="1836"/>
      <c r="E13" s="1837"/>
      <c r="F13" s="1837"/>
      <c r="G13" s="1837"/>
      <c r="H13" s="1837"/>
      <c r="I13" s="2082"/>
    </row>
    <row r="14" spans="1:9" ht="32.25" customHeight="1" x14ac:dyDescent="0.25">
      <c r="A14" s="186"/>
      <c r="B14" s="186" t="s">
        <v>74</v>
      </c>
      <c r="C14" s="250" t="s">
        <v>353</v>
      </c>
      <c r="D14" s="1836"/>
      <c r="E14" s="1837"/>
      <c r="F14" s="1837"/>
      <c r="G14" s="1837"/>
      <c r="H14" s="1837"/>
      <c r="I14" s="2082"/>
    </row>
    <row r="15" spans="1:9" ht="21" customHeight="1" x14ac:dyDescent="0.25">
      <c r="A15" s="186"/>
      <c r="B15" s="186"/>
      <c r="C15" s="250"/>
      <c r="D15" s="1836"/>
      <c r="E15" s="1837"/>
      <c r="F15" s="1837"/>
      <c r="G15" s="1837"/>
      <c r="H15" s="1837"/>
      <c r="I15" s="2082"/>
    </row>
    <row r="16" spans="1:9" ht="21" customHeight="1" x14ac:dyDescent="0.25">
      <c r="A16" s="186" t="s">
        <v>260</v>
      </c>
      <c r="B16" s="186" t="s">
        <v>65</v>
      </c>
      <c r="C16" s="250" t="s">
        <v>642</v>
      </c>
      <c r="D16" s="1836"/>
      <c r="E16" s="1837"/>
      <c r="F16" s="1837"/>
      <c r="G16" s="1837"/>
      <c r="H16" s="1837"/>
      <c r="I16" s="2082"/>
    </row>
    <row r="17" spans="1:9" ht="29.25" customHeight="1" x14ac:dyDescent="0.25">
      <c r="A17" s="186"/>
      <c r="B17" s="186" t="s">
        <v>66</v>
      </c>
      <c r="C17" s="250" t="s">
        <v>354</v>
      </c>
      <c r="D17" s="1836"/>
      <c r="E17" s="1837"/>
      <c r="F17" s="1837"/>
      <c r="G17" s="1837"/>
      <c r="H17" s="1837"/>
      <c r="I17" s="2082"/>
    </row>
    <row r="18" spans="1:9" ht="29.25" customHeight="1" x14ac:dyDescent="0.25">
      <c r="A18" s="186"/>
      <c r="B18" s="186" t="s">
        <v>68</v>
      </c>
      <c r="C18" s="250" t="s">
        <v>355</v>
      </c>
      <c r="D18" s="1836"/>
      <c r="E18" s="1837"/>
      <c r="F18" s="1837"/>
      <c r="G18" s="1837"/>
      <c r="H18" s="1837"/>
      <c r="I18" s="2082"/>
    </row>
    <row r="19" spans="1:9" ht="31.5" customHeight="1" x14ac:dyDescent="0.25">
      <c r="A19" s="304"/>
      <c r="B19" s="186" t="s">
        <v>74</v>
      </c>
      <c r="C19" s="250" t="s">
        <v>356</v>
      </c>
      <c r="D19" s="1839"/>
      <c r="E19" s="1840"/>
      <c r="F19" s="1840"/>
      <c r="G19" s="1840"/>
      <c r="H19" s="1840"/>
      <c r="I19" s="1938"/>
    </row>
    <row r="20" spans="1:9" ht="21" customHeight="1" x14ac:dyDescent="0.25">
      <c r="A20" s="2084"/>
      <c r="B20" s="2084"/>
      <c r="C20" s="2084"/>
      <c r="D20" s="2084"/>
    </row>
    <row r="21" spans="1:9" ht="21" customHeight="1" x14ac:dyDescent="0.25">
      <c r="A21" s="2084"/>
      <c r="B21" s="2084"/>
      <c r="C21" s="2084"/>
      <c r="D21" s="2084"/>
    </row>
    <row r="22" spans="1:9" ht="21" customHeight="1" x14ac:dyDescent="0.25">
      <c r="G22" s="2078" t="s">
        <v>847</v>
      </c>
      <c r="H22" s="2078"/>
      <c r="I22" s="2078"/>
    </row>
    <row r="23" spans="1:9" ht="21" hidden="1" customHeight="1" x14ac:dyDescent="0.25">
      <c r="A23" s="285" t="s">
        <v>327</v>
      </c>
      <c r="B23" s="285"/>
      <c r="C23" s="121"/>
      <c r="D23" s="285"/>
    </row>
    <row r="24" spans="1:9" ht="21" hidden="1" customHeight="1" x14ac:dyDescent="0.25">
      <c r="A24" s="193">
        <v>1</v>
      </c>
      <c r="B24" s="299" t="s">
        <v>682</v>
      </c>
      <c r="C24" s="2000" t="s">
        <v>759</v>
      </c>
      <c r="D24" s="2083"/>
    </row>
    <row r="25" spans="1:9" ht="21" hidden="1" customHeight="1" x14ac:dyDescent="0.25">
      <c r="A25" s="193">
        <v>2</v>
      </c>
      <c r="B25" s="3" t="s">
        <v>694</v>
      </c>
      <c r="C25" s="2003">
        <v>17</v>
      </c>
      <c r="D25" s="2085"/>
    </row>
    <row r="26" spans="1:9" ht="21" hidden="1" customHeight="1" x14ac:dyDescent="0.25">
      <c r="A26" s="193">
        <v>3</v>
      </c>
      <c r="B26" s="3" t="s">
        <v>664</v>
      </c>
      <c r="C26" s="2000"/>
      <c r="D26" s="2083"/>
    </row>
    <row r="27" spans="1:9" ht="21" hidden="1" customHeight="1" x14ac:dyDescent="0.25">
      <c r="A27" s="193">
        <v>5</v>
      </c>
      <c r="B27" s="3" t="s">
        <v>667</v>
      </c>
      <c r="C27" s="2000"/>
      <c r="D27" s="2083"/>
    </row>
    <row r="28" spans="1:9" hidden="1" x14ac:dyDescent="0.25"/>
    <row r="29" spans="1:9" hidden="1" x14ac:dyDescent="0.25"/>
  </sheetData>
  <mergeCells count="16">
    <mergeCell ref="C26:D26"/>
    <mergeCell ref="C27:D27"/>
    <mergeCell ref="A21:D21"/>
    <mergeCell ref="A20:D20"/>
    <mergeCell ref="C24:D24"/>
    <mergeCell ref="C25:D25"/>
    <mergeCell ref="A1:I1"/>
    <mergeCell ref="A2:G2"/>
    <mergeCell ref="H2:I2"/>
    <mergeCell ref="H3:I3"/>
    <mergeCell ref="G22:I22"/>
    <mergeCell ref="C4:C5"/>
    <mergeCell ref="B4:B5"/>
    <mergeCell ref="A4:A5"/>
    <mergeCell ref="G4:I4"/>
    <mergeCell ref="D6:I19"/>
  </mergeCells>
  <pageMargins left="0.7" right="0.7" top="0.75" bottom="0.75" header="0.3" footer="0.3"/>
  <pageSetup paperSize="9" scale="9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M32"/>
  <sheetViews>
    <sheetView workbookViewId="0">
      <selection activeCell="L6" sqref="L6"/>
    </sheetView>
  </sheetViews>
  <sheetFormatPr defaultColWidth="9.140625" defaultRowHeight="15" x14ac:dyDescent="0.25"/>
  <cols>
    <col min="1" max="1" width="9.140625" style="199"/>
    <col min="2" max="2" width="6.42578125" style="199" customWidth="1"/>
    <col min="3" max="3" width="34.5703125" style="199" customWidth="1"/>
    <col min="4" max="9" width="13.140625" style="199" customWidth="1"/>
    <col min="10" max="11" width="9.140625" style="199"/>
    <col min="12" max="12" width="13.28515625" style="199" bestFit="1" customWidth="1"/>
    <col min="13" max="13" width="9.5703125" style="199" bestFit="1" customWidth="1"/>
    <col min="14" max="16384" width="9.140625" style="199"/>
  </cols>
  <sheetData>
    <row r="1" spans="1:13" ht="21" customHeight="1" x14ac:dyDescent="0.25">
      <c r="A1" s="2039" t="str">
        <f>'F15'!A1:D1</f>
        <v>Name of Transmission Licensee: Uttar Pradesh Power Transmission Corporation Limited</v>
      </c>
      <c r="B1" s="2039"/>
      <c r="C1" s="2039"/>
      <c r="D1" s="2039"/>
      <c r="E1" s="2039"/>
      <c r="F1" s="2039"/>
      <c r="G1" s="2039"/>
      <c r="H1" s="2039"/>
      <c r="I1" s="2039"/>
    </row>
    <row r="2" spans="1:13" ht="21" customHeight="1" x14ac:dyDescent="0.25">
      <c r="A2" s="1881" t="s">
        <v>24</v>
      </c>
      <c r="B2" s="1881"/>
      <c r="C2" s="1881"/>
      <c r="D2" s="1881"/>
      <c r="E2" s="1881"/>
      <c r="F2" s="1881"/>
      <c r="G2" s="1881"/>
      <c r="H2" s="1874" t="s">
        <v>579</v>
      </c>
      <c r="I2" s="1874"/>
    </row>
    <row r="3" spans="1:13" ht="21" customHeight="1" x14ac:dyDescent="0.25">
      <c r="A3" s="302"/>
      <c r="B3" s="302"/>
      <c r="C3" s="302"/>
      <c r="D3" s="2088"/>
      <c r="E3" s="2088"/>
      <c r="H3" s="2088" t="s">
        <v>627</v>
      </c>
      <c r="I3" s="2088"/>
    </row>
    <row r="4" spans="1:13" ht="21" customHeight="1" x14ac:dyDescent="0.25">
      <c r="A4" s="2079"/>
      <c r="B4" s="2079"/>
      <c r="C4" s="2079" t="s">
        <v>48</v>
      </c>
      <c r="D4" s="184" t="s">
        <v>168</v>
      </c>
      <c r="E4" s="184" t="s">
        <v>167</v>
      </c>
      <c r="F4" s="184" t="s">
        <v>49</v>
      </c>
      <c r="G4" s="1875" t="s">
        <v>163</v>
      </c>
      <c r="H4" s="1875"/>
      <c r="I4" s="1875"/>
    </row>
    <row r="5" spans="1:13" ht="21" customHeight="1" x14ac:dyDescent="0.25">
      <c r="A5" s="2080"/>
      <c r="B5" s="2080"/>
      <c r="C5" s="2080"/>
      <c r="D5" s="496" t="s">
        <v>1251</v>
      </c>
      <c r="E5" s="496" t="s">
        <v>1252</v>
      </c>
      <c r="F5" s="496" t="s">
        <v>1253</v>
      </c>
      <c r="G5" s="496" t="s">
        <v>1254</v>
      </c>
      <c r="H5" s="496" t="s">
        <v>1255</v>
      </c>
      <c r="I5" s="496" t="s">
        <v>1256</v>
      </c>
    </row>
    <row r="6" spans="1:13" ht="21" customHeight="1" x14ac:dyDescent="0.25">
      <c r="A6" s="186" t="s">
        <v>172</v>
      </c>
      <c r="B6" s="186" t="s">
        <v>65</v>
      </c>
      <c r="C6" s="251" t="s">
        <v>357</v>
      </c>
      <c r="D6" s="627"/>
      <c r="E6" s="628"/>
      <c r="F6" s="628"/>
      <c r="G6" s="628"/>
      <c r="H6" s="628"/>
      <c r="I6" s="629"/>
    </row>
    <row r="7" spans="1:13" ht="29.25" customHeight="1" x14ac:dyDescent="0.25">
      <c r="A7" s="186"/>
      <c r="B7" s="186" t="s">
        <v>66</v>
      </c>
      <c r="C7" s="251" t="s">
        <v>358</v>
      </c>
      <c r="D7" s="630"/>
      <c r="E7" s="253"/>
      <c r="F7" s="253"/>
      <c r="G7" s="253"/>
      <c r="H7" s="253"/>
      <c r="I7" s="631"/>
      <c r="L7" s="640"/>
      <c r="M7" s="654"/>
    </row>
    <row r="8" spans="1:13" ht="32.25" customHeight="1" x14ac:dyDescent="0.25">
      <c r="A8" s="186"/>
      <c r="B8" s="186" t="s">
        <v>68</v>
      </c>
      <c r="C8" s="251" t="s">
        <v>359</v>
      </c>
      <c r="D8" s="630"/>
      <c r="E8" s="253"/>
      <c r="F8" s="253"/>
      <c r="G8" s="253"/>
      <c r="H8" s="253"/>
      <c r="I8" s="631"/>
    </row>
    <row r="9" spans="1:13" ht="34.5" customHeight="1" x14ac:dyDescent="0.25">
      <c r="A9" s="186" t="s">
        <v>183</v>
      </c>
      <c r="B9" s="186" t="s">
        <v>65</v>
      </c>
      <c r="C9" s="251" t="s">
        <v>360</v>
      </c>
      <c r="D9" s="630"/>
      <c r="E9" s="253"/>
      <c r="F9" s="253"/>
      <c r="G9" s="253"/>
      <c r="H9" s="253"/>
      <c r="I9" s="631"/>
    </row>
    <row r="10" spans="1:13" ht="31.5" customHeight="1" x14ac:dyDescent="0.25">
      <c r="A10" s="186"/>
      <c r="B10" s="186" t="s">
        <v>66</v>
      </c>
      <c r="C10" s="251" t="s">
        <v>358</v>
      </c>
      <c r="D10" s="630"/>
      <c r="E10" s="253"/>
      <c r="F10" s="253"/>
      <c r="G10" s="253"/>
      <c r="H10" s="253"/>
      <c r="I10" s="631"/>
    </row>
    <row r="11" spans="1:13" ht="33.75" customHeight="1" x14ac:dyDescent="0.25">
      <c r="A11" s="186"/>
      <c r="B11" s="186" t="s">
        <v>68</v>
      </c>
      <c r="C11" s="251" t="s">
        <v>359</v>
      </c>
      <c r="D11" s="630"/>
      <c r="E11" s="253"/>
      <c r="F11" s="253"/>
      <c r="G11" s="253"/>
      <c r="H11" s="253"/>
      <c r="I11" s="631"/>
    </row>
    <row r="12" spans="1:13" ht="32.25" customHeight="1" x14ac:dyDescent="0.25">
      <c r="A12" s="186" t="s">
        <v>260</v>
      </c>
      <c r="B12" s="186" t="s">
        <v>65</v>
      </c>
      <c r="C12" s="251" t="s">
        <v>361</v>
      </c>
      <c r="D12" s="630"/>
      <c r="E12" s="253"/>
      <c r="F12" s="253"/>
      <c r="G12" s="253"/>
      <c r="H12" s="253"/>
      <c r="I12" s="631"/>
    </row>
    <row r="13" spans="1:13" ht="27.75" customHeight="1" x14ac:dyDescent="0.25">
      <c r="A13" s="186"/>
      <c r="B13" s="186" t="s">
        <v>66</v>
      </c>
      <c r="C13" s="251" t="s">
        <v>358</v>
      </c>
      <c r="D13" s="630"/>
      <c r="E13" s="253"/>
      <c r="F13" s="253"/>
      <c r="G13" s="253"/>
      <c r="H13" s="253"/>
      <c r="I13" s="631"/>
    </row>
    <row r="14" spans="1:13" ht="27.75" customHeight="1" x14ac:dyDescent="0.25">
      <c r="A14" s="186"/>
      <c r="B14" s="186" t="s">
        <v>68</v>
      </c>
      <c r="C14" s="251" t="s">
        <v>359</v>
      </c>
      <c r="D14" s="630"/>
      <c r="E14" s="253"/>
      <c r="F14" s="253"/>
      <c r="G14" s="253"/>
      <c r="H14" s="253"/>
      <c r="I14" s="631"/>
    </row>
    <row r="15" spans="1:13" ht="21" customHeight="1" x14ac:dyDescent="0.25">
      <c r="A15" s="186" t="s">
        <v>261</v>
      </c>
      <c r="B15" s="187" t="s">
        <v>65</v>
      </c>
      <c r="C15" s="251" t="s">
        <v>362</v>
      </c>
      <c r="D15" s="630"/>
      <c r="E15" s="253"/>
      <c r="F15" s="253"/>
      <c r="G15" s="253"/>
      <c r="H15" s="253"/>
      <c r="I15" s="631"/>
    </row>
    <row r="16" spans="1:13" ht="30" customHeight="1" x14ac:dyDescent="0.25">
      <c r="A16" s="186"/>
      <c r="B16" s="187" t="s">
        <v>66</v>
      </c>
      <c r="C16" s="251" t="s">
        <v>358</v>
      </c>
      <c r="D16" s="630"/>
      <c r="E16" s="253"/>
      <c r="F16" s="253"/>
      <c r="G16" s="253"/>
      <c r="H16" s="253"/>
      <c r="I16" s="631"/>
    </row>
    <row r="17" spans="1:9" ht="29.25" customHeight="1" x14ac:dyDescent="0.25">
      <c r="A17" s="304"/>
      <c r="B17" s="187" t="s">
        <v>68</v>
      </c>
      <c r="C17" s="251" t="s">
        <v>359</v>
      </c>
      <c r="D17" s="607"/>
      <c r="E17" s="632"/>
      <c r="F17" s="632"/>
      <c r="G17" s="632"/>
      <c r="H17" s="632"/>
      <c r="I17" s="633"/>
    </row>
    <row r="18" spans="1:9" ht="21" customHeight="1" x14ac:dyDescent="0.25">
      <c r="A18" s="302"/>
      <c r="B18" s="302"/>
      <c r="C18" s="254"/>
      <c r="D18" s="306"/>
      <c r="E18" s="306"/>
    </row>
    <row r="19" spans="1:9" ht="21" customHeight="1" x14ac:dyDescent="0.25">
      <c r="A19" s="2084"/>
      <c r="B19" s="2084"/>
      <c r="C19" s="2084"/>
      <c r="D19" s="2084"/>
      <c r="E19" s="2084"/>
    </row>
    <row r="20" spans="1:9" ht="21" customHeight="1" x14ac:dyDescent="0.25">
      <c r="A20" s="307"/>
      <c r="B20" s="307"/>
      <c r="C20" s="307"/>
      <c r="D20" s="307"/>
      <c r="E20" s="307"/>
      <c r="G20" s="2078" t="s">
        <v>847</v>
      </c>
      <c r="H20" s="2078"/>
      <c r="I20" s="2078"/>
    </row>
    <row r="21" spans="1:9" ht="21" customHeight="1" x14ac:dyDescent="0.25">
      <c r="A21" s="307"/>
      <c r="B21" s="307"/>
      <c r="C21" s="307"/>
      <c r="D21" s="307"/>
      <c r="E21" s="307"/>
    </row>
    <row r="22" spans="1:9" ht="21" customHeight="1" x14ac:dyDescent="0.25">
      <c r="A22" s="307"/>
      <c r="B22" s="307"/>
      <c r="C22" s="307"/>
      <c r="D22" s="307"/>
      <c r="E22" s="307"/>
    </row>
    <row r="23" spans="1:9" ht="21" customHeight="1" x14ac:dyDescent="0.25">
      <c r="A23" s="307"/>
      <c r="B23" s="307"/>
      <c r="C23" s="302"/>
      <c r="D23" s="2086"/>
      <c r="E23" s="2087"/>
    </row>
    <row r="24" spans="1:9" ht="21" customHeight="1" x14ac:dyDescent="0.25">
      <c r="A24" s="307"/>
      <c r="B24" s="307"/>
      <c r="C24" s="302"/>
      <c r="D24" s="302"/>
      <c r="E24" s="302"/>
    </row>
    <row r="25" spans="1:9" ht="21" hidden="1" customHeight="1" x14ac:dyDescent="0.25">
      <c r="A25" s="302"/>
      <c r="B25" s="302"/>
      <c r="C25" s="302"/>
    </row>
    <row r="26" spans="1:9" ht="21" hidden="1" customHeight="1" x14ac:dyDescent="0.25">
      <c r="A26" s="285" t="s">
        <v>327</v>
      </c>
      <c r="B26" s="285"/>
      <c r="C26" s="285"/>
      <c r="D26" s="285"/>
      <c r="E26" s="285"/>
    </row>
    <row r="27" spans="1:9" ht="21" hidden="1" customHeight="1" x14ac:dyDescent="0.25">
      <c r="A27" s="193">
        <v>1</v>
      </c>
      <c r="B27" s="299" t="s">
        <v>682</v>
      </c>
      <c r="C27" s="2000" t="s">
        <v>758</v>
      </c>
      <c r="D27" s="2001"/>
      <c r="E27" s="2002"/>
    </row>
    <row r="28" spans="1:9" ht="21" hidden="1" customHeight="1" x14ac:dyDescent="0.25">
      <c r="A28" s="193">
        <v>2</v>
      </c>
      <c r="B28" s="3" t="s">
        <v>694</v>
      </c>
      <c r="C28" s="2000" t="s">
        <v>662</v>
      </c>
      <c r="D28" s="2001"/>
      <c r="E28" s="2002"/>
    </row>
    <row r="29" spans="1:9" ht="21" hidden="1" customHeight="1" x14ac:dyDescent="0.25">
      <c r="A29" s="193">
        <v>3</v>
      </c>
      <c r="B29" s="3" t="s">
        <v>664</v>
      </c>
      <c r="C29" s="2000" t="s">
        <v>662</v>
      </c>
      <c r="D29" s="2001"/>
      <c r="E29" s="2002"/>
    </row>
    <row r="30" spans="1:9" ht="45" hidden="1" x14ac:dyDescent="0.25">
      <c r="A30" s="193">
        <v>4</v>
      </c>
      <c r="B30" s="3" t="s">
        <v>665</v>
      </c>
      <c r="C30" s="2000"/>
      <c r="D30" s="2001"/>
      <c r="E30" s="2002"/>
    </row>
    <row r="31" spans="1:9" ht="60" hidden="1" x14ac:dyDescent="0.25">
      <c r="A31" s="193">
        <v>5</v>
      </c>
      <c r="B31" s="3" t="s">
        <v>667</v>
      </c>
      <c r="C31" s="2000"/>
      <c r="D31" s="2001"/>
      <c r="E31" s="2002"/>
    </row>
    <row r="32" spans="1:9" hidden="1" x14ac:dyDescent="0.25"/>
  </sheetData>
  <mergeCells count="17">
    <mergeCell ref="C31:E31"/>
    <mergeCell ref="C27:E27"/>
    <mergeCell ref="C28:E28"/>
    <mergeCell ref="C29:E29"/>
    <mergeCell ref="C30:E30"/>
    <mergeCell ref="B4:B5"/>
    <mergeCell ref="A4:A5"/>
    <mergeCell ref="A1:I1"/>
    <mergeCell ref="D23:E23"/>
    <mergeCell ref="A19:E19"/>
    <mergeCell ref="G4:I4"/>
    <mergeCell ref="H2:I2"/>
    <mergeCell ref="A2:G2"/>
    <mergeCell ref="H3:I3"/>
    <mergeCell ref="G20:I20"/>
    <mergeCell ref="D3:E3"/>
    <mergeCell ref="C4:C5"/>
  </mergeCells>
  <pageMargins left="0.7" right="0.7" top="0.75" bottom="0.75" header="0.3" footer="0.3"/>
  <pageSetup paperSize="9" scale="7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sheetPr>
  <dimension ref="A1:H25"/>
  <sheetViews>
    <sheetView topLeftCell="A2" workbookViewId="0">
      <selection activeCell="B10" sqref="B10"/>
    </sheetView>
  </sheetViews>
  <sheetFormatPr defaultColWidth="9.140625" defaultRowHeight="15" x14ac:dyDescent="0.25"/>
  <cols>
    <col min="1" max="1" width="8.85546875" style="199" customWidth="1"/>
    <col min="2" max="2" width="54.140625" style="196" customWidth="1"/>
    <col min="3" max="8" width="13.28515625" style="199" customWidth="1"/>
    <col min="9" max="9" width="9.140625" style="199"/>
    <col min="10" max="10" width="7.28515625" style="199" customWidth="1"/>
    <col min="11" max="11" width="6.28515625" style="199" customWidth="1"/>
    <col min="12" max="16384" width="9.140625" style="199"/>
  </cols>
  <sheetData>
    <row r="1" spans="1:8" ht="21" customHeight="1" x14ac:dyDescent="0.25">
      <c r="A1" s="2089" t="str">
        <f>'F13'!A1</f>
        <v>Name of Transmission Licensee: Uttar Pradesh Power Transmission Corporation Limited</v>
      </c>
      <c r="B1" s="2089"/>
      <c r="C1" s="2089"/>
      <c r="D1" s="2089"/>
      <c r="E1" s="2089"/>
      <c r="F1" s="2089"/>
      <c r="G1" s="2089"/>
      <c r="H1" s="2089"/>
    </row>
    <row r="2" spans="1:8" ht="21" customHeight="1" x14ac:dyDescent="0.25">
      <c r="A2" s="1881" t="s">
        <v>807</v>
      </c>
      <c r="B2" s="1881"/>
      <c r="C2" s="1899"/>
      <c r="D2" s="1899"/>
      <c r="E2" s="1899"/>
      <c r="F2" s="1899"/>
      <c r="G2" s="1874" t="s">
        <v>1198</v>
      </c>
      <c r="H2" s="1874"/>
    </row>
    <row r="3" spans="1:8" ht="21" customHeight="1" x14ac:dyDescent="0.25">
      <c r="G3" s="2088" t="s">
        <v>627</v>
      </c>
      <c r="H3" s="2088"/>
    </row>
    <row r="4" spans="1:8" ht="21" customHeight="1" x14ac:dyDescent="0.25">
      <c r="A4" s="2091"/>
      <c r="B4" s="2090" t="s">
        <v>48</v>
      </c>
      <c r="C4" s="184" t="s">
        <v>168</v>
      </c>
      <c r="D4" s="184" t="s">
        <v>167</v>
      </c>
      <c r="E4" s="184" t="s">
        <v>49</v>
      </c>
      <c r="F4" s="1875" t="s">
        <v>163</v>
      </c>
      <c r="G4" s="1875"/>
      <c r="H4" s="1875"/>
    </row>
    <row r="5" spans="1:8" ht="21" customHeight="1" x14ac:dyDescent="0.25">
      <c r="A5" s="2092"/>
      <c r="B5" s="1876"/>
      <c r="C5" s="496" t="s">
        <v>1251</v>
      </c>
      <c r="D5" s="496" t="s">
        <v>1252</v>
      </c>
      <c r="E5" s="496" t="s">
        <v>1253</v>
      </c>
      <c r="F5" s="496" t="s">
        <v>1254</v>
      </c>
      <c r="G5" s="496" t="s">
        <v>1255</v>
      </c>
      <c r="H5" s="496" t="s">
        <v>1256</v>
      </c>
    </row>
    <row r="6" spans="1:8" ht="34.5" customHeight="1" x14ac:dyDescent="0.25">
      <c r="A6" s="22" t="s">
        <v>600</v>
      </c>
      <c r="B6" s="648" t="s">
        <v>803</v>
      </c>
      <c r="C6" s="2093" t="s">
        <v>1498</v>
      </c>
      <c r="D6" s="2094"/>
      <c r="E6" s="2094"/>
      <c r="F6" s="2094"/>
      <c r="G6" s="2094"/>
      <c r="H6" s="2095"/>
    </row>
    <row r="7" spans="1:8" ht="33.75" customHeight="1" x14ac:dyDescent="0.25">
      <c r="A7" s="22" t="s">
        <v>596</v>
      </c>
      <c r="B7" s="649" t="s">
        <v>806</v>
      </c>
      <c r="C7" s="2096"/>
      <c r="D7" s="2097"/>
      <c r="E7" s="2097"/>
      <c r="F7" s="2097"/>
      <c r="G7" s="2097"/>
      <c r="H7" s="2098"/>
    </row>
    <row r="8" spans="1:8" ht="21" customHeight="1" x14ac:dyDescent="0.25">
      <c r="A8" s="22"/>
      <c r="B8" s="649" t="s">
        <v>609</v>
      </c>
      <c r="C8" s="2096"/>
      <c r="D8" s="2097"/>
      <c r="E8" s="2097"/>
      <c r="F8" s="2097"/>
      <c r="G8" s="2097"/>
      <c r="H8" s="2098"/>
    </row>
    <row r="9" spans="1:8" ht="21" customHeight="1" x14ac:dyDescent="0.25">
      <c r="A9" s="22" t="s">
        <v>597</v>
      </c>
      <c r="B9" s="649" t="s">
        <v>799</v>
      </c>
      <c r="C9" s="2096"/>
      <c r="D9" s="2097"/>
      <c r="E9" s="2097"/>
      <c r="F9" s="2097"/>
      <c r="G9" s="2097"/>
      <c r="H9" s="2098"/>
    </row>
    <row r="10" spans="1:8" ht="31.5" customHeight="1" x14ac:dyDescent="0.25">
      <c r="A10" s="22" t="s">
        <v>602</v>
      </c>
      <c r="B10" s="649" t="s">
        <v>800</v>
      </c>
      <c r="C10" s="2096"/>
      <c r="D10" s="2097"/>
      <c r="E10" s="2097"/>
      <c r="F10" s="2097"/>
      <c r="G10" s="2097"/>
      <c r="H10" s="2098"/>
    </row>
    <row r="11" spans="1:8" ht="29.25" customHeight="1" x14ac:dyDescent="0.25">
      <c r="A11" s="492" t="s">
        <v>960</v>
      </c>
      <c r="B11" s="650" t="s">
        <v>959</v>
      </c>
      <c r="C11" s="2096"/>
      <c r="D11" s="2097"/>
      <c r="E11" s="2097"/>
      <c r="F11" s="2097"/>
      <c r="G11" s="2097"/>
      <c r="H11" s="2098"/>
    </row>
    <row r="12" spans="1:8" ht="25.5" customHeight="1" x14ac:dyDescent="0.25">
      <c r="A12" s="492" t="s">
        <v>961</v>
      </c>
      <c r="B12" s="649" t="s">
        <v>801</v>
      </c>
      <c r="C12" s="2096"/>
      <c r="D12" s="2097"/>
      <c r="E12" s="2097"/>
      <c r="F12" s="2097"/>
      <c r="G12" s="2097"/>
      <c r="H12" s="2098"/>
    </row>
    <row r="13" spans="1:8" ht="31.5" customHeight="1" thickBot="1" x14ac:dyDescent="0.3">
      <c r="A13" s="492" t="s">
        <v>961</v>
      </c>
      <c r="B13" s="651" t="s">
        <v>962</v>
      </c>
      <c r="C13" s="2096"/>
      <c r="D13" s="2097"/>
      <c r="E13" s="2097"/>
      <c r="F13" s="2097"/>
      <c r="G13" s="2097"/>
      <c r="H13" s="2098"/>
    </row>
    <row r="14" spans="1:8" ht="30" customHeight="1" x14ac:dyDescent="0.25">
      <c r="A14" s="22" t="s">
        <v>183</v>
      </c>
      <c r="B14" s="652" t="s">
        <v>802</v>
      </c>
      <c r="C14" s="2096"/>
      <c r="D14" s="2097"/>
      <c r="E14" s="2097"/>
      <c r="F14" s="2097"/>
      <c r="G14" s="2097"/>
      <c r="H14" s="2098"/>
    </row>
    <row r="15" spans="1:8" ht="21" customHeight="1" thickBot="1" x14ac:dyDescent="0.3">
      <c r="A15" s="492" t="s">
        <v>260</v>
      </c>
      <c r="B15" s="653" t="s">
        <v>804</v>
      </c>
      <c r="C15" s="2099"/>
      <c r="D15" s="2100"/>
      <c r="E15" s="2100"/>
      <c r="F15" s="2100"/>
      <c r="G15" s="2100"/>
      <c r="H15" s="2101"/>
    </row>
    <row r="16" spans="1:8" ht="21" customHeight="1" thickTop="1" x14ac:dyDescent="0.25"/>
    <row r="17" spans="1:8" ht="21" customHeight="1" x14ac:dyDescent="0.25">
      <c r="F17" s="2078" t="s">
        <v>847</v>
      </c>
      <c r="G17" s="2006"/>
      <c r="H17" s="2006"/>
    </row>
    <row r="18" spans="1:8" ht="21" hidden="1" customHeight="1" x14ac:dyDescent="0.25">
      <c r="F18" s="302"/>
      <c r="G18" s="207"/>
    </row>
    <row r="19" spans="1:8" ht="21" hidden="1" customHeight="1" x14ac:dyDescent="0.25">
      <c r="A19" s="285" t="s">
        <v>327</v>
      </c>
      <c r="B19" s="73"/>
      <c r="C19" s="285"/>
      <c r="D19" s="285"/>
      <c r="E19" s="285"/>
      <c r="F19" s="285"/>
      <c r="G19" s="285"/>
      <c r="H19" s="285"/>
    </row>
    <row r="20" spans="1:8" ht="21" hidden="1" customHeight="1" x14ac:dyDescent="0.25">
      <c r="A20" s="193">
        <v>1</v>
      </c>
      <c r="B20" s="74" t="s">
        <v>682</v>
      </c>
      <c r="C20" s="2000" t="s">
        <v>805</v>
      </c>
      <c r="D20" s="2001"/>
      <c r="E20" s="2001"/>
      <c r="F20" s="2001"/>
      <c r="G20" s="2001"/>
      <c r="H20" s="2002"/>
    </row>
    <row r="21" spans="1:8" ht="21" hidden="1" customHeight="1" x14ac:dyDescent="0.25">
      <c r="A21" s="193">
        <v>2</v>
      </c>
      <c r="B21" s="75" t="s">
        <v>694</v>
      </c>
      <c r="C21" s="2000" t="s">
        <v>662</v>
      </c>
      <c r="D21" s="2001"/>
      <c r="E21" s="2001"/>
      <c r="F21" s="2001"/>
      <c r="G21" s="2001"/>
      <c r="H21" s="2002"/>
    </row>
    <row r="22" spans="1:8" ht="21" hidden="1" customHeight="1" x14ac:dyDescent="0.25">
      <c r="A22" s="193">
        <v>3</v>
      </c>
      <c r="B22" s="75" t="s">
        <v>664</v>
      </c>
      <c r="C22" s="2000" t="s">
        <v>662</v>
      </c>
      <c r="D22" s="2001"/>
      <c r="E22" s="2001"/>
      <c r="F22" s="2001"/>
      <c r="G22" s="2001"/>
      <c r="H22" s="2002"/>
    </row>
    <row r="23" spans="1:8" ht="21" hidden="1" customHeight="1" x14ac:dyDescent="0.25">
      <c r="A23" s="193">
        <v>4</v>
      </c>
      <c r="B23" s="75" t="s">
        <v>665</v>
      </c>
      <c r="C23" s="2000"/>
      <c r="D23" s="2001"/>
      <c r="E23" s="2001"/>
      <c r="F23" s="2001"/>
      <c r="G23" s="2001"/>
      <c r="H23" s="2002"/>
    </row>
    <row r="24" spans="1:8" ht="21" hidden="1" customHeight="1" x14ac:dyDescent="0.25">
      <c r="A24" s="193">
        <v>5</v>
      </c>
      <c r="B24" s="75" t="s">
        <v>667</v>
      </c>
      <c r="C24" s="2000"/>
      <c r="D24" s="2001"/>
      <c r="E24" s="2001"/>
      <c r="F24" s="2001"/>
      <c r="G24" s="2001"/>
      <c r="H24" s="2002"/>
    </row>
    <row r="25" spans="1:8" hidden="1" x14ac:dyDescent="0.25"/>
  </sheetData>
  <mergeCells count="14">
    <mergeCell ref="C24:H24"/>
    <mergeCell ref="A2:F2"/>
    <mergeCell ref="A1:H1"/>
    <mergeCell ref="G3:H3"/>
    <mergeCell ref="F4:H4"/>
    <mergeCell ref="G2:H2"/>
    <mergeCell ref="C20:H20"/>
    <mergeCell ref="C21:H21"/>
    <mergeCell ref="C22:H22"/>
    <mergeCell ref="C23:H23"/>
    <mergeCell ref="F17:H17"/>
    <mergeCell ref="B4:B5"/>
    <mergeCell ref="A4:A5"/>
    <mergeCell ref="C6:H15"/>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Z49"/>
  <sheetViews>
    <sheetView view="pageBreakPreview" topLeftCell="C1" zoomScale="70" zoomScaleNormal="80" zoomScaleSheetLayoutView="70" workbookViewId="0">
      <selection activeCell="C7" sqref="C7:Z36"/>
    </sheetView>
  </sheetViews>
  <sheetFormatPr defaultColWidth="9.140625" defaultRowHeight="15" x14ac:dyDescent="0.25"/>
  <cols>
    <col min="1" max="1" width="6.42578125" style="199" customWidth="1"/>
    <col min="2" max="2" width="50.7109375" style="199" customWidth="1"/>
    <col min="3" max="3" width="7.5703125" style="199" customWidth="1"/>
    <col min="4" max="4" width="10.42578125" style="199" customWidth="1"/>
    <col min="5" max="5" width="9.7109375" style="199" customWidth="1"/>
    <col min="6" max="6" width="9.140625" style="199"/>
    <col min="7" max="7" width="8" style="199" customWidth="1"/>
    <col min="8" max="8" width="11.28515625" style="199" customWidth="1"/>
    <col min="9" max="9" width="9.85546875" style="199" customWidth="1"/>
    <col min="10" max="10" width="9.140625" style="199"/>
    <col min="11" max="11" width="8" style="199" customWidth="1"/>
    <col min="12" max="12" width="10.28515625" style="199" customWidth="1"/>
    <col min="13" max="13" width="10.5703125" style="199" customWidth="1"/>
    <col min="14" max="16384" width="9.140625" style="199"/>
  </cols>
  <sheetData>
    <row r="1" spans="1:26" ht="21" customHeight="1" x14ac:dyDescent="0.25">
      <c r="A1" s="2102" t="str">
        <f>'F16'!A1:D1</f>
        <v>Name of Transmission Licensee: Uttar Pradesh Power Transmission Corporation Limited</v>
      </c>
      <c r="B1" s="2103"/>
      <c r="C1" s="2103"/>
      <c r="D1" s="2103"/>
      <c r="E1" s="2103"/>
      <c r="F1" s="2103"/>
      <c r="G1" s="2103"/>
      <c r="H1" s="2103"/>
      <c r="I1" s="2103"/>
      <c r="J1" s="2103"/>
      <c r="K1" s="2103"/>
      <c r="L1" s="2103"/>
      <c r="M1" s="2103"/>
      <c r="N1" s="2103"/>
      <c r="O1" s="2103"/>
      <c r="P1" s="2103"/>
      <c r="Q1" s="2103"/>
      <c r="R1" s="2103"/>
      <c r="S1" s="2103"/>
      <c r="T1" s="2103"/>
      <c r="U1" s="2103"/>
      <c r="V1" s="2103"/>
      <c r="W1" s="2103"/>
      <c r="X1" s="2103"/>
      <c r="Y1" s="2103"/>
      <c r="Z1" s="2104"/>
    </row>
    <row r="2" spans="1:26" ht="21" customHeight="1" x14ac:dyDescent="0.25">
      <c r="A2" s="2112" t="s">
        <v>12</v>
      </c>
      <c r="B2" s="1974"/>
      <c r="C2" s="1974"/>
      <c r="D2" s="1974"/>
      <c r="E2" s="1974"/>
      <c r="F2" s="1974"/>
      <c r="G2" s="2113"/>
      <c r="H2" s="2118" t="s">
        <v>889</v>
      </c>
      <c r="I2" s="1975"/>
      <c r="J2" s="1975"/>
      <c r="K2" s="1975"/>
      <c r="L2" s="1975"/>
      <c r="M2" s="1975"/>
      <c r="N2" s="1975"/>
      <c r="O2" s="1975"/>
      <c r="P2" s="1975"/>
      <c r="Q2" s="1975"/>
      <c r="R2" s="1975"/>
      <c r="S2" s="1975"/>
      <c r="T2" s="1975"/>
      <c r="U2" s="1975"/>
      <c r="V2" s="1975"/>
      <c r="W2" s="1975"/>
      <c r="X2" s="1975"/>
      <c r="Y2" s="1975"/>
      <c r="Z2" s="2119"/>
    </row>
    <row r="3" spans="1:26" ht="21" customHeight="1" x14ac:dyDescent="0.25">
      <c r="A3" s="603"/>
      <c r="B3" s="1009"/>
      <c r="C3" s="2120" t="s">
        <v>808</v>
      </c>
      <c r="D3" s="2120"/>
      <c r="E3" s="2120"/>
      <c r="F3" s="2120"/>
      <c r="G3" s="2120"/>
      <c r="H3" s="2120"/>
      <c r="I3" s="2120"/>
      <c r="J3" s="2120"/>
      <c r="K3" s="2120"/>
      <c r="L3" s="2120"/>
      <c r="M3" s="2120"/>
      <c r="N3" s="2120"/>
      <c r="O3" s="2120"/>
      <c r="P3" s="2120"/>
      <c r="Q3" s="2120"/>
      <c r="R3" s="2120"/>
      <c r="S3" s="2120"/>
      <c r="T3" s="2120"/>
      <c r="U3" s="2120"/>
      <c r="V3" s="2120"/>
      <c r="W3" s="2120"/>
      <c r="X3" s="2120"/>
      <c r="Y3" s="2120"/>
      <c r="Z3" s="2121"/>
    </row>
    <row r="4" spans="1:26" ht="21" customHeight="1" x14ac:dyDescent="0.25">
      <c r="A4" s="2107"/>
      <c r="B4" s="2090" t="s">
        <v>48</v>
      </c>
      <c r="C4" s="2109" t="s">
        <v>1624</v>
      </c>
      <c r="D4" s="2110"/>
      <c r="E4" s="2110"/>
      <c r="F4" s="2110"/>
      <c r="G4" s="2110"/>
      <c r="H4" s="2110"/>
      <c r="I4" s="2110"/>
      <c r="J4" s="2110"/>
      <c r="K4" s="2110"/>
      <c r="L4" s="2110"/>
      <c r="M4" s="2110"/>
      <c r="N4" s="2111"/>
      <c r="O4" s="2109" t="s">
        <v>1541</v>
      </c>
      <c r="P4" s="2110"/>
      <c r="Q4" s="2110"/>
      <c r="R4" s="2110"/>
      <c r="S4" s="2110"/>
      <c r="T4" s="2110"/>
      <c r="U4" s="2110"/>
      <c r="V4" s="2110"/>
      <c r="W4" s="2110"/>
      <c r="X4" s="2110"/>
      <c r="Y4" s="2110"/>
      <c r="Z4" s="2114"/>
    </row>
    <row r="5" spans="1:26" ht="21" customHeight="1" x14ac:dyDescent="0.25">
      <c r="A5" s="2108"/>
      <c r="B5" s="1876"/>
      <c r="C5" s="2115" t="s">
        <v>1299</v>
      </c>
      <c r="D5" s="2116"/>
      <c r="E5" s="2116"/>
      <c r="F5" s="2116"/>
      <c r="G5" s="2116"/>
      <c r="H5" s="2116"/>
      <c r="I5" s="2116"/>
      <c r="J5" s="2116"/>
      <c r="K5" s="2116"/>
      <c r="L5" s="2116"/>
      <c r="M5" s="2116"/>
      <c r="N5" s="2128"/>
      <c r="O5" s="2115" t="s">
        <v>1300</v>
      </c>
      <c r="P5" s="2116"/>
      <c r="Q5" s="2116"/>
      <c r="R5" s="2116"/>
      <c r="S5" s="2116"/>
      <c r="T5" s="2116"/>
      <c r="U5" s="2116"/>
      <c r="V5" s="2116"/>
      <c r="W5" s="2116"/>
      <c r="X5" s="2116"/>
      <c r="Y5" s="2116"/>
      <c r="Z5" s="2117"/>
    </row>
    <row r="6" spans="1:26" ht="47.25" customHeight="1" x14ac:dyDescent="0.25">
      <c r="A6" s="620"/>
      <c r="B6" s="47"/>
      <c r="C6" s="310" t="s">
        <v>363</v>
      </c>
      <c r="D6" s="310" t="s">
        <v>364</v>
      </c>
      <c r="E6" s="310" t="s">
        <v>365</v>
      </c>
      <c r="F6" s="311" t="s">
        <v>380</v>
      </c>
      <c r="G6" s="310" t="s">
        <v>363</v>
      </c>
      <c r="H6" s="310" t="s">
        <v>364</v>
      </c>
      <c r="I6" s="310" t="s">
        <v>365</v>
      </c>
      <c r="J6" s="311" t="s">
        <v>380</v>
      </c>
      <c r="K6" s="310" t="s">
        <v>363</v>
      </c>
      <c r="L6" s="310" t="s">
        <v>364</v>
      </c>
      <c r="M6" s="310" t="s">
        <v>365</v>
      </c>
      <c r="N6" s="311" t="s">
        <v>380</v>
      </c>
      <c r="O6" s="310" t="s">
        <v>363</v>
      </c>
      <c r="P6" s="310" t="s">
        <v>364</v>
      </c>
      <c r="Q6" s="310" t="s">
        <v>365</v>
      </c>
      <c r="R6" s="311" t="s">
        <v>380</v>
      </c>
      <c r="S6" s="310" t="s">
        <v>363</v>
      </c>
      <c r="T6" s="310" t="s">
        <v>364</v>
      </c>
      <c r="U6" s="310" t="s">
        <v>365</v>
      </c>
      <c r="V6" s="311" t="s">
        <v>380</v>
      </c>
      <c r="W6" s="310" t="s">
        <v>363</v>
      </c>
      <c r="X6" s="310" t="s">
        <v>364</v>
      </c>
      <c r="Y6" s="310" t="s">
        <v>365</v>
      </c>
      <c r="Z6" s="1152" t="s">
        <v>380</v>
      </c>
    </row>
    <row r="7" spans="1:26" ht="14.45" customHeight="1" x14ac:dyDescent="0.25">
      <c r="A7" s="620"/>
      <c r="B7" s="21" t="s">
        <v>580</v>
      </c>
      <c r="C7" s="2122" t="s">
        <v>1486</v>
      </c>
      <c r="D7" s="2122"/>
      <c r="E7" s="2122"/>
      <c r="F7" s="2122"/>
      <c r="G7" s="2122"/>
      <c r="H7" s="2122"/>
      <c r="I7" s="2122"/>
      <c r="J7" s="2122"/>
      <c r="K7" s="2122"/>
      <c r="L7" s="2122"/>
      <c r="M7" s="2122"/>
      <c r="N7" s="2122"/>
      <c r="O7" s="2122"/>
      <c r="P7" s="2122"/>
      <c r="Q7" s="2122"/>
      <c r="R7" s="2122"/>
      <c r="S7" s="2122"/>
      <c r="T7" s="2122"/>
      <c r="U7" s="2122"/>
      <c r="V7" s="2122"/>
      <c r="W7" s="2122"/>
      <c r="X7" s="2122"/>
      <c r="Y7" s="2122"/>
      <c r="Z7" s="2123"/>
    </row>
    <row r="8" spans="1:26" ht="17.25" x14ac:dyDescent="0.25">
      <c r="A8" s="620"/>
      <c r="B8" s="1019" t="s">
        <v>856</v>
      </c>
      <c r="C8" s="2124"/>
      <c r="D8" s="2124"/>
      <c r="E8" s="2124"/>
      <c r="F8" s="2124"/>
      <c r="G8" s="2124"/>
      <c r="H8" s="2124"/>
      <c r="I8" s="2124"/>
      <c r="J8" s="2124"/>
      <c r="K8" s="2124"/>
      <c r="L8" s="2124"/>
      <c r="M8" s="2124"/>
      <c r="N8" s="2124"/>
      <c r="O8" s="2124"/>
      <c r="P8" s="2124"/>
      <c r="Q8" s="2124"/>
      <c r="R8" s="2124"/>
      <c r="S8" s="2124"/>
      <c r="T8" s="2124"/>
      <c r="U8" s="2124"/>
      <c r="V8" s="2124"/>
      <c r="W8" s="2124"/>
      <c r="X8" s="2124"/>
      <c r="Y8" s="2124"/>
      <c r="Z8" s="2125"/>
    </row>
    <row r="9" spans="1:26" x14ac:dyDescent="0.25">
      <c r="A9" s="620"/>
      <c r="B9" s="1019" t="s">
        <v>366</v>
      </c>
      <c r="C9" s="2124"/>
      <c r="D9" s="2124"/>
      <c r="E9" s="2124"/>
      <c r="F9" s="2124"/>
      <c r="G9" s="2124"/>
      <c r="H9" s="2124"/>
      <c r="I9" s="2124"/>
      <c r="J9" s="2124"/>
      <c r="K9" s="2124"/>
      <c r="L9" s="2124"/>
      <c r="M9" s="2124"/>
      <c r="N9" s="2124"/>
      <c r="O9" s="2124"/>
      <c r="P9" s="2124"/>
      <c r="Q9" s="2124"/>
      <c r="R9" s="2124"/>
      <c r="S9" s="2124"/>
      <c r="T9" s="2124"/>
      <c r="U9" s="2124"/>
      <c r="V9" s="2124"/>
      <c r="W9" s="2124"/>
      <c r="X9" s="2124"/>
      <c r="Y9" s="2124"/>
      <c r="Z9" s="2125"/>
    </row>
    <row r="10" spans="1:26" x14ac:dyDescent="0.25">
      <c r="A10" s="620"/>
      <c r="B10" s="1019" t="s">
        <v>367</v>
      </c>
      <c r="C10" s="2124"/>
      <c r="D10" s="2124"/>
      <c r="E10" s="2124"/>
      <c r="F10" s="2124"/>
      <c r="G10" s="2124"/>
      <c r="H10" s="2124"/>
      <c r="I10" s="2124"/>
      <c r="J10" s="2124"/>
      <c r="K10" s="2124"/>
      <c r="L10" s="2124"/>
      <c r="M10" s="2124"/>
      <c r="N10" s="2124"/>
      <c r="O10" s="2124"/>
      <c r="P10" s="2124"/>
      <c r="Q10" s="2124"/>
      <c r="R10" s="2124"/>
      <c r="S10" s="2124"/>
      <c r="T10" s="2124"/>
      <c r="U10" s="2124"/>
      <c r="V10" s="2124"/>
      <c r="W10" s="2124"/>
      <c r="X10" s="2124"/>
      <c r="Y10" s="2124"/>
      <c r="Z10" s="2125"/>
    </row>
    <row r="11" spans="1:26" x14ac:dyDescent="0.25">
      <c r="A11" s="620"/>
      <c r="B11" s="1019" t="s">
        <v>368</v>
      </c>
      <c r="C11" s="2124"/>
      <c r="D11" s="2124"/>
      <c r="E11" s="2124"/>
      <c r="F11" s="2124"/>
      <c r="G11" s="2124"/>
      <c r="H11" s="2124"/>
      <c r="I11" s="2124"/>
      <c r="J11" s="2124"/>
      <c r="K11" s="2124"/>
      <c r="L11" s="2124"/>
      <c r="M11" s="2124"/>
      <c r="N11" s="2124"/>
      <c r="O11" s="2124"/>
      <c r="P11" s="2124"/>
      <c r="Q11" s="2124"/>
      <c r="R11" s="2124"/>
      <c r="S11" s="2124"/>
      <c r="T11" s="2124"/>
      <c r="U11" s="2124"/>
      <c r="V11" s="2124"/>
      <c r="W11" s="2124"/>
      <c r="X11" s="2124"/>
      <c r="Y11" s="2124"/>
      <c r="Z11" s="2125"/>
    </row>
    <row r="12" spans="1:26" x14ac:dyDescent="0.25">
      <c r="A12" s="620"/>
      <c r="B12" s="1019" t="s">
        <v>583</v>
      </c>
      <c r="C12" s="2124"/>
      <c r="D12" s="2124"/>
      <c r="E12" s="2124"/>
      <c r="F12" s="2124"/>
      <c r="G12" s="2124"/>
      <c r="H12" s="2124"/>
      <c r="I12" s="2124"/>
      <c r="J12" s="2124"/>
      <c r="K12" s="2124"/>
      <c r="L12" s="2124"/>
      <c r="M12" s="2124"/>
      <c r="N12" s="2124"/>
      <c r="O12" s="2124"/>
      <c r="P12" s="2124"/>
      <c r="Q12" s="2124"/>
      <c r="R12" s="2124"/>
      <c r="S12" s="2124"/>
      <c r="T12" s="2124"/>
      <c r="U12" s="2124"/>
      <c r="V12" s="2124"/>
      <c r="W12" s="2124"/>
      <c r="X12" s="2124"/>
      <c r="Y12" s="2124"/>
      <c r="Z12" s="2125"/>
    </row>
    <row r="13" spans="1:26" x14ac:dyDescent="0.25">
      <c r="A13" s="620"/>
      <c r="B13" s="1019" t="s">
        <v>369</v>
      </c>
      <c r="C13" s="2124"/>
      <c r="D13" s="2124"/>
      <c r="E13" s="2124"/>
      <c r="F13" s="2124"/>
      <c r="G13" s="2124"/>
      <c r="H13" s="2124"/>
      <c r="I13" s="2124"/>
      <c r="J13" s="2124"/>
      <c r="K13" s="2124"/>
      <c r="L13" s="2124"/>
      <c r="M13" s="2124"/>
      <c r="N13" s="2124"/>
      <c r="O13" s="2124"/>
      <c r="P13" s="2124"/>
      <c r="Q13" s="2124"/>
      <c r="R13" s="2124"/>
      <c r="S13" s="2124"/>
      <c r="T13" s="2124"/>
      <c r="U13" s="2124"/>
      <c r="V13" s="2124"/>
      <c r="W13" s="2124"/>
      <c r="X13" s="2124"/>
      <c r="Y13" s="2124"/>
      <c r="Z13" s="2125"/>
    </row>
    <row r="14" spans="1:26" x14ac:dyDescent="0.25">
      <c r="A14" s="620"/>
      <c r="B14" s="1019" t="s">
        <v>370</v>
      </c>
      <c r="C14" s="2124"/>
      <c r="D14" s="2124"/>
      <c r="E14" s="2124"/>
      <c r="F14" s="2124"/>
      <c r="G14" s="2124"/>
      <c r="H14" s="2124"/>
      <c r="I14" s="2124"/>
      <c r="J14" s="2124"/>
      <c r="K14" s="2124"/>
      <c r="L14" s="2124"/>
      <c r="M14" s="2124"/>
      <c r="N14" s="2124"/>
      <c r="O14" s="2124"/>
      <c r="P14" s="2124"/>
      <c r="Q14" s="2124"/>
      <c r="R14" s="2124"/>
      <c r="S14" s="2124"/>
      <c r="T14" s="2124"/>
      <c r="U14" s="2124"/>
      <c r="V14" s="2124"/>
      <c r="W14" s="2124"/>
      <c r="X14" s="2124"/>
      <c r="Y14" s="2124"/>
      <c r="Z14" s="2125"/>
    </row>
    <row r="15" spans="1:26" x14ac:dyDescent="0.25">
      <c r="A15" s="620"/>
      <c r="B15" s="1019" t="s">
        <v>371</v>
      </c>
      <c r="C15" s="2124"/>
      <c r="D15" s="2124"/>
      <c r="E15" s="2124"/>
      <c r="F15" s="2124"/>
      <c r="G15" s="2124"/>
      <c r="H15" s="2124"/>
      <c r="I15" s="2124"/>
      <c r="J15" s="2124"/>
      <c r="K15" s="2124"/>
      <c r="L15" s="2124"/>
      <c r="M15" s="2124"/>
      <c r="N15" s="2124"/>
      <c r="O15" s="2124"/>
      <c r="P15" s="2124"/>
      <c r="Q15" s="2124"/>
      <c r="R15" s="2124"/>
      <c r="S15" s="2124"/>
      <c r="T15" s="2124"/>
      <c r="U15" s="2124"/>
      <c r="V15" s="2124"/>
      <c r="W15" s="2124"/>
      <c r="X15" s="2124"/>
      <c r="Y15" s="2124"/>
      <c r="Z15" s="2125"/>
    </row>
    <row r="16" spans="1:26" x14ac:dyDescent="0.25">
      <c r="A16" s="620"/>
      <c r="B16" s="21" t="s">
        <v>581</v>
      </c>
      <c r="C16" s="2124"/>
      <c r="D16" s="2124"/>
      <c r="E16" s="2124"/>
      <c r="F16" s="2124"/>
      <c r="G16" s="2124"/>
      <c r="H16" s="2124"/>
      <c r="I16" s="2124"/>
      <c r="J16" s="2124"/>
      <c r="K16" s="2124"/>
      <c r="L16" s="2124"/>
      <c r="M16" s="2124"/>
      <c r="N16" s="2124"/>
      <c r="O16" s="2124"/>
      <c r="P16" s="2124"/>
      <c r="Q16" s="2124"/>
      <c r="R16" s="2124"/>
      <c r="S16" s="2124"/>
      <c r="T16" s="2124"/>
      <c r="U16" s="2124"/>
      <c r="V16" s="2124"/>
      <c r="W16" s="2124"/>
      <c r="X16" s="2124"/>
      <c r="Y16" s="2124"/>
      <c r="Z16" s="2125"/>
    </row>
    <row r="17" spans="1:26" ht="17.25" x14ac:dyDescent="0.25">
      <c r="A17" s="620"/>
      <c r="B17" s="1019" t="s">
        <v>857</v>
      </c>
      <c r="C17" s="2124"/>
      <c r="D17" s="2124"/>
      <c r="E17" s="2124"/>
      <c r="F17" s="2124"/>
      <c r="G17" s="2124"/>
      <c r="H17" s="2124"/>
      <c r="I17" s="2124"/>
      <c r="J17" s="2124"/>
      <c r="K17" s="2124"/>
      <c r="L17" s="2124"/>
      <c r="M17" s="2124"/>
      <c r="N17" s="2124"/>
      <c r="O17" s="2124"/>
      <c r="P17" s="2124"/>
      <c r="Q17" s="2124"/>
      <c r="R17" s="2124"/>
      <c r="S17" s="2124"/>
      <c r="T17" s="2124"/>
      <c r="U17" s="2124"/>
      <c r="V17" s="2124"/>
      <c r="W17" s="2124"/>
      <c r="X17" s="2124"/>
      <c r="Y17" s="2124"/>
      <c r="Z17" s="2125"/>
    </row>
    <row r="18" spans="1:26" x14ac:dyDescent="0.25">
      <c r="A18" s="620"/>
      <c r="B18" s="1019" t="s">
        <v>366</v>
      </c>
      <c r="C18" s="2124"/>
      <c r="D18" s="2124"/>
      <c r="E18" s="2124"/>
      <c r="F18" s="2124"/>
      <c r="G18" s="2124"/>
      <c r="H18" s="2124"/>
      <c r="I18" s="2124"/>
      <c r="J18" s="2124"/>
      <c r="K18" s="2124"/>
      <c r="L18" s="2124"/>
      <c r="M18" s="2124"/>
      <c r="N18" s="2124"/>
      <c r="O18" s="2124"/>
      <c r="P18" s="2124"/>
      <c r="Q18" s="2124"/>
      <c r="R18" s="2124"/>
      <c r="S18" s="2124"/>
      <c r="T18" s="2124"/>
      <c r="U18" s="2124"/>
      <c r="V18" s="2124"/>
      <c r="W18" s="2124"/>
      <c r="X18" s="2124"/>
      <c r="Y18" s="2124"/>
      <c r="Z18" s="2125"/>
    </row>
    <row r="19" spans="1:26" x14ac:dyDescent="0.25">
      <c r="A19" s="620"/>
      <c r="B19" s="1019" t="s">
        <v>367</v>
      </c>
      <c r="C19" s="2124"/>
      <c r="D19" s="2124"/>
      <c r="E19" s="2124"/>
      <c r="F19" s="2124"/>
      <c r="G19" s="2124"/>
      <c r="H19" s="2124"/>
      <c r="I19" s="2124"/>
      <c r="J19" s="2124"/>
      <c r="K19" s="2124"/>
      <c r="L19" s="2124"/>
      <c r="M19" s="2124"/>
      <c r="N19" s="2124"/>
      <c r="O19" s="2124"/>
      <c r="P19" s="2124"/>
      <c r="Q19" s="2124"/>
      <c r="R19" s="2124"/>
      <c r="S19" s="2124"/>
      <c r="T19" s="2124"/>
      <c r="U19" s="2124"/>
      <c r="V19" s="2124"/>
      <c r="W19" s="2124"/>
      <c r="X19" s="2124"/>
      <c r="Y19" s="2124"/>
      <c r="Z19" s="2125"/>
    </row>
    <row r="20" spans="1:26" x14ac:dyDescent="0.25">
      <c r="A20" s="620"/>
      <c r="B20" s="1019" t="s">
        <v>368</v>
      </c>
      <c r="C20" s="2124"/>
      <c r="D20" s="2124"/>
      <c r="E20" s="2124"/>
      <c r="F20" s="2124"/>
      <c r="G20" s="2124"/>
      <c r="H20" s="2124"/>
      <c r="I20" s="2124"/>
      <c r="J20" s="2124"/>
      <c r="K20" s="2124"/>
      <c r="L20" s="2124"/>
      <c r="M20" s="2124"/>
      <c r="N20" s="2124"/>
      <c r="O20" s="2124"/>
      <c r="P20" s="2124"/>
      <c r="Q20" s="2124"/>
      <c r="R20" s="2124"/>
      <c r="S20" s="2124"/>
      <c r="T20" s="2124"/>
      <c r="U20" s="2124"/>
      <c r="V20" s="2124"/>
      <c r="W20" s="2124"/>
      <c r="X20" s="2124"/>
      <c r="Y20" s="2124"/>
      <c r="Z20" s="2125"/>
    </row>
    <row r="21" spans="1:26" ht="17.25" x14ac:dyDescent="0.25">
      <c r="A21" s="620"/>
      <c r="B21" s="1019" t="s">
        <v>858</v>
      </c>
      <c r="C21" s="2124"/>
      <c r="D21" s="2124"/>
      <c r="E21" s="2124"/>
      <c r="F21" s="2124"/>
      <c r="G21" s="2124"/>
      <c r="H21" s="2124"/>
      <c r="I21" s="2124"/>
      <c r="J21" s="2124"/>
      <c r="K21" s="2124"/>
      <c r="L21" s="2124"/>
      <c r="M21" s="2124"/>
      <c r="N21" s="2124"/>
      <c r="O21" s="2124"/>
      <c r="P21" s="2124"/>
      <c r="Q21" s="2124"/>
      <c r="R21" s="2124"/>
      <c r="S21" s="2124"/>
      <c r="T21" s="2124"/>
      <c r="U21" s="2124"/>
      <c r="V21" s="2124"/>
      <c r="W21" s="2124"/>
      <c r="X21" s="2124"/>
      <c r="Y21" s="2124"/>
      <c r="Z21" s="2125"/>
    </row>
    <row r="22" spans="1:26" x14ac:dyDescent="0.25">
      <c r="A22" s="620"/>
      <c r="B22" s="1019" t="s">
        <v>369</v>
      </c>
      <c r="C22" s="2124"/>
      <c r="D22" s="2124"/>
      <c r="E22" s="2124"/>
      <c r="F22" s="2124"/>
      <c r="G22" s="2124"/>
      <c r="H22" s="2124"/>
      <c r="I22" s="2124"/>
      <c r="J22" s="2124"/>
      <c r="K22" s="2124"/>
      <c r="L22" s="2124"/>
      <c r="M22" s="2124"/>
      <c r="N22" s="2124"/>
      <c r="O22" s="2124"/>
      <c r="P22" s="2124"/>
      <c r="Q22" s="2124"/>
      <c r="R22" s="2124"/>
      <c r="S22" s="2124"/>
      <c r="T22" s="2124"/>
      <c r="U22" s="2124"/>
      <c r="V22" s="2124"/>
      <c r="W22" s="2124"/>
      <c r="X22" s="2124"/>
      <c r="Y22" s="2124"/>
      <c r="Z22" s="2125"/>
    </row>
    <row r="23" spans="1:26" x14ac:dyDescent="0.25">
      <c r="A23" s="620"/>
      <c r="B23" s="1019" t="s">
        <v>370</v>
      </c>
      <c r="C23" s="2124"/>
      <c r="D23" s="2124"/>
      <c r="E23" s="2124"/>
      <c r="F23" s="2124"/>
      <c r="G23" s="2124"/>
      <c r="H23" s="2124"/>
      <c r="I23" s="2124"/>
      <c r="J23" s="2124"/>
      <c r="K23" s="2124"/>
      <c r="L23" s="2124"/>
      <c r="M23" s="2124"/>
      <c r="N23" s="2124"/>
      <c r="O23" s="2124"/>
      <c r="P23" s="2124"/>
      <c r="Q23" s="2124"/>
      <c r="R23" s="2124"/>
      <c r="S23" s="2124"/>
      <c r="T23" s="2124"/>
      <c r="U23" s="2124"/>
      <c r="V23" s="2124"/>
      <c r="W23" s="2124"/>
      <c r="X23" s="2124"/>
      <c r="Y23" s="2124"/>
      <c r="Z23" s="2125"/>
    </row>
    <row r="24" spans="1:26" x14ac:dyDescent="0.25">
      <c r="A24" s="620"/>
      <c r="B24" s="1019" t="s">
        <v>371</v>
      </c>
      <c r="C24" s="2124"/>
      <c r="D24" s="2124"/>
      <c r="E24" s="2124"/>
      <c r="F24" s="2124"/>
      <c r="G24" s="2124"/>
      <c r="H24" s="2124"/>
      <c r="I24" s="2124"/>
      <c r="J24" s="2124"/>
      <c r="K24" s="2124"/>
      <c r="L24" s="2124"/>
      <c r="M24" s="2124"/>
      <c r="N24" s="2124"/>
      <c r="O24" s="2124"/>
      <c r="P24" s="2124"/>
      <c r="Q24" s="2124"/>
      <c r="R24" s="2124"/>
      <c r="S24" s="2124"/>
      <c r="T24" s="2124"/>
      <c r="U24" s="2124"/>
      <c r="V24" s="2124"/>
      <c r="W24" s="2124"/>
      <c r="X24" s="2124"/>
      <c r="Y24" s="2124"/>
      <c r="Z24" s="2125"/>
    </row>
    <row r="25" spans="1:26" x14ac:dyDescent="0.25">
      <c r="A25" s="620"/>
      <c r="B25" s="21" t="s">
        <v>582</v>
      </c>
      <c r="C25" s="2124"/>
      <c r="D25" s="2124"/>
      <c r="E25" s="2124"/>
      <c r="F25" s="2124"/>
      <c r="G25" s="2124"/>
      <c r="H25" s="2124"/>
      <c r="I25" s="2124"/>
      <c r="J25" s="2124"/>
      <c r="K25" s="2124"/>
      <c r="L25" s="2124"/>
      <c r="M25" s="2124"/>
      <c r="N25" s="2124"/>
      <c r="O25" s="2124"/>
      <c r="P25" s="2124"/>
      <c r="Q25" s="2124"/>
      <c r="R25" s="2124"/>
      <c r="S25" s="2124"/>
      <c r="T25" s="2124"/>
      <c r="U25" s="2124"/>
      <c r="V25" s="2124"/>
      <c r="W25" s="2124"/>
      <c r="X25" s="2124"/>
      <c r="Y25" s="2124"/>
      <c r="Z25" s="2125"/>
    </row>
    <row r="26" spans="1:26" ht="17.25" x14ac:dyDescent="0.25">
      <c r="A26" s="620"/>
      <c r="B26" s="1019" t="s">
        <v>857</v>
      </c>
      <c r="C26" s="2124"/>
      <c r="D26" s="2124"/>
      <c r="E26" s="2124"/>
      <c r="F26" s="2124"/>
      <c r="G26" s="2124"/>
      <c r="H26" s="2124"/>
      <c r="I26" s="2124"/>
      <c r="J26" s="2124"/>
      <c r="K26" s="2124"/>
      <c r="L26" s="2124"/>
      <c r="M26" s="2124"/>
      <c r="N26" s="2124"/>
      <c r="O26" s="2124"/>
      <c r="P26" s="2124"/>
      <c r="Q26" s="2124"/>
      <c r="R26" s="2124"/>
      <c r="S26" s="2124"/>
      <c r="T26" s="2124"/>
      <c r="U26" s="2124"/>
      <c r="V26" s="2124"/>
      <c r="W26" s="2124"/>
      <c r="X26" s="2124"/>
      <c r="Y26" s="2124"/>
      <c r="Z26" s="2125"/>
    </row>
    <row r="27" spans="1:26" x14ac:dyDescent="0.25">
      <c r="A27" s="620"/>
      <c r="B27" s="1019" t="s">
        <v>366</v>
      </c>
      <c r="C27" s="2124"/>
      <c r="D27" s="2124"/>
      <c r="E27" s="2124"/>
      <c r="F27" s="2124"/>
      <c r="G27" s="2124"/>
      <c r="H27" s="2124"/>
      <c r="I27" s="2124"/>
      <c r="J27" s="2124"/>
      <c r="K27" s="2124"/>
      <c r="L27" s="2124"/>
      <c r="M27" s="2124"/>
      <c r="N27" s="2124"/>
      <c r="O27" s="2124"/>
      <c r="P27" s="2124"/>
      <c r="Q27" s="2124"/>
      <c r="R27" s="2124"/>
      <c r="S27" s="2124"/>
      <c r="T27" s="2124"/>
      <c r="U27" s="2124"/>
      <c r="V27" s="2124"/>
      <c r="W27" s="2124"/>
      <c r="X27" s="2124"/>
      <c r="Y27" s="2124"/>
      <c r="Z27" s="2125"/>
    </row>
    <row r="28" spans="1:26" x14ac:dyDescent="0.25">
      <c r="A28" s="620"/>
      <c r="B28" s="1019" t="s">
        <v>367</v>
      </c>
      <c r="C28" s="2124"/>
      <c r="D28" s="2124"/>
      <c r="E28" s="2124"/>
      <c r="F28" s="2124"/>
      <c r="G28" s="2124"/>
      <c r="H28" s="2124"/>
      <c r="I28" s="2124"/>
      <c r="J28" s="2124"/>
      <c r="K28" s="2124"/>
      <c r="L28" s="2124"/>
      <c r="M28" s="2124"/>
      <c r="N28" s="2124"/>
      <c r="O28" s="2124"/>
      <c r="P28" s="2124"/>
      <c r="Q28" s="2124"/>
      <c r="R28" s="2124"/>
      <c r="S28" s="2124"/>
      <c r="T28" s="2124"/>
      <c r="U28" s="2124"/>
      <c r="V28" s="2124"/>
      <c r="W28" s="2124"/>
      <c r="X28" s="2124"/>
      <c r="Y28" s="2124"/>
      <c r="Z28" s="2125"/>
    </row>
    <row r="29" spans="1:26" x14ac:dyDescent="0.25">
      <c r="A29" s="620"/>
      <c r="B29" s="1019" t="s">
        <v>368</v>
      </c>
      <c r="C29" s="2124"/>
      <c r="D29" s="2124"/>
      <c r="E29" s="2124"/>
      <c r="F29" s="2124"/>
      <c r="G29" s="2124"/>
      <c r="H29" s="2124"/>
      <c r="I29" s="2124"/>
      <c r="J29" s="2124"/>
      <c r="K29" s="2124"/>
      <c r="L29" s="2124"/>
      <c r="M29" s="2124"/>
      <c r="N29" s="2124"/>
      <c r="O29" s="2124"/>
      <c r="P29" s="2124"/>
      <c r="Q29" s="2124"/>
      <c r="R29" s="2124"/>
      <c r="S29" s="2124"/>
      <c r="T29" s="2124"/>
      <c r="U29" s="2124"/>
      <c r="V29" s="2124"/>
      <c r="W29" s="2124"/>
      <c r="X29" s="2124"/>
      <c r="Y29" s="2124"/>
      <c r="Z29" s="2125"/>
    </row>
    <row r="30" spans="1:26" x14ac:dyDescent="0.25">
      <c r="A30" s="620"/>
      <c r="B30" s="1019" t="s">
        <v>583</v>
      </c>
      <c r="C30" s="2124"/>
      <c r="D30" s="2124"/>
      <c r="E30" s="2124"/>
      <c r="F30" s="2124"/>
      <c r="G30" s="2124"/>
      <c r="H30" s="2124"/>
      <c r="I30" s="2124"/>
      <c r="J30" s="2124"/>
      <c r="K30" s="2124"/>
      <c r="L30" s="2124"/>
      <c r="M30" s="2124"/>
      <c r="N30" s="2124"/>
      <c r="O30" s="2124"/>
      <c r="P30" s="2124"/>
      <c r="Q30" s="2124"/>
      <c r="R30" s="2124"/>
      <c r="S30" s="2124"/>
      <c r="T30" s="2124"/>
      <c r="U30" s="2124"/>
      <c r="V30" s="2124"/>
      <c r="W30" s="2124"/>
      <c r="X30" s="2124"/>
      <c r="Y30" s="2124"/>
      <c r="Z30" s="2125"/>
    </row>
    <row r="31" spans="1:26" x14ac:dyDescent="0.25">
      <c r="A31" s="620"/>
      <c r="B31" s="1019" t="s">
        <v>369</v>
      </c>
      <c r="C31" s="2124"/>
      <c r="D31" s="2124"/>
      <c r="E31" s="2124"/>
      <c r="F31" s="2124"/>
      <c r="G31" s="2124"/>
      <c r="H31" s="2124"/>
      <c r="I31" s="2124"/>
      <c r="J31" s="2124"/>
      <c r="K31" s="2124"/>
      <c r="L31" s="2124"/>
      <c r="M31" s="2124"/>
      <c r="N31" s="2124"/>
      <c r="O31" s="2124"/>
      <c r="P31" s="2124"/>
      <c r="Q31" s="2124"/>
      <c r="R31" s="2124"/>
      <c r="S31" s="2124"/>
      <c r="T31" s="2124"/>
      <c r="U31" s="2124"/>
      <c r="V31" s="2124"/>
      <c r="W31" s="2124"/>
      <c r="X31" s="2124"/>
      <c r="Y31" s="2124"/>
      <c r="Z31" s="2125"/>
    </row>
    <row r="32" spans="1:26" x14ac:dyDescent="0.25">
      <c r="A32" s="620"/>
      <c r="B32" s="1019" t="s">
        <v>370</v>
      </c>
      <c r="C32" s="2124"/>
      <c r="D32" s="2124"/>
      <c r="E32" s="2124"/>
      <c r="F32" s="2124"/>
      <c r="G32" s="2124"/>
      <c r="H32" s="2124"/>
      <c r="I32" s="2124"/>
      <c r="J32" s="2124"/>
      <c r="K32" s="2124"/>
      <c r="L32" s="2124"/>
      <c r="M32" s="2124"/>
      <c r="N32" s="2124"/>
      <c r="O32" s="2124"/>
      <c r="P32" s="2124"/>
      <c r="Q32" s="2124"/>
      <c r="R32" s="2124"/>
      <c r="S32" s="2124"/>
      <c r="T32" s="2124"/>
      <c r="U32" s="2124"/>
      <c r="V32" s="2124"/>
      <c r="W32" s="2124"/>
      <c r="X32" s="2124"/>
      <c r="Y32" s="2124"/>
      <c r="Z32" s="2125"/>
    </row>
    <row r="33" spans="1:26" x14ac:dyDescent="0.25">
      <c r="A33" s="620"/>
      <c r="B33" s="47" t="s">
        <v>371</v>
      </c>
      <c r="C33" s="2124"/>
      <c r="D33" s="2124"/>
      <c r="E33" s="2124"/>
      <c r="F33" s="2124"/>
      <c r="G33" s="2124"/>
      <c r="H33" s="2124"/>
      <c r="I33" s="2124"/>
      <c r="J33" s="2124"/>
      <c r="K33" s="2124"/>
      <c r="L33" s="2124"/>
      <c r="M33" s="2124"/>
      <c r="N33" s="2124"/>
      <c r="O33" s="2124"/>
      <c r="P33" s="2124"/>
      <c r="Q33" s="2124"/>
      <c r="R33" s="2124"/>
      <c r="S33" s="2124"/>
      <c r="T33" s="2124"/>
      <c r="U33" s="2124"/>
      <c r="V33" s="2124"/>
      <c r="W33" s="2124"/>
      <c r="X33" s="2124"/>
      <c r="Y33" s="2124"/>
      <c r="Z33" s="2125"/>
    </row>
    <row r="34" spans="1:26" x14ac:dyDescent="0.25">
      <c r="A34" s="620"/>
      <c r="B34" s="47"/>
      <c r="C34" s="2124"/>
      <c r="D34" s="2124"/>
      <c r="E34" s="2124"/>
      <c r="F34" s="2124"/>
      <c r="G34" s="2124"/>
      <c r="H34" s="2124"/>
      <c r="I34" s="2124"/>
      <c r="J34" s="2124"/>
      <c r="K34" s="2124"/>
      <c r="L34" s="2124"/>
      <c r="M34" s="2124"/>
      <c r="N34" s="2124"/>
      <c r="O34" s="2124"/>
      <c r="P34" s="2124"/>
      <c r="Q34" s="2124"/>
      <c r="R34" s="2124"/>
      <c r="S34" s="2124"/>
      <c r="T34" s="2124"/>
      <c r="U34" s="2124"/>
      <c r="V34" s="2124"/>
      <c r="W34" s="2124"/>
      <c r="X34" s="2124"/>
      <c r="Y34" s="2124"/>
      <c r="Z34" s="2125"/>
    </row>
    <row r="35" spans="1:26" x14ac:dyDescent="0.25">
      <c r="A35" s="620"/>
      <c r="B35" s="48" t="s">
        <v>70</v>
      </c>
      <c r="C35" s="2124"/>
      <c r="D35" s="2124"/>
      <c r="E35" s="2124"/>
      <c r="F35" s="2124"/>
      <c r="G35" s="2124"/>
      <c r="H35" s="2124"/>
      <c r="I35" s="2124"/>
      <c r="J35" s="2124"/>
      <c r="K35" s="2124"/>
      <c r="L35" s="2124"/>
      <c r="M35" s="2124"/>
      <c r="N35" s="2124"/>
      <c r="O35" s="2124"/>
      <c r="P35" s="2124"/>
      <c r="Q35" s="2124"/>
      <c r="R35" s="2124"/>
      <c r="S35" s="2124"/>
      <c r="T35" s="2124"/>
      <c r="U35" s="2124"/>
      <c r="V35" s="2124"/>
      <c r="W35" s="2124"/>
      <c r="X35" s="2124"/>
      <c r="Y35" s="2124"/>
      <c r="Z35" s="2125"/>
    </row>
    <row r="36" spans="1:26" ht="15.75" thickBot="1" x14ac:dyDescent="0.3">
      <c r="A36" s="1153"/>
      <c r="B36" s="732" t="s">
        <v>368</v>
      </c>
      <c r="C36" s="2126"/>
      <c r="D36" s="2126"/>
      <c r="E36" s="2126"/>
      <c r="F36" s="2126"/>
      <c r="G36" s="2126"/>
      <c r="H36" s="2126"/>
      <c r="I36" s="2126"/>
      <c r="J36" s="2126"/>
      <c r="K36" s="2126"/>
      <c r="L36" s="2126"/>
      <c r="M36" s="2126"/>
      <c r="N36" s="2126"/>
      <c r="O36" s="2126"/>
      <c r="P36" s="2126"/>
      <c r="Q36" s="2126"/>
      <c r="R36" s="2126"/>
      <c r="S36" s="2126"/>
      <c r="T36" s="2126"/>
      <c r="U36" s="2126"/>
      <c r="V36" s="2126"/>
      <c r="W36" s="2126"/>
      <c r="X36" s="2126"/>
      <c r="Y36" s="2126"/>
      <c r="Z36" s="2127"/>
    </row>
    <row r="37" spans="1:26" ht="21" customHeight="1" x14ac:dyDescent="0.25">
      <c r="A37" s="603"/>
      <c r="B37" s="1007" t="s">
        <v>1186</v>
      </c>
      <c r="C37" s="1009"/>
      <c r="D37" s="1009"/>
      <c r="E37" s="1009"/>
      <c r="F37" s="1009"/>
      <c r="G37" s="1009"/>
      <c r="H37" s="1009"/>
      <c r="I37" s="1009"/>
      <c r="J37" s="1009"/>
      <c r="K37" s="1009"/>
      <c r="L37" s="1009"/>
      <c r="M37" s="1009"/>
      <c r="N37" s="1009"/>
      <c r="O37" s="1009"/>
      <c r="P37" s="1009"/>
      <c r="Q37" s="1009"/>
      <c r="R37" s="1009"/>
      <c r="S37" s="1009"/>
      <c r="T37" s="1009"/>
      <c r="U37" s="1009"/>
      <c r="V37" s="1009"/>
      <c r="W37" s="1009"/>
      <c r="X37" s="1009"/>
      <c r="Y37" s="1009"/>
      <c r="Z37" s="604"/>
    </row>
    <row r="38" spans="1:26" ht="46.5" customHeight="1" x14ac:dyDescent="0.25">
      <c r="A38" s="603"/>
      <c r="B38" s="1016" t="s">
        <v>1187</v>
      </c>
      <c r="C38" s="1009"/>
      <c r="D38" s="1009"/>
      <c r="E38" s="1009"/>
      <c r="F38" s="1009"/>
      <c r="G38" s="1009"/>
      <c r="H38" s="1009"/>
      <c r="I38" s="1009"/>
      <c r="J38" s="1009"/>
      <c r="K38" s="1009"/>
      <c r="L38" s="1009"/>
      <c r="M38" s="1009"/>
      <c r="N38" s="1009"/>
      <c r="O38" s="1009"/>
      <c r="P38" s="1009"/>
      <c r="Q38" s="1009"/>
      <c r="R38" s="1009"/>
      <c r="S38" s="1009"/>
      <c r="T38" s="1009"/>
      <c r="U38" s="1009"/>
      <c r="V38" s="1009"/>
      <c r="W38" s="1009"/>
      <c r="X38" s="1009"/>
      <c r="Y38" s="1009"/>
      <c r="Z38" s="604"/>
    </row>
    <row r="39" spans="1:26" ht="42.6" customHeight="1" thickBot="1" x14ac:dyDescent="0.3">
      <c r="A39" s="603"/>
      <c r="B39" s="1016" t="s">
        <v>1188</v>
      </c>
      <c r="C39" s="1009"/>
      <c r="D39" s="1009"/>
      <c r="E39" s="1009"/>
      <c r="F39" s="1009"/>
      <c r="G39" s="1009"/>
      <c r="H39" s="1009"/>
      <c r="I39" s="1009"/>
      <c r="J39" s="1009"/>
      <c r="K39" s="1009"/>
      <c r="L39" s="1009"/>
      <c r="M39" s="1009"/>
      <c r="N39" s="1009"/>
      <c r="O39" s="1009"/>
      <c r="P39" s="1009"/>
      <c r="Q39" s="1009"/>
      <c r="R39" s="1009"/>
      <c r="S39" s="1009"/>
      <c r="T39" s="1009"/>
      <c r="U39" s="1009"/>
      <c r="V39" s="1009"/>
      <c r="W39" s="1009"/>
      <c r="X39" s="1009"/>
      <c r="Y39" s="1009"/>
      <c r="Z39" s="604"/>
    </row>
    <row r="40" spans="1:26" ht="21" customHeight="1" thickBot="1" x14ac:dyDescent="0.3">
      <c r="A40" s="1154"/>
      <c r="B40" s="1155"/>
      <c r="C40" s="1155"/>
      <c r="D40" s="1155"/>
      <c r="E40" s="1155"/>
      <c r="F40" s="1155"/>
      <c r="G40" s="1155"/>
      <c r="H40" s="1155"/>
      <c r="I40" s="1155"/>
      <c r="J40" s="1155"/>
      <c r="K40" s="1155"/>
      <c r="L40" s="2105" t="s">
        <v>847</v>
      </c>
      <c r="M40" s="2105"/>
      <c r="N40" s="2105"/>
      <c r="O40" s="2105"/>
      <c r="P40" s="2105"/>
      <c r="Q40" s="2105"/>
      <c r="R40" s="2105"/>
      <c r="S40" s="2105"/>
      <c r="T40" s="2105"/>
      <c r="U40" s="2105"/>
      <c r="V40" s="2105"/>
      <c r="W40" s="2105"/>
      <c r="X40" s="2105"/>
      <c r="Y40" s="2105"/>
      <c r="Z40" s="2106"/>
    </row>
    <row r="41" spans="1:26" ht="21" hidden="1" customHeight="1" x14ac:dyDescent="0.25"/>
    <row r="42" spans="1:26" ht="21" hidden="1" customHeight="1" x14ac:dyDescent="0.25">
      <c r="A42" s="285" t="s">
        <v>327</v>
      </c>
      <c r="B42" s="285"/>
    </row>
    <row r="43" spans="1:26" ht="21" hidden="1" customHeight="1" thickBot="1" x14ac:dyDescent="0.3">
      <c r="A43" s="299">
        <v>1</v>
      </c>
      <c r="B43" s="299" t="s">
        <v>682</v>
      </c>
    </row>
    <row r="44" spans="1:26" ht="21" hidden="1" customHeight="1" x14ac:dyDescent="0.25">
      <c r="A44" s="312">
        <v>2</v>
      </c>
      <c r="B44" s="20" t="s">
        <v>694</v>
      </c>
    </row>
    <row r="45" spans="1:26" ht="21" hidden="1" customHeight="1" x14ac:dyDescent="0.25">
      <c r="A45" s="299">
        <v>3</v>
      </c>
      <c r="B45" s="3" t="s">
        <v>664</v>
      </c>
    </row>
    <row r="46" spans="1:26" ht="21" hidden="1" customHeight="1" thickBot="1" x14ac:dyDescent="0.3">
      <c r="A46" s="299">
        <v>4</v>
      </c>
      <c r="B46" s="3" t="s">
        <v>665</v>
      </c>
    </row>
    <row r="47" spans="1:26" ht="21" hidden="1" customHeight="1" x14ac:dyDescent="0.25">
      <c r="A47" s="299">
        <v>5</v>
      </c>
      <c r="B47" s="3" t="s">
        <v>667</v>
      </c>
    </row>
    <row r="48" spans="1:26" ht="21" hidden="1" customHeight="1" x14ac:dyDescent="0.25"/>
    <row r="49" hidden="1" x14ac:dyDescent="0.25"/>
  </sheetData>
  <mergeCells count="12">
    <mergeCell ref="A1:Z1"/>
    <mergeCell ref="L40:Z40"/>
    <mergeCell ref="B4:B5"/>
    <mergeCell ref="A4:A5"/>
    <mergeCell ref="C4:N4"/>
    <mergeCell ref="A2:G2"/>
    <mergeCell ref="O4:Z4"/>
    <mergeCell ref="O5:Z5"/>
    <mergeCell ref="H2:Z2"/>
    <mergeCell ref="C3:Z3"/>
    <mergeCell ref="C7:Z36"/>
    <mergeCell ref="C5:N5"/>
  </mergeCells>
  <pageMargins left="0.70866141732283472" right="0.70866141732283472" top="0.74803149606299213" bottom="0.74803149606299213" header="0.31496062992125984" footer="0.31496062992125984"/>
  <pageSetup paperSize="9" scale="4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L35"/>
  <sheetViews>
    <sheetView view="pageBreakPreview" topLeftCell="B1" zoomScale="79" zoomScaleNormal="60" zoomScaleSheetLayoutView="100" workbookViewId="0">
      <selection activeCell="C7" sqref="C7:AL22"/>
    </sheetView>
  </sheetViews>
  <sheetFormatPr defaultColWidth="9.140625" defaultRowHeight="15" x14ac:dyDescent="0.25"/>
  <cols>
    <col min="1" max="1" width="6.28515625" style="199" customWidth="1"/>
    <col min="2" max="2" width="56.28515625" style="199" customWidth="1"/>
    <col min="3" max="3" width="0" style="199" hidden="1" customWidth="1"/>
    <col min="4" max="4" width="10.5703125" style="199" hidden="1" customWidth="1"/>
    <col min="5" max="5" width="10.85546875" style="199" hidden="1" customWidth="1"/>
    <col min="6" max="7" width="0" style="199" hidden="1" customWidth="1"/>
    <col min="8" max="8" width="12.28515625" style="199" hidden="1" customWidth="1"/>
    <col min="9" max="9" width="9.85546875" style="199" hidden="1" customWidth="1"/>
    <col min="10" max="10" width="0" style="199" hidden="1" customWidth="1"/>
    <col min="11" max="11" width="7" style="199" hidden="1" customWidth="1"/>
    <col min="12" max="12" width="8.5703125" style="199" hidden="1" customWidth="1"/>
    <col min="13" max="13" width="10.5703125" style="199" hidden="1" customWidth="1"/>
    <col min="14" max="14" width="0" style="199" hidden="1" customWidth="1"/>
    <col min="15" max="15" width="12.42578125" style="199" customWidth="1"/>
    <col min="16" max="16" width="15" style="199" customWidth="1"/>
    <col min="17" max="19" width="12.42578125" style="199" customWidth="1"/>
    <col min="20" max="20" width="14.85546875" style="199" customWidth="1"/>
    <col min="21" max="23" width="12.42578125" style="199" customWidth="1"/>
    <col min="24" max="24" width="14.85546875" style="199" customWidth="1"/>
    <col min="25" max="26" width="12.42578125" style="199" customWidth="1"/>
    <col min="27" max="16384" width="9.140625" style="199"/>
  </cols>
  <sheetData>
    <row r="1" spans="1:38" ht="17.25" customHeight="1" x14ac:dyDescent="0.25">
      <c r="A1" s="2129" t="str">
        <f>'F16'!A1:D1</f>
        <v>Name of Transmission Licensee: Uttar Pradesh Power Transmission Corporation Limited</v>
      </c>
      <c r="B1" s="2130"/>
      <c r="C1" s="2130"/>
      <c r="D1" s="2130"/>
      <c r="E1" s="2130"/>
      <c r="F1" s="2130"/>
      <c r="G1" s="2130"/>
      <c r="H1" s="2130"/>
      <c r="I1" s="2130"/>
      <c r="J1" s="2130"/>
      <c r="K1" s="2130"/>
      <c r="L1" s="2130"/>
      <c r="M1" s="2130"/>
      <c r="N1" s="2130"/>
      <c r="O1" s="2130"/>
      <c r="P1" s="2130"/>
      <c r="Q1" s="2130"/>
      <c r="R1" s="2130"/>
      <c r="S1" s="2130"/>
      <c r="T1" s="2130"/>
      <c r="U1" s="2130"/>
      <c r="V1" s="2130"/>
      <c r="W1" s="2130"/>
      <c r="X1" s="2130"/>
      <c r="Y1" s="2130"/>
      <c r="Z1" s="2130"/>
      <c r="AA1" s="2130"/>
      <c r="AB1" s="2130"/>
      <c r="AC1" s="2130"/>
      <c r="AD1" s="2130"/>
      <c r="AE1" s="2130"/>
      <c r="AF1" s="2130"/>
      <c r="AG1" s="2130"/>
      <c r="AH1" s="2130"/>
      <c r="AI1" s="2130"/>
      <c r="AJ1" s="2130"/>
      <c r="AK1" s="2130"/>
      <c r="AL1" s="2131"/>
    </row>
    <row r="2" spans="1:38" ht="21" customHeight="1" x14ac:dyDescent="0.25">
      <c r="A2" s="1996" t="s">
        <v>13</v>
      </c>
      <c r="B2" s="1997"/>
      <c r="C2" s="1997"/>
      <c r="D2" s="1997"/>
      <c r="E2" s="1997"/>
      <c r="F2" s="1997"/>
      <c r="G2" s="1997"/>
      <c r="H2" s="1997"/>
      <c r="I2" s="1997"/>
      <c r="J2" s="1997"/>
      <c r="K2" s="1997"/>
      <c r="L2" s="1997"/>
      <c r="M2" s="1997"/>
      <c r="N2" s="1997"/>
      <c r="O2" s="1997"/>
      <c r="P2" s="1997"/>
      <c r="Q2" s="1997"/>
      <c r="R2" s="1997"/>
      <c r="S2" s="1997"/>
      <c r="T2" s="1997"/>
      <c r="U2" s="1997"/>
      <c r="V2" s="1997"/>
      <c r="W2" s="1997"/>
      <c r="X2" s="1997"/>
      <c r="Y2" s="2153" t="s">
        <v>1243</v>
      </c>
      <c r="Z2" s="2153"/>
      <c r="AA2" s="2153"/>
      <c r="AB2" s="2153"/>
      <c r="AC2" s="2153"/>
      <c r="AD2" s="2153"/>
      <c r="AE2" s="2153"/>
      <c r="AF2" s="2153"/>
      <c r="AG2" s="2153"/>
      <c r="AH2" s="2153"/>
      <c r="AI2" s="2153"/>
      <c r="AJ2" s="2153"/>
      <c r="AK2" s="2153"/>
      <c r="AL2" s="2154"/>
    </row>
    <row r="3" spans="1:38" x14ac:dyDescent="0.25">
      <c r="A3" s="603"/>
      <c r="B3" s="1017"/>
      <c r="C3" s="1009"/>
      <c r="D3" s="1009"/>
      <c r="E3" s="1009"/>
      <c r="F3" s="1009"/>
      <c r="G3" s="1009"/>
      <c r="H3" s="1009"/>
      <c r="I3" s="1009"/>
      <c r="J3" s="1009"/>
      <c r="K3" s="1017"/>
      <c r="L3" s="1009"/>
      <c r="M3" s="1009"/>
      <c r="N3" s="1009"/>
      <c r="O3" s="2055" t="s">
        <v>627</v>
      </c>
      <c r="P3" s="2055"/>
      <c r="Q3" s="2055"/>
      <c r="R3" s="2055"/>
      <c r="S3" s="2055"/>
      <c r="T3" s="2055"/>
      <c r="U3" s="2055"/>
      <c r="V3" s="2055"/>
      <c r="W3" s="2055"/>
      <c r="X3" s="2055"/>
      <c r="Y3" s="2055"/>
      <c r="Z3" s="2055"/>
      <c r="AA3" s="2055"/>
      <c r="AB3" s="2055"/>
      <c r="AC3" s="2055"/>
      <c r="AD3" s="2055"/>
      <c r="AE3" s="2055"/>
      <c r="AF3" s="2055"/>
      <c r="AG3" s="2055"/>
      <c r="AH3" s="2055"/>
      <c r="AI3" s="2055"/>
      <c r="AJ3" s="2055"/>
      <c r="AK3" s="2055"/>
      <c r="AL3" s="2056"/>
    </row>
    <row r="4" spans="1:38" x14ac:dyDescent="0.25">
      <c r="A4" s="2141"/>
      <c r="B4" s="2090" t="s">
        <v>48</v>
      </c>
      <c r="C4" s="2109" t="s">
        <v>168</v>
      </c>
      <c r="D4" s="2110"/>
      <c r="E4" s="2110"/>
      <c r="F4" s="2111"/>
      <c r="G4" s="2109" t="s">
        <v>167</v>
      </c>
      <c r="H4" s="2110"/>
      <c r="I4" s="2110"/>
      <c r="J4" s="2111"/>
      <c r="K4" s="2135" t="s">
        <v>49</v>
      </c>
      <c r="L4" s="2135"/>
      <c r="M4" s="2135"/>
      <c r="N4" s="2135"/>
      <c r="O4" s="2109" t="s">
        <v>1541</v>
      </c>
      <c r="P4" s="2110"/>
      <c r="Q4" s="2110"/>
      <c r="R4" s="2110"/>
      <c r="S4" s="2110"/>
      <c r="T4" s="2110"/>
      <c r="U4" s="2110"/>
      <c r="V4" s="2110"/>
      <c r="W4" s="2110"/>
      <c r="X4" s="2110"/>
      <c r="Y4" s="2110"/>
      <c r="Z4" s="2111"/>
      <c r="AA4" s="2109" t="s">
        <v>1541</v>
      </c>
      <c r="AB4" s="2110"/>
      <c r="AC4" s="2110"/>
      <c r="AD4" s="2110"/>
      <c r="AE4" s="2110"/>
      <c r="AF4" s="2110"/>
      <c r="AG4" s="2110"/>
      <c r="AH4" s="2110"/>
      <c r="AI4" s="2110"/>
      <c r="AJ4" s="2110"/>
      <c r="AK4" s="2110"/>
      <c r="AL4" s="2114"/>
    </row>
    <row r="5" spans="1:38" x14ac:dyDescent="0.25">
      <c r="A5" s="2142"/>
      <c r="B5" s="1876"/>
      <c r="C5" s="2109" t="s">
        <v>164</v>
      </c>
      <c r="D5" s="2110"/>
      <c r="E5" s="2110"/>
      <c r="F5" s="2111"/>
      <c r="G5" s="2109" t="s">
        <v>165</v>
      </c>
      <c r="H5" s="2110"/>
      <c r="I5" s="2110"/>
      <c r="J5" s="2111"/>
      <c r="K5" s="2135" t="s">
        <v>166</v>
      </c>
      <c r="L5" s="2135"/>
      <c r="M5" s="2135"/>
      <c r="N5" s="2135"/>
      <c r="O5" s="2115" t="s">
        <v>1299</v>
      </c>
      <c r="P5" s="2116"/>
      <c r="Q5" s="2116"/>
      <c r="R5" s="2116"/>
      <c r="S5" s="2116"/>
      <c r="T5" s="2116"/>
      <c r="U5" s="2116"/>
      <c r="V5" s="2116"/>
      <c r="W5" s="2116"/>
      <c r="X5" s="2116"/>
      <c r="Y5" s="2116"/>
      <c r="Z5" s="2128"/>
      <c r="AA5" s="2115" t="s">
        <v>1300</v>
      </c>
      <c r="AB5" s="2116"/>
      <c r="AC5" s="2116"/>
      <c r="AD5" s="2116"/>
      <c r="AE5" s="2116"/>
      <c r="AF5" s="2116"/>
      <c r="AG5" s="2116"/>
      <c r="AH5" s="2116"/>
      <c r="AI5" s="2116"/>
      <c r="AJ5" s="2116"/>
      <c r="AK5" s="2116"/>
      <c r="AL5" s="2117"/>
    </row>
    <row r="6" spans="1:38" ht="60" x14ac:dyDescent="0.25">
      <c r="A6" s="620"/>
      <c r="B6" s="48" t="s">
        <v>860</v>
      </c>
      <c r="C6" s="310" t="s">
        <v>363</v>
      </c>
      <c r="D6" s="310" t="s">
        <v>364</v>
      </c>
      <c r="E6" s="310" t="s">
        <v>365</v>
      </c>
      <c r="F6" s="311" t="s">
        <v>380</v>
      </c>
      <c r="G6" s="310" t="s">
        <v>363</v>
      </c>
      <c r="H6" s="310" t="s">
        <v>364</v>
      </c>
      <c r="I6" s="310" t="s">
        <v>365</v>
      </c>
      <c r="J6" s="311" t="s">
        <v>380</v>
      </c>
      <c r="K6" s="310" t="s">
        <v>363</v>
      </c>
      <c r="L6" s="310" t="s">
        <v>364</v>
      </c>
      <c r="M6" s="310" t="s">
        <v>365</v>
      </c>
      <c r="N6" s="311" t="s">
        <v>380</v>
      </c>
      <c r="O6" s="920" t="s">
        <v>363</v>
      </c>
      <c r="P6" s="920" t="s">
        <v>364</v>
      </c>
      <c r="Q6" s="920" t="s">
        <v>365</v>
      </c>
      <c r="R6" s="999" t="s">
        <v>380</v>
      </c>
      <c r="S6" s="920" t="s">
        <v>363</v>
      </c>
      <c r="T6" s="920" t="s">
        <v>364</v>
      </c>
      <c r="U6" s="920" t="s">
        <v>365</v>
      </c>
      <c r="V6" s="999" t="s">
        <v>380</v>
      </c>
      <c r="W6" s="920" t="s">
        <v>363</v>
      </c>
      <c r="X6" s="920" t="s">
        <v>364</v>
      </c>
      <c r="Y6" s="920" t="s">
        <v>365</v>
      </c>
      <c r="Z6" s="999" t="s">
        <v>380</v>
      </c>
      <c r="AA6" s="920" t="s">
        <v>363</v>
      </c>
      <c r="AB6" s="920" t="s">
        <v>364</v>
      </c>
      <c r="AC6" s="920" t="s">
        <v>365</v>
      </c>
      <c r="AD6" s="999" t="s">
        <v>380</v>
      </c>
      <c r="AE6" s="920" t="s">
        <v>363</v>
      </c>
      <c r="AF6" s="920" t="s">
        <v>364</v>
      </c>
      <c r="AG6" s="920" t="s">
        <v>365</v>
      </c>
      <c r="AH6" s="999" t="s">
        <v>380</v>
      </c>
      <c r="AI6" s="920" t="s">
        <v>363</v>
      </c>
      <c r="AJ6" s="920" t="s">
        <v>364</v>
      </c>
      <c r="AK6" s="920" t="s">
        <v>365</v>
      </c>
      <c r="AL6" s="1157" t="s">
        <v>380</v>
      </c>
    </row>
    <row r="7" spans="1:38" ht="14.45" customHeight="1" x14ac:dyDescent="0.25">
      <c r="A7" s="989">
        <v>1</v>
      </c>
      <c r="B7" s="1019" t="s">
        <v>372</v>
      </c>
      <c r="C7" s="2143" t="s">
        <v>1486</v>
      </c>
      <c r="D7" s="2144"/>
      <c r="E7" s="2144"/>
      <c r="F7" s="2144"/>
      <c r="G7" s="2144"/>
      <c r="H7" s="2144"/>
      <c r="I7" s="2144"/>
      <c r="J7" s="2144"/>
      <c r="K7" s="2144"/>
      <c r="L7" s="2144"/>
      <c r="M7" s="2144"/>
      <c r="N7" s="2144"/>
      <c r="O7" s="2144"/>
      <c r="P7" s="2144"/>
      <c r="Q7" s="2144"/>
      <c r="R7" s="2144"/>
      <c r="S7" s="2144"/>
      <c r="T7" s="2144"/>
      <c r="U7" s="2144"/>
      <c r="V7" s="2144"/>
      <c r="W7" s="2144"/>
      <c r="X7" s="2144"/>
      <c r="Y7" s="2144"/>
      <c r="Z7" s="2144"/>
      <c r="AA7" s="2144"/>
      <c r="AB7" s="2144"/>
      <c r="AC7" s="2144"/>
      <c r="AD7" s="2144"/>
      <c r="AE7" s="2144"/>
      <c r="AF7" s="2144"/>
      <c r="AG7" s="2144"/>
      <c r="AH7" s="2144"/>
      <c r="AI7" s="2144"/>
      <c r="AJ7" s="2144"/>
      <c r="AK7" s="2144"/>
      <c r="AL7" s="2145"/>
    </row>
    <row r="8" spans="1:38" x14ac:dyDescent="0.25">
      <c r="A8" s="989">
        <v>2</v>
      </c>
      <c r="B8" s="47"/>
      <c r="C8" s="2146"/>
      <c r="D8" s="2147"/>
      <c r="E8" s="2147"/>
      <c r="F8" s="2147"/>
      <c r="G8" s="2147"/>
      <c r="H8" s="2147"/>
      <c r="I8" s="2147"/>
      <c r="J8" s="2147"/>
      <c r="K8" s="2147"/>
      <c r="L8" s="2147"/>
      <c r="M8" s="2147"/>
      <c r="N8" s="2147"/>
      <c r="O8" s="2147"/>
      <c r="P8" s="2147"/>
      <c r="Q8" s="2147"/>
      <c r="R8" s="2147"/>
      <c r="S8" s="2147"/>
      <c r="T8" s="2147"/>
      <c r="U8" s="2147"/>
      <c r="V8" s="2147"/>
      <c r="W8" s="2147"/>
      <c r="X8" s="2147"/>
      <c r="Y8" s="2147"/>
      <c r="Z8" s="2147"/>
      <c r="AA8" s="2147"/>
      <c r="AB8" s="2147"/>
      <c r="AC8" s="2147"/>
      <c r="AD8" s="2147"/>
      <c r="AE8" s="2147"/>
      <c r="AF8" s="2147"/>
      <c r="AG8" s="2147"/>
      <c r="AH8" s="2147"/>
      <c r="AI8" s="2147"/>
      <c r="AJ8" s="2147"/>
      <c r="AK8" s="2147"/>
      <c r="AL8" s="2148"/>
    </row>
    <row r="9" spans="1:38" x14ac:dyDescent="0.25">
      <c r="A9" s="989">
        <v>3</v>
      </c>
      <c r="B9" s="47"/>
      <c r="C9" s="2146"/>
      <c r="D9" s="2147"/>
      <c r="E9" s="2147"/>
      <c r="F9" s="2147"/>
      <c r="G9" s="2147"/>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8"/>
    </row>
    <row r="10" spans="1:38" x14ac:dyDescent="0.25">
      <c r="A10" s="989">
        <v>4</v>
      </c>
      <c r="B10" s="1019"/>
      <c r="C10" s="2146"/>
      <c r="D10" s="2147"/>
      <c r="E10" s="2147"/>
      <c r="F10" s="2147"/>
      <c r="G10" s="2147"/>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8"/>
    </row>
    <row r="11" spans="1:38" x14ac:dyDescent="0.25">
      <c r="A11" s="1158"/>
      <c r="B11" s="314"/>
      <c r="C11" s="2146"/>
      <c r="D11" s="2147"/>
      <c r="E11" s="2147"/>
      <c r="F11" s="2147"/>
      <c r="G11" s="2147"/>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8"/>
    </row>
    <row r="12" spans="1:38" ht="17.25" x14ac:dyDescent="0.25">
      <c r="A12" s="989"/>
      <c r="B12" s="48" t="s">
        <v>861</v>
      </c>
      <c r="C12" s="2146"/>
      <c r="D12" s="2147"/>
      <c r="E12" s="2147"/>
      <c r="F12" s="2147"/>
      <c r="G12" s="2147"/>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8"/>
    </row>
    <row r="13" spans="1:38" x14ac:dyDescent="0.25">
      <c r="A13" s="989">
        <v>1</v>
      </c>
      <c r="B13" s="1019" t="s">
        <v>372</v>
      </c>
      <c r="C13" s="2146"/>
      <c r="D13" s="2147"/>
      <c r="E13" s="2147"/>
      <c r="F13" s="2147"/>
      <c r="G13" s="2147"/>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8"/>
    </row>
    <row r="14" spans="1:38" x14ac:dyDescent="0.25">
      <c r="A14" s="989">
        <v>2</v>
      </c>
      <c r="B14" s="47"/>
      <c r="C14" s="2146"/>
      <c r="D14" s="2147"/>
      <c r="E14" s="2147"/>
      <c r="F14" s="2147"/>
      <c r="G14" s="2147"/>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8"/>
    </row>
    <row r="15" spans="1:38" x14ac:dyDescent="0.25">
      <c r="A15" s="989">
        <v>3</v>
      </c>
      <c r="B15" s="47"/>
      <c r="C15" s="2146"/>
      <c r="D15" s="2147"/>
      <c r="E15" s="2147"/>
      <c r="F15" s="2147"/>
      <c r="G15" s="2147"/>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8"/>
    </row>
    <row r="16" spans="1:38" x14ac:dyDescent="0.25">
      <c r="A16" s="989">
        <v>4</v>
      </c>
      <c r="B16" s="1019"/>
      <c r="C16" s="2146"/>
      <c r="D16" s="2147"/>
      <c r="E16" s="2147"/>
      <c r="F16" s="2147"/>
      <c r="G16" s="2147"/>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8"/>
    </row>
    <row r="17" spans="1:38" x14ac:dyDescent="0.25">
      <c r="A17" s="1159"/>
      <c r="B17" s="232"/>
      <c r="C17" s="2146"/>
      <c r="D17" s="2147"/>
      <c r="E17" s="2147"/>
      <c r="F17" s="2147"/>
      <c r="G17" s="2147"/>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8"/>
    </row>
    <row r="18" spans="1:38" ht="17.25" x14ac:dyDescent="0.25">
      <c r="A18" s="989"/>
      <c r="B18" s="48" t="s">
        <v>862</v>
      </c>
      <c r="C18" s="2146"/>
      <c r="D18" s="2147"/>
      <c r="E18" s="2147"/>
      <c r="F18" s="2147"/>
      <c r="G18" s="2147"/>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8"/>
    </row>
    <row r="19" spans="1:38" x14ac:dyDescent="0.25">
      <c r="A19" s="989">
        <v>1</v>
      </c>
      <c r="B19" s="1019" t="s">
        <v>372</v>
      </c>
      <c r="C19" s="2146"/>
      <c r="D19" s="2147"/>
      <c r="E19" s="2147"/>
      <c r="F19" s="2147"/>
      <c r="G19" s="2147"/>
      <c r="H19" s="2147"/>
      <c r="I19" s="2147"/>
      <c r="J19" s="2147"/>
      <c r="K19" s="2147"/>
      <c r="L19" s="2147"/>
      <c r="M19" s="2147"/>
      <c r="N19" s="2147"/>
      <c r="O19" s="2147"/>
      <c r="P19" s="2147"/>
      <c r="Q19" s="2147"/>
      <c r="R19" s="2147"/>
      <c r="S19" s="2147"/>
      <c r="T19" s="2147"/>
      <c r="U19" s="2147"/>
      <c r="V19" s="2147"/>
      <c r="W19" s="2147"/>
      <c r="X19" s="2147"/>
      <c r="Y19" s="2147"/>
      <c r="Z19" s="2147"/>
      <c r="AA19" s="2147"/>
      <c r="AB19" s="2147"/>
      <c r="AC19" s="2147"/>
      <c r="AD19" s="2147"/>
      <c r="AE19" s="2147"/>
      <c r="AF19" s="2147"/>
      <c r="AG19" s="2147"/>
      <c r="AH19" s="2147"/>
      <c r="AI19" s="2147"/>
      <c r="AJ19" s="2147"/>
      <c r="AK19" s="2147"/>
      <c r="AL19" s="2148"/>
    </row>
    <row r="20" spans="1:38" x14ac:dyDescent="0.25">
      <c r="A20" s="989">
        <v>2</v>
      </c>
      <c r="B20" s="47"/>
      <c r="C20" s="2146"/>
      <c r="D20" s="2147"/>
      <c r="E20" s="2147"/>
      <c r="F20" s="2147"/>
      <c r="G20" s="2147"/>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8"/>
    </row>
    <row r="21" spans="1:38" x14ac:dyDescent="0.25">
      <c r="A21" s="989">
        <v>3</v>
      </c>
      <c r="B21" s="47"/>
      <c r="C21" s="2146"/>
      <c r="D21" s="2147"/>
      <c r="E21" s="2147"/>
      <c r="F21" s="2147"/>
      <c r="G21" s="2147"/>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8"/>
    </row>
    <row r="22" spans="1:38" ht="15.75" thickBot="1" x14ac:dyDescent="0.3">
      <c r="A22" s="1160">
        <v>4</v>
      </c>
      <c r="B22" s="1161"/>
      <c r="C22" s="2149"/>
      <c r="D22" s="2150"/>
      <c r="E22" s="2150"/>
      <c r="F22" s="2150"/>
      <c r="G22" s="2150"/>
      <c r="H22" s="2150"/>
      <c r="I22" s="2150"/>
      <c r="J22" s="2150"/>
      <c r="K22" s="2150"/>
      <c r="L22" s="2150"/>
      <c r="M22" s="2150"/>
      <c r="N22" s="2150"/>
      <c r="O22" s="2150"/>
      <c r="P22" s="2150"/>
      <c r="Q22" s="2150"/>
      <c r="R22" s="2150"/>
      <c r="S22" s="2150"/>
      <c r="T22" s="2150"/>
      <c r="U22" s="2150"/>
      <c r="V22" s="2150"/>
      <c r="W22" s="2150"/>
      <c r="X22" s="2150"/>
      <c r="Y22" s="2150"/>
      <c r="Z22" s="2150"/>
      <c r="AA22" s="2150"/>
      <c r="AB22" s="2150"/>
      <c r="AC22" s="2150"/>
      <c r="AD22" s="2150"/>
      <c r="AE22" s="2150"/>
      <c r="AF22" s="2150"/>
      <c r="AG22" s="2150"/>
      <c r="AH22" s="2150"/>
      <c r="AI22" s="2150"/>
      <c r="AJ22" s="2150"/>
      <c r="AK22" s="2150"/>
      <c r="AL22" s="2151"/>
    </row>
    <row r="23" spans="1:38" x14ac:dyDescent="0.25">
      <c r="A23" s="1162"/>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c r="AJ23" s="931"/>
      <c r="AK23" s="931"/>
      <c r="AL23" s="1163"/>
    </row>
    <row r="24" spans="1:38" ht="17.25" x14ac:dyDescent="0.25">
      <c r="A24" s="2138" t="s">
        <v>1186</v>
      </c>
      <c r="B24" s="2139"/>
      <c r="C24" s="2139"/>
      <c r="D24" s="2139"/>
      <c r="E24" s="2139"/>
      <c r="F24" s="2139"/>
      <c r="G24" s="2139"/>
      <c r="H24" s="2139"/>
      <c r="I24" s="2139"/>
      <c r="J24" s="2139"/>
      <c r="K24" s="2139"/>
      <c r="L24" s="213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604"/>
    </row>
    <row r="25" spans="1:38" ht="38.450000000000003" customHeight="1" x14ac:dyDescent="0.25">
      <c r="A25" s="2136" t="s">
        <v>1189</v>
      </c>
      <c r="B25" s="2137"/>
      <c r="C25" s="2137"/>
      <c r="D25" s="2137"/>
      <c r="E25" s="2137"/>
      <c r="F25" s="2137"/>
      <c r="G25" s="2137"/>
      <c r="H25" s="2137"/>
      <c r="I25" s="2137"/>
      <c r="J25" s="2137"/>
      <c r="K25" s="2137"/>
      <c r="L25" s="2137"/>
      <c r="M25" s="1009"/>
      <c r="N25" s="1009"/>
      <c r="O25" s="1009"/>
      <c r="P25" s="1009"/>
      <c r="Q25" s="1009"/>
      <c r="R25" s="1009"/>
      <c r="S25" s="1009"/>
      <c r="T25" s="1009"/>
      <c r="U25" s="1009"/>
      <c r="V25" s="1009"/>
      <c r="W25" s="1009"/>
      <c r="X25" s="1009"/>
      <c r="Y25" s="1009"/>
      <c r="Z25" s="1009"/>
      <c r="AA25" s="1009"/>
      <c r="AB25" s="1009"/>
      <c r="AC25" s="1009"/>
      <c r="AD25" s="1009"/>
      <c r="AE25" s="1009"/>
      <c r="AF25" s="1009"/>
      <c r="AG25" s="1009"/>
      <c r="AH25" s="1009"/>
      <c r="AI25" s="1009"/>
      <c r="AJ25" s="1009"/>
      <c r="AK25" s="1009"/>
      <c r="AL25" s="604"/>
    </row>
    <row r="26" spans="1:38" ht="15.75" thickBot="1" x14ac:dyDescent="0.3">
      <c r="A26" s="2140"/>
      <c r="B26" s="2060"/>
      <c r="C26" s="2060"/>
      <c r="D26" s="2060"/>
      <c r="E26" s="2060"/>
      <c r="F26" s="2060"/>
      <c r="G26" s="2060"/>
      <c r="H26" s="2060"/>
      <c r="I26" s="2060"/>
      <c r="J26" s="2060"/>
      <c r="K26" s="2060"/>
      <c r="L26" s="2060"/>
      <c r="M26" s="1137"/>
      <c r="N26" s="1137"/>
      <c r="O26" s="1137"/>
      <c r="P26" s="1137"/>
      <c r="Q26" s="1137"/>
      <c r="R26" s="1137"/>
      <c r="S26" s="1137"/>
      <c r="T26" s="1137"/>
      <c r="U26" s="1137"/>
      <c r="V26" s="1137"/>
      <c r="W26" s="1137"/>
      <c r="X26" s="1137"/>
      <c r="Y26" s="1137"/>
      <c r="Z26" s="1137"/>
      <c r="AA26" s="1137"/>
      <c r="AB26" s="1137"/>
      <c r="AC26" s="1137"/>
      <c r="AD26" s="1137"/>
      <c r="AE26" s="1137"/>
      <c r="AF26" s="1137"/>
      <c r="AG26" s="1137"/>
      <c r="AH26" s="2152" t="s">
        <v>847</v>
      </c>
      <c r="AI26" s="2152"/>
      <c r="AJ26" s="2152"/>
      <c r="AK26" s="1137"/>
      <c r="AL26" s="1138"/>
    </row>
    <row r="27" spans="1:38" ht="21" hidden="1" customHeight="1" x14ac:dyDescent="0.25"/>
    <row r="28" spans="1:38" ht="21" hidden="1" customHeight="1" x14ac:dyDescent="0.25">
      <c r="A28" s="285" t="s">
        <v>327</v>
      </c>
      <c r="B28" s="285"/>
      <c r="C28" s="285"/>
      <c r="D28" s="285"/>
      <c r="E28" s="285"/>
      <c r="F28" s="285"/>
      <c r="G28" s="285"/>
      <c r="H28" s="285"/>
    </row>
    <row r="29" spans="1:38" ht="21" hidden="1" customHeight="1" x14ac:dyDescent="0.25">
      <c r="A29" s="299">
        <v>1</v>
      </c>
      <c r="B29" s="299" t="s">
        <v>682</v>
      </c>
      <c r="C29" s="2000" t="s">
        <v>745</v>
      </c>
      <c r="D29" s="2001"/>
      <c r="E29" s="2001"/>
      <c r="F29" s="2001"/>
      <c r="G29" s="2001"/>
      <c r="H29" s="2002"/>
    </row>
    <row r="30" spans="1:38" ht="21" hidden="1" customHeight="1" x14ac:dyDescent="0.25">
      <c r="A30" s="312">
        <v>2</v>
      </c>
      <c r="B30" s="20" t="s">
        <v>694</v>
      </c>
      <c r="C30" s="2003">
        <v>19</v>
      </c>
      <c r="D30" s="2004"/>
      <c r="E30" s="2004"/>
      <c r="F30" s="2004"/>
      <c r="G30" s="2004"/>
      <c r="H30" s="2005"/>
    </row>
    <row r="31" spans="1:38" ht="21" hidden="1" customHeight="1" x14ac:dyDescent="0.25">
      <c r="A31" s="299">
        <v>3</v>
      </c>
      <c r="B31" s="3" t="s">
        <v>664</v>
      </c>
      <c r="C31" s="2000" t="s">
        <v>859</v>
      </c>
      <c r="D31" s="2001"/>
      <c r="E31" s="2001"/>
      <c r="F31" s="2001"/>
      <c r="G31" s="2001"/>
      <c r="H31" s="2002"/>
    </row>
    <row r="32" spans="1:38" ht="21" hidden="1" customHeight="1" x14ac:dyDescent="0.25">
      <c r="A32" s="299">
        <v>4</v>
      </c>
      <c r="B32" s="3" t="s">
        <v>665</v>
      </c>
      <c r="C32" s="2132" t="s">
        <v>748</v>
      </c>
      <c r="D32" s="2133"/>
      <c r="E32" s="2133"/>
      <c r="F32" s="2133"/>
      <c r="G32" s="2133"/>
      <c r="H32" s="2134"/>
    </row>
    <row r="33" spans="1:8" ht="21" hidden="1" customHeight="1" x14ac:dyDescent="0.25">
      <c r="A33" s="299">
        <v>5</v>
      </c>
      <c r="B33" s="3" t="s">
        <v>667</v>
      </c>
      <c r="C33" s="193"/>
      <c r="D33" s="201"/>
      <c r="E33" s="201"/>
      <c r="F33" s="201"/>
      <c r="G33" s="201"/>
      <c r="H33" s="313"/>
    </row>
    <row r="34" spans="1:8" ht="21" hidden="1" customHeight="1" x14ac:dyDescent="0.25"/>
    <row r="35" spans="1:8" hidden="1" x14ac:dyDescent="0.25"/>
  </sheetData>
  <mergeCells count="25">
    <mergeCell ref="O5:Z5"/>
    <mergeCell ref="C7:AL22"/>
    <mergeCell ref="O3:AL3"/>
    <mergeCell ref="AH26:AJ26"/>
    <mergeCell ref="A2:X2"/>
    <mergeCell ref="B4:B5"/>
    <mergeCell ref="Y2:AL2"/>
    <mergeCell ref="AA4:AL4"/>
    <mergeCell ref="AA5:AL5"/>
    <mergeCell ref="A1:AL1"/>
    <mergeCell ref="C32:H32"/>
    <mergeCell ref="O4:Z4"/>
    <mergeCell ref="C5:F5"/>
    <mergeCell ref="G5:J5"/>
    <mergeCell ref="K5:N5"/>
    <mergeCell ref="C4:F4"/>
    <mergeCell ref="G4:J4"/>
    <mergeCell ref="K4:N4"/>
    <mergeCell ref="C31:H31"/>
    <mergeCell ref="C30:H30"/>
    <mergeCell ref="A25:L25"/>
    <mergeCell ref="A24:L24"/>
    <mergeCell ref="A26:L26"/>
    <mergeCell ref="C29:H29"/>
    <mergeCell ref="A4:A5"/>
  </mergeCells>
  <pageMargins left="0.7" right="0.7" top="0.75" bottom="0.75" header="0.3" footer="0.3"/>
  <pageSetup paperSize="9" scale="3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pageSetUpPr fitToPage="1"/>
  </sheetPr>
  <dimension ref="A1:K135"/>
  <sheetViews>
    <sheetView topLeftCell="A10" workbookViewId="0">
      <selection activeCell="L6" sqref="L6"/>
    </sheetView>
  </sheetViews>
  <sheetFormatPr defaultColWidth="9.140625" defaultRowHeight="15" x14ac:dyDescent="0.25"/>
  <cols>
    <col min="1" max="1" width="5.140625" style="199" customWidth="1"/>
    <col min="2" max="2" width="25.7109375" style="199" customWidth="1"/>
    <col min="3" max="11" width="16.42578125" style="199" customWidth="1"/>
    <col min="12" max="16384" width="9.140625" style="199"/>
  </cols>
  <sheetData>
    <row r="1" spans="1:11" ht="21" customHeight="1" x14ac:dyDescent="0.25">
      <c r="A1" s="2039" t="str">
        <f>'F19'!A1</f>
        <v>Name of Transmission Licensee: Uttar Pradesh Power Transmission Corporation Limited</v>
      </c>
      <c r="B1" s="2040"/>
      <c r="C1" s="2040"/>
      <c r="D1" s="2040"/>
      <c r="E1" s="2040"/>
      <c r="F1" s="2040"/>
      <c r="G1" s="2040"/>
      <c r="H1" s="2040"/>
      <c r="I1" s="2040"/>
      <c r="J1" s="2040"/>
      <c r="K1" s="2040"/>
    </row>
    <row r="2" spans="1:11" ht="21" customHeight="1" x14ac:dyDescent="0.25">
      <c r="A2" s="1881" t="s">
        <v>17</v>
      </c>
      <c r="B2" s="1881"/>
      <c r="C2" s="1882"/>
      <c r="D2" s="1882"/>
      <c r="E2" s="1882"/>
      <c r="F2" s="1882"/>
      <c r="G2" s="1882"/>
      <c r="H2" s="1882"/>
      <c r="I2" s="1882"/>
      <c r="J2" s="1874" t="s">
        <v>1234</v>
      </c>
      <c r="K2" s="1874"/>
    </row>
    <row r="3" spans="1:11" ht="21" customHeight="1" x14ac:dyDescent="0.25">
      <c r="A3" s="19"/>
      <c r="B3" s="256"/>
      <c r="C3" s="19"/>
      <c r="D3" s="19"/>
      <c r="E3" s="19"/>
      <c r="F3" s="19"/>
      <c r="G3" s="19"/>
      <c r="H3" s="19"/>
      <c r="J3" s="2023" t="s">
        <v>627</v>
      </c>
      <c r="K3" s="2023"/>
    </row>
    <row r="4" spans="1:11" ht="21" customHeight="1" x14ac:dyDescent="0.25">
      <c r="A4" s="2159" t="s">
        <v>197</v>
      </c>
      <c r="B4" s="23" t="s">
        <v>373</v>
      </c>
      <c r="C4" s="2161" t="s">
        <v>374</v>
      </c>
      <c r="D4" s="2161"/>
      <c r="E4" s="2161"/>
      <c r="F4" s="2161" t="s">
        <v>375</v>
      </c>
      <c r="G4" s="2161" t="s">
        <v>376</v>
      </c>
      <c r="H4" s="2161"/>
      <c r="I4" s="2161" t="s">
        <v>377</v>
      </c>
      <c r="J4" s="2161" t="s">
        <v>376</v>
      </c>
      <c r="K4" s="2161"/>
    </row>
    <row r="5" spans="1:11" ht="60" customHeight="1" x14ac:dyDescent="0.25">
      <c r="A5" s="2160"/>
      <c r="B5" s="23" t="s">
        <v>48</v>
      </c>
      <c r="C5" s="301" t="s">
        <v>378</v>
      </c>
      <c r="D5" s="301" t="s">
        <v>379</v>
      </c>
      <c r="E5" s="301" t="s">
        <v>380</v>
      </c>
      <c r="F5" s="301" t="s">
        <v>378</v>
      </c>
      <c r="G5" s="301" t="s">
        <v>379</v>
      </c>
      <c r="H5" s="301" t="s">
        <v>380</v>
      </c>
      <c r="I5" s="301" t="s">
        <v>378</v>
      </c>
      <c r="J5" s="301" t="s">
        <v>379</v>
      </c>
      <c r="K5" s="301" t="s">
        <v>380</v>
      </c>
    </row>
    <row r="6" spans="1:11" ht="21" customHeight="1" x14ac:dyDescent="0.25">
      <c r="A6" s="24">
        <v>1</v>
      </c>
      <c r="B6" s="23" t="s">
        <v>381</v>
      </c>
      <c r="C6" s="411"/>
      <c r="D6" s="411"/>
      <c r="E6" s="411"/>
      <c r="F6" s="411"/>
      <c r="G6" s="411"/>
      <c r="H6" s="411"/>
      <c r="I6" s="411"/>
      <c r="J6" s="411"/>
      <c r="K6" s="411"/>
    </row>
    <row r="7" spans="1:11" ht="21" customHeight="1" x14ac:dyDescent="0.25">
      <c r="A7" s="25">
        <v>1.1000000000000001</v>
      </c>
      <c r="B7" s="23" t="s">
        <v>382</v>
      </c>
      <c r="C7" s="411"/>
      <c r="D7" s="411"/>
      <c r="E7" s="411"/>
      <c r="F7" s="411"/>
      <c r="G7" s="411"/>
      <c r="H7" s="411"/>
      <c r="I7" s="411"/>
      <c r="J7" s="411"/>
      <c r="K7" s="411"/>
    </row>
    <row r="8" spans="1:11" ht="21" customHeight="1" x14ac:dyDescent="0.25">
      <c r="A8" s="26" t="s">
        <v>383</v>
      </c>
      <c r="B8" s="27" t="s">
        <v>384</v>
      </c>
      <c r="C8" s="412"/>
      <c r="D8" s="413"/>
      <c r="E8" s="413"/>
      <c r="F8" s="413"/>
      <c r="G8" s="413"/>
      <c r="H8" s="413"/>
      <c r="I8" s="413"/>
      <c r="J8" s="413"/>
      <c r="K8" s="413"/>
    </row>
    <row r="9" spans="1:11" ht="21" customHeight="1" x14ac:dyDescent="0.25">
      <c r="A9" s="26"/>
      <c r="B9" s="27" t="s">
        <v>385</v>
      </c>
      <c r="C9" s="412"/>
      <c r="D9" s="413"/>
      <c r="E9" s="413"/>
      <c r="F9" s="413"/>
      <c r="G9" s="413"/>
      <c r="H9" s="413"/>
      <c r="I9" s="413"/>
      <c r="J9" s="413"/>
      <c r="K9" s="413"/>
    </row>
    <row r="10" spans="1:11" ht="21" customHeight="1" x14ac:dyDescent="0.25">
      <c r="A10" s="26"/>
      <c r="B10" s="27" t="s">
        <v>386</v>
      </c>
      <c r="C10" s="412"/>
      <c r="D10" s="413"/>
      <c r="E10" s="413"/>
      <c r="F10" s="413"/>
      <c r="G10" s="413"/>
      <c r="H10" s="413"/>
      <c r="I10" s="413"/>
      <c r="J10" s="413"/>
      <c r="K10" s="413"/>
    </row>
    <row r="11" spans="1:11" ht="21" customHeight="1" x14ac:dyDescent="0.25">
      <c r="A11" s="26"/>
      <c r="B11" s="27" t="s">
        <v>387</v>
      </c>
      <c r="C11" s="412"/>
      <c r="D11" s="413"/>
      <c r="E11" s="413"/>
      <c r="F11" s="413"/>
      <c r="G11" s="413"/>
      <c r="H11" s="413"/>
      <c r="I11" s="413"/>
      <c r="J11" s="413"/>
      <c r="K11" s="413"/>
    </row>
    <row r="12" spans="1:11" ht="21" customHeight="1" x14ac:dyDescent="0.25">
      <c r="A12" s="26" t="s">
        <v>388</v>
      </c>
      <c r="B12" s="27" t="s">
        <v>389</v>
      </c>
      <c r="C12" s="412"/>
      <c r="D12" s="413"/>
      <c r="E12" s="413"/>
      <c r="F12" s="413"/>
      <c r="G12" s="413"/>
      <c r="H12" s="413"/>
      <c r="I12" s="413"/>
      <c r="J12" s="413"/>
      <c r="K12" s="413"/>
    </row>
    <row r="13" spans="1:11" ht="21" customHeight="1" x14ac:dyDescent="0.25">
      <c r="A13" s="26"/>
      <c r="B13" s="27" t="s">
        <v>385</v>
      </c>
      <c r="C13" s="412"/>
      <c r="D13" s="413"/>
      <c r="E13" s="413"/>
      <c r="F13" s="413"/>
      <c r="G13" s="413"/>
      <c r="H13" s="413"/>
      <c r="I13" s="413"/>
      <c r="J13" s="413"/>
      <c r="K13" s="413"/>
    </row>
    <row r="14" spans="1:11" ht="21" customHeight="1" x14ac:dyDescent="0.25">
      <c r="A14" s="26"/>
      <c r="B14" s="27" t="s">
        <v>386</v>
      </c>
      <c r="C14" s="412"/>
      <c r="D14" s="413"/>
      <c r="E14" s="413"/>
      <c r="F14" s="413"/>
      <c r="G14" s="413"/>
      <c r="H14" s="413"/>
      <c r="I14" s="413"/>
      <c r="J14" s="413"/>
      <c r="K14" s="413"/>
    </row>
    <row r="15" spans="1:11" ht="21" customHeight="1" x14ac:dyDescent="0.25">
      <c r="A15" s="26"/>
      <c r="B15" s="27" t="s">
        <v>387</v>
      </c>
      <c r="C15" s="412"/>
      <c r="D15" s="413"/>
      <c r="E15" s="413"/>
      <c r="F15" s="413"/>
      <c r="G15" s="413"/>
      <c r="H15" s="413"/>
      <c r="I15" s="413"/>
      <c r="J15" s="413"/>
      <c r="K15" s="413"/>
    </row>
    <row r="16" spans="1:11" ht="21" customHeight="1" x14ac:dyDescent="0.25">
      <c r="A16" s="26" t="s">
        <v>390</v>
      </c>
      <c r="B16" s="27" t="s">
        <v>391</v>
      </c>
      <c r="C16" s="412"/>
      <c r="D16" s="413"/>
      <c r="E16" s="413"/>
      <c r="F16" s="413"/>
      <c r="G16" s="413"/>
      <c r="H16" s="413"/>
      <c r="I16" s="413"/>
      <c r="J16" s="413"/>
      <c r="K16" s="413"/>
    </row>
    <row r="17" spans="1:11" ht="21" customHeight="1" x14ac:dyDescent="0.25">
      <c r="A17" s="26"/>
      <c r="B17" s="27" t="s">
        <v>391</v>
      </c>
      <c r="C17" s="412"/>
      <c r="D17" s="413"/>
      <c r="E17" s="413"/>
      <c r="F17" s="413"/>
      <c r="G17" s="413"/>
      <c r="H17" s="413"/>
      <c r="I17" s="413"/>
      <c r="J17" s="413"/>
      <c r="K17" s="413"/>
    </row>
    <row r="18" spans="1:11" ht="21" customHeight="1" x14ac:dyDescent="0.25">
      <c r="A18" s="26"/>
      <c r="B18" s="27" t="s">
        <v>391</v>
      </c>
      <c r="C18" s="412"/>
      <c r="D18" s="413"/>
      <c r="E18" s="413"/>
      <c r="F18" s="413"/>
      <c r="G18" s="413"/>
      <c r="H18" s="413"/>
      <c r="I18" s="413"/>
      <c r="J18" s="413"/>
      <c r="K18" s="413"/>
    </row>
    <row r="19" spans="1:11" ht="21" customHeight="1" thickBot="1" x14ac:dyDescent="0.3">
      <c r="A19" s="26"/>
      <c r="B19" s="23" t="s">
        <v>392</v>
      </c>
      <c r="C19" s="414"/>
      <c r="D19" s="415"/>
      <c r="E19" s="415"/>
      <c r="F19" s="415"/>
      <c r="G19" s="415"/>
      <c r="H19" s="415"/>
      <c r="I19" s="415"/>
      <c r="J19" s="415"/>
      <c r="K19" s="415"/>
    </row>
    <row r="20" spans="1:11" ht="21" customHeight="1" thickBot="1" x14ac:dyDescent="0.3">
      <c r="A20" s="490"/>
      <c r="B20" s="152" t="s">
        <v>385</v>
      </c>
      <c r="C20" s="416">
        <f>C9+C13</f>
        <v>0</v>
      </c>
      <c r="D20" s="416">
        <f t="shared" ref="D20:K20" si="0">D9+D13</f>
        <v>0</v>
      </c>
      <c r="E20" s="416">
        <f t="shared" si="0"/>
        <v>0</v>
      </c>
      <c r="F20" s="416">
        <f t="shared" si="0"/>
        <v>0</v>
      </c>
      <c r="G20" s="416">
        <f t="shared" si="0"/>
        <v>0</v>
      </c>
      <c r="H20" s="416">
        <f t="shared" si="0"/>
        <v>0</v>
      </c>
      <c r="I20" s="416">
        <f t="shared" si="0"/>
        <v>0</v>
      </c>
      <c r="J20" s="416">
        <f t="shared" si="0"/>
        <v>0</v>
      </c>
      <c r="K20" s="416">
        <f t="shared" si="0"/>
        <v>0</v>
      </c>
    </row>
    <row r="21" spans="1:11" ht="21" customHeight="1" thickBot="1" x14ac:dyDescent="0.3">
      <c r="A21" s="490"/>
      <c r="B21" s="152" t="s">
        <v>386</v>
      </c>
      <c r="C21" s="416">
        <f>C10+C14</f>
        <v>0</v>
      </c>
      <c r="D21" s="416">
        <f t="shared" ref="D21:K21" si="1">D10+D14</f>
        <v>0</v>
      </c>
      <c r="E21" s="416">
        <f t="shared" si="1"/>
        <v>0</v>
      </c>
      <c r="F21" s="416">
        <f t="shared" si="1"/>
        <v>0</v>
      </c>
      <c r="G21" s="416">
        <f t="shared" si="1"/>
        <v>0</v>
      </c>
      <c r="H21" s="416">
        <f t="shared" si="1"/>
        <v>0</v>
      </c>
      <c r="I21" s="416">
        <f t="shared" si="1"/>
        <v>0</v>
      </c>
      <c r="J21" s="416">
        <f t="shared" si="1"/>
        <v>0</v>
      </c>
      <c r="K21" s="416">
        <f t="shared" si="1"/>
        <v>0</v>
      </c>
    </row>
    <row r="22" spans="1:11" ht="21" customHeight="1" x14ac:dyDescent="0.25">
      <c r="A22" s="490"/>
      <c r="B22" s="152" t="s">
        <v>387</v>
      </c>
      <c r="C22" s="417">
        <f>C11+C15</f>
        <v>0</v>
      </c>
      <c r="D22" s="418">
        <f t="shared" ref="D22:K22" si="2">D11+D15</f>
        <v>0</v>
      </c>
      <c r="E22" s="417">
        <f t="shared" si="2"/>
        <v>0</v>
      </c>
      <c r="F22" s="417">
        <f t="shared" si="2"/>
        <v>0</v>
      </c>
      <c r="G22" s="418">
        <f t="shared" si="2"/>
        <v>0</v>
      </c>
      <c r="H22" s="417">
        <f t="shared" si="2"/>
        <v>0</v>
      </c>
      <c r="I22" s="417">
        <f t="shared" si="2"/>
        <v>0</v>
      </c>
      <c r="J22" s="417">
        <f t="shared" si="2"/>
        <v>0</v>
      </c>
      <c r="K22" s="418">
        <f t="shared" si="2"/>
        <v>0</v>
      </c>
    </row>
    <row r="23" spans="1:11" ht="21" customHeight="1" x14ac:dyDescent="0.25">
      <c r="A23" s="495">
        <v>1.2</v>
      </c>
      <c r="B23" s="23" t="s">
        <v>393</v>
      </c>
      <c r="C23" s="419"/>
      <c r="D23" s="420"/>
      <c r="E23" s="420"/>
      <c r="F23" s="420"/>
      <c r="G23" s="420"/>
      <c r="H23" s="420"/>
      <c r="I23" s="420"/>
      <c r="J23" s="420"/>
      <c r="K23" s="420"/>
    </row>
    <row r="24" spans="1:11" ht="21" customHeight="1" x14ac:dyDescent="0.25">
      <c r="A24" s="26" t="s">
        <v>394</v>
      </c>
      <c r="B24" s="23" t="s">
        <v>395</v>
      </c>
      <c r="C24" s="412"/>
      <c r="D24" s="413"/>
      <c r="E24" s="413"/>
      <c r="F24" s="413"/>
      <c r="G24" s="413"/>
      <c r="H24" s="413"/>
      <c r="I24" s="413"/>
      <c r="J24" s="413"/>
      <c r="K24" s="413"/>
    </row>
    <row r="25" spans="1:11" ht="21" customHeight="1" x14ac:dyDescent="0.25">
      <c r="A25" s="26"/>
      <c r="B25" s="27" t="s">
        <v>385</v>
      </c>
      <c r="C25" s="421"/>
      <c r="D25" s="422"/>
      <c r="E25" s="413"/>
      <c r="F25" s="422"/>
      <c r="G25" s="422"/>
      <c r="H25" s="413"/>
      <c r="I25" s="422"/>
      <c r="J25" s="422"/>
      <c r="K25" s="413"/>
    </row>
    <row r="26" spans="1:11" ht="21" customHeight="1" x14ac:dyDescent="0.25">
      <c r="A26" s="26"/>
      <c r="B26" s="27" t="s">
        <v>386</v>
      </c>
      <c r="C26" s="421"/>
      <c r="D26" s="422"/>
      <c r="E26" s="413"/>
      <c r="F26" s="422"/>
      <c r="G26" s="422"/>
      <c r="H26" s="413"/>
      <c r="I26" s="422"/>
      <c r="J26" s="422"/>
      <c r="K26" s="413"/>
    </row>
    <row r="27" spans="1:11" ht="21" customHeight="1" x14ac:dyDescent="0.25">
      <c r="A27" s="26"/>
      <c r="B27" s="27" t="s">
        <v>387</v>
      </c>
      <c r="C27" s="421"/>
      <c r="D27" s="422"/>
      <c r="E27" s="413"/>
      <c r="F27" s="422"/>
      <c r="G27" s="422"/>
      <c r="H27" s="413"/>
      <c r="I27" s="422"/>
      <c r="J27" s="422"/>
      <c r="K27" s="413"/>
    </row>
    <row r="28" spans="1:11" ht="21" customHeight="1" x14ac:dyDescent="0.25">
      <c r="A28" s="26" t="s">
        <v>396</v>
      </c>
      <c r="B28" s="23" t="s">
        <v>397</v>
      </c>
      <c r="C28" s="412"/>
      <c r="D28" s="413"/>
      <c r="E28" s="413"/>
      <c r="F28" s="413"/>
      <c r="G28" s="413"/>
      <c r="H28" s="413"/>
      <c r="I28" s="413"/>
      <c r="J28" s="413"/>
      <c r="K28" s="413"/>
    </row>
    <row r="29" spans="1:11" ht="21" customHeight="1" x14ac:dyDescent="0.25">
      <c r="A29" s="26"/>
      <c r="B29" s="27" t="s">
        <v>385</v>
      </c>
      <c r="C29" s="421"/>
      <c r="D29" s="422"/>
      <c r="E29" s="413"/>
      <c r="F29" s="422"/>
      <c r="G29" s="422"/>
      <c r="H29" s="413"/>
      <c r="I29" s="422"/>
      <c r="J29" s="422"/>
      <c r="K29" s="413"/>
    </row>
    <row r="30" spans="1:11" ht="21" customHeight="1" x14ac:dyDescent="0.25">
      <c r="A30" s="26"/>
      <c r="B30" s="27" t="s">
        <v>386</v>
      </c>
      <c r="C30" s="421"/>
      <c r="D30" s="422"/>
      <c r="E30" s="413"/>
      <c r="F30" s="422"/>
      <c r="G30" s="422"/>
      <c r="H30" s="413"/>
      <c r="I30" s="422"/>
      <c r="J30" s="422"/>
      <c r="K30" s="413"/>
    </row>
    <row r="31" spans="1:11" ht="21" customHeight="1" x14ac:dyDescent="0.25">
      <c r="A31" s="26"/>
      <c r="B31" s="27" t="s">
        <v>387</v>
      </c>
      <c r="C31" s="421"/>
      <c r="D31" s="422"/>
      <c r="E31" s="413"/>
      <c r="F31" s="422"/>
      <c r="G31" s="422"/>
      <c r="H31" s="413"/>
      <c r="I31" s="422"/>
      <c r="J31" s="422"/>
      <c r="K31" s="413"/>
    </row>
    <row r="32" spans="1:11" ht="21" customHeight="1" x14ac:dyDescent="0.25">
      <c r="A32" s="26" t="s">
        <v>398</v>
      </c>
      <c r="B32" s="27" t="s">
        <v>391</v>
      </c>
      <c r="C32" s="421"/>
      <c r="D32" s="422"/>
      <c r="E32" s="413"/>
      <c r="F32" s="422"/>
      <c r="G32" s="422"/>
      <c r="H32" s="413"/>
      <c r="I32" s="422"/>
      <c r="J32" s="422"/>
      <c r="K32" s="413"/>
    </row>
    <row r="33" spans="1:11" ht="21" customHeight="1" x14ac:dyDescent="0.25">
      <c r="A33" s="26"/>
      <c r="B33" s="27" t="s">
        <v>391</v>
      </c>
      <c r="C33" s="421"/>
      <c r="D33" s="422"/>
      <c r="E33" s="413"/>
      <c r="F33" s="422"/>
      <c r="G33" s="422"/>
      <c r="H33" s="413"/>
      <c r="I33" s="422"/>
      <c r="J33" s="422"/>
      <c r="K33" s="413"/>
    </row>
    <row r="34" spans="1:11" ht="21" customHeight="1" x14ac:dyDescent="0.25">
      <c r="A34" s="26"/>
      <c r="B34" s="257" t="s">
        <v>391</v>
      </c>
      <c r="C34" s="422"/>
      <c r="D34" s="422"/>
      <c r="E34" s="413"/>
      <c r="F34" s="422"/>
      <c r="G34" s="422"/>
      <c r="H34" s="413"/>
      <c r="I34" s="422"/>
      <c r="J34" s="422"/>
      <c r="K34" s="413"/>
    </row>
    <row r="35" spans="1:11" ht="21" customHeight="1" x14ac:dyDescent="0.25">
      <c r="A35" s="26"/>
      <c r="B35" s="257"/>
      <c r="C35" s="413"/>
      <c r="D35" s="413"/>
      <c r="E35" s="413"/>
      <c r="F35" s="413"/>
      <c r="G35" s="413"/>
      <c r="H35" s="413"/>
      <c r="I35" s="413"/>
      <c r="J35" s="413"/>
      <c r="K35" s="413"/>
    </row>
    <row r="36" spans="1:11" ht="21" customHeight="1" thickBot="1" x14ac:dyDescent="0.3">
      <c r="A36" s="26"/>
      <c r="B36" s="23" t="s">
        <v>399</v>
      </c>
      <c r="C36" s="415"/>
      <c r="D36" s="415"/>
      <c r="E36" s="415"/>
      <c r="F36" s="415"/>
      <c r="G36" s="415"/>
      <c r="H36" s="415"/>
      <c r="I36" s="415"/>
      <c r="J36" s="415"/>
      <c r="K36" s="415"/>
    </row>
    <row r="37" spans="1:11" ht="21" customHeight="1" thickBot="1" x14ac:dyDescent="0.3">
      <c r="A37" s="26"/>
      <c r="B37" s="152" t="s">
        <v>385</v>
      </c>
      <c r="C37" s="423">
        <f>C25+C29</f>
        <v>0</v>
      </c>
      <c r="D37" s="423">
        <f t="shared" ref="D37:K37" si="3">D25+D29</f>
        <v>0</v>
      </c>
      <c r="E37" s="423">
        <f t="shared" si="3"/>
        <v>0</v>
      </c>
      <c r="F37" s="423">
        <f t="shared" si="3"/>
        <v>0</v>
      </c>
      <c r="G37" s="423">
        <f t="shared" si="3"/>
        <v>0</v>
      </c>
      <c r="H37" s="423">
        <f t="shared" si="3"/>
        <v>0</v>
      </c>
      <c r="I37" s="423">
        <f t="shared" si="3"/>
        <v>0</v>
      </c>
      <c r="J37" s="423">
        <f t="shared" si="3"/>
        <v>0</v>
      </c>
      <c r="K37" s="423">
        <f t="shared" si="3"/>
        <v>0</v>
      </c>
    </row>
    <row r="38" spans="1:11" ht="21" customHeight="1" thickBot="1" x14ac:dyDescent="0.3">
      <c r="A38" s="26"/>
      <c r="B38" s="152" t="s">
        <v>386</v>
      </c>
      <c r="C38" s="424">
        <f>C26+C30</f>
        <v>0</v>
      </c>
      <c r="D38" s="424">
        <f t="shared" ref="D38:K38" si="4">D26+D30</f>
        <v>0</v>
      </c>
      <c r="E38" s="424">
        <f t="shared" si="4"/>
        <v>0</v>
      </c>
      <c r="F38" s="424">
        <f t="shared" si="4"/>
        <v>0</v>
      </c>
      <c r="G38" s="424">
        <f t="shared" si="4"/>
        <v>0</v>
      </c>
      <c r="H38" s="424">
        <f t="shared" si="4"/>
        <v>0</v>
      </c>
      <c r="I38" s="424">
        <f t="shared" si="4"/>
        <v>0</v>
      </c>
      <c r="J38" s="424">
        <f t="shared" si="4"/>
        <v>0</v>
      </c>
      <c r="K38" s="424">
        <f t="shared" si="4"/>
        <v>0</v>
      </c>
    </row>
    <row r="39" spans="1:11" ht="21" customHeight="1" x14ac:dyDescent="0.25">
      <c r="A39" s="26"/>
      <c r="B39" s="152" t="s">
        <v>387</v>
      </c>
      <c r="C39" s="425">
        <f>C27+C31</f>
        <v>0</v>
      </c>
      <c r="D39" s="425">
        <f t="shared" ref="D39:K39" si="5">D27+D31</f>
        <v>0</v>
      </c>
      <c r="E39" s="425">
        <f t="shared" si="5"/>
        <v>0</v>
      </c>
      <c r="F39" s="425">
        <f t="shared" si="5"/>
        <v>0</v>
      </c>
      <c r="G39" s="425">
        <f t="shared" si="5"/>
        <v>0</v>
      </c>
      <c r="H39" s="425">
        <f t="shared" si="5"/>
        <v>0</v>
      </c>
      <c r="I39" s="425">
        <f t="shared" si="5"/>
        <v>0</v>
      </c>
      <c r="J39" s="425">
        <f t="shared" si="5"/>
        <v>0</v>
      </c>
      <c r="K39" s="425">
        <f t="shared" si="5"/>
        <v>0</v>
      </c>
    </row>
    <row r="40" spans="1:11" ht="21" customHeight="1" x14ac:dyDescent="0.25">
      <c r="A40" s="26"/>
      <c r="B40" s="27"/>
      <c r="C40" s="413"/>
      <c r="D40" s="413"/>
      <c r="E40" s="413"/>
      <c r="F40" s="413"/>
      <c r="G40" s="413"/>
      <c r="H40" s="413"/>
      <c r="I40" s="413"/>
      <c r="J40" s="413"/>
      <c r="K40" s="413"/>
    </row>
    <row r="41" spans="1:11" ht="21" customHeight="1" thickBot="1" x14ac:dyDescent="0.3">
      <c r="A41" s="490"/>
      <c r="B41" s="152" t="s">
        <v>400</v>
      </c>
      <c r="C41" s="277">
        <f>C20+C37</f>
        <v>0</v>
      </c>
      <c r="D41" s="277">
        <f t="shared" ref="D41:K41" si="6">D20+D37</f>
        <v>0</v>
      </c>
      <c r="E41" s="277">
        <f t="shared" si="6"/>
        <v>0</v>
      </c>
      <c r="F41" s="277">
        <f t="shared" si="6"/>
        <v>0</v>
      </c>
      <c r="G41" s="277">
        <f t="shared" si="6"/>
        <v>0</v>
      </c>
      <c r="H41" s="277">
        <f t="shared" si="6"/>
        <v>0</v>
      </c>
      <c r="I41" s="277">
        <f t="shared" si="6"/>
        <v>0</v>
      </c>
      <c r="J41" s="277">
        <f t="shared" si="6"/>
        <v>0</v>
      </c>
      <c r="K41" s="277">
        <f t="shared" si="6"/>
        <v>0</v>
      </c>
    </row>
    <row r="42" spans="1:11" ht="21" customHeight="1" thickBot="1" x14ac:dyDescent="0.3">
      <c r="A42" s="490"/>
      <c r="B42" s="152" t="s">
        <v>386</v>
      </c>
      <c r="C42" s="426">
        <f>C21+C38</f>
        <v>0</v>
      </c>
      <c r="D42" s="426">
        <f t="shared" ref="D42:K42" si="7">D21+D38</f>
        <v>0</v>
      </c>
      <c r="E42" s="426">
        <f t="shared" si="7"/>
        <v>0</v>
      </c>
      <c r="F42" s="426">
        <f t="shared" si="7"/>
        <v>0</v>
      </c>
      <c r="G42" s="426">
        <f t="shared" si="7"/>
        <v>0</v>
      </c>
      <c r="H42" s="426">
        <f t="shared" si="7"/>
        <v>0</v>
      </c>
      <c r="I42" s="426">
        <f t="shared" si="7"/>
        <v>0</v>
      </c>
      <c r="J42" s="426">
        <f t="shared" si="7"/>
        <v>0</v>
      </c>
      <c r="K42" s="426">
        <f t="shared" si="7"/>
        <v>0</v>
      </c>
    </row>
    <row r="43" spans="1:11" ht="21" customHeight="1" thickBot="1" x14ac:dyDescent="0.3">
      <c r="A43" s="490"/>
      <c r="B43" s="152" t="s">
        <v>387</v>
      </c>
      <c r="C43" s="426">
        <f>C22+C39</f>
        <v>0</v>
      </c>
      <c r="D43" s="426">
        <f t="shared" ref="D43:K43" si="8">D22+D39</f>
        <v>0</v>
      </c>
      <c r="E43" s="426">
        <f t="shared" si="8"/>
        <v>0</v>
      </c>
      <c r="F43" s="426">
        <f t="shared" si="8"/>
        <v>0</v>
      </c>
      <c r="G43" s="426">
        <f t="shared" si="8"/>
        <v>0</v>
      </c>
      <c r="H43" s="426">
        <f t="shared" si="8"/>
        <v>0</v>
      </c>
      <c r="I43" s="426">
        <f t="shared" si="8"/>
        <v>0</v>
      </c>
      <c r="J43" s="426">
        <f t="shared" si="8"/>
        <v>0</v>
      </c>
      <c r="K43" s="426">
        <f t="shared" si="8"/>
        <v>0</v>
      </c>
    </row>
    <row r="44" spans="1:11" ht="21" customHeight="1" x14ac:dyDescent="0.25">
      <c r="A44" s="490"/>
      <c r="B44" s="140"/>
      <c r="C44" s="420"/>
      <c r="D44" s="420"/>
      <c r="E44" s="420"/>
      <c r="F44" s="420"/>
      <c r="G44" s="420"/>
      <c r="H44" s="420"/>
      <c r="I44" s="420"/>
      <c r="J44" s="420"/>
      <c r="K44" s="420"/>
    </row>
    <row r="45" spans="1:11" ht="21" customHeight="1" x14ac:dyDescent="0.25">
      <c r="A45" s="26">
        <v>2</v>
      </c>
      <c r="B45" s="23" t="s">
        <v>401</v>
      </c>
      <c r="C45" s="413"/>
      <c r="D45" s="413"/>
      <c r="E45" s="413"/>
      <c r="F45" s="413"/>
      <c r="G45" s="413"/>
      <c r="H45" s="413"/>
      <c r="I45" s="413"/>
      <c r="J45" s="413"/>
      <c r="K45" s="413"/>
    </row>
    <row r="46" spans="1:11" ht="21" customHeight="1" x14ac:dyDescent="0.25">
      <c r="A46" s="26">
        <v>2.1</v>
      </c>
      <c r="B46" s="27" t="s">
        <v>402</v>
      </c>
      <c r="C46" s="413"/>
      <c r="D46" s="413"/>
      <c r="E46" s="413"/>
      <c r="F46" s="413"/>
      <c r="G46" s="413"/>
      <c r="H46" s="413"/>
      <c r="I46" s="413"/>
      <c r="J46" s="413"/>
      <c r="K46" s="413"/>
    </row>
    <row r="47" spans="1:11" ht="21" customHeight="1" x14ac:dyDescent="0.25">
      <c r="A47" s="26">
        <v>2.2000000000000002</v>
      </c>
      <c r="B47" s="27" t="s">
        <v>403</v>
      </c>
      <c r="C47" s="422"/>
      <c r="D47" s="422"/>
      <c r="E47" s="413"/>
      <c r="F47" s="422"/>
      <c r="G47" s="422"/>
      <c r="H47" s="413"/>
      <c r="I47" s="422"/>
      <c r="J47" s="422"/>
      <c r="K47" s="413"/>
    </row>
    <row r="48" spans="1:11" ht="21" customHeight="1" thickBot="1" x14ac:dyDescent="0.3">
      <c r="A48" s="490"/>
      <c r="B48" s="152" t="s">
        <v>404</v>
      </c>
      <c r="C48" s="278">
        <f>C46+C47</f>
        <v>0</v>
      </c>
      <c r="D48" s="278">
        <f t="shared" ref="D48:K48" si="9">D46+D47</f>
        <v>0</v>
      </c>
      <c r="E48" s="278">
        <f t="shared" si="9"/>
        <v>0</v>
      </c>
      <c r="F48" s="278">
        <f t="shared" si="9"/>
        <v>0</v>
      </c>
      <c r="G48" s="278">
        <f t="shared" si="9"/>
        <v>0</v>
      </c>
      <c r="H48" s="278">
        <f t="shared" si="9"/>
        <v>0</v>
      </c>
      <c r="I48" s="278">
        <f t="shared" si="9"/>
        <v>0</v>
      </c>
      <c r="J48" s="278">
        <f t="shared" si="9"/>
        <v>0</v>
      </c>
      <c r="K48" s="278">
        <f t="shared" si="9"/>
        <v>0</v>
      </c>
    </row>
    <row r="49" spans="1:11" ht="21" customHeight="1" thickTop="1" x14ac:dyDescent="0.25">
      <c r="A49" s="19"/>
      <c r="B49" s="256"/>
      <c r="C49" s="19"/>
      <c r="D49" s="19"/>
      <c r="E49" s="19"/>
      <c r="F49" s="19"/>
      <c r="G49" s="19"/>
      <c r="H49" s="19"/>
      <c r="I49" s="19"/>
      <c r="J49" s="19"/>
      <c r="K49" s="19"/>
    </row>
    <row r="50" spans="1:11" ht="21" customHeight="1" x14ac:dyDescent="0.25">
      <c r="A50" s="2155" t="s">
        <v>1190</v>
      </c>
      <c r="B50" s="2087"/>
      <c r="C50" s="2087"/>
      <c r="D50" s="2087"/>
      <c r="E50" s="2087"/>
      <c r="F50" s="2087"/>
      <c r="G50" s="2087"/>
      <c r="H50" s="2087"/>
      <c r="I50" s="2087"/>
      <c r="J50" s="2087"/>
      <c r="K50" s="2087"/>
    </row>
    <row r="51" spans="1:11" ht="21" customHeight="1" x14ac:dyDescent="0.25">
      <c r="A51" s="2087" t="s">
        <v>405</v>
      </c>
      <c r="B51" s="2087"/>
      <c r="C51" s="2087"/>
      <c r="D51" s="2087"/>
      <c r="E51" s="2087"/>
      <c r="F51" s="2087"/>
      <c r="G51" s="2087"/>
      <c r="H51" s="2087"/>
      <c r="I51" s="2087"/>
      <c r="J51" s="2087"/>
      <c r="K51" s="2087"/>
    </row>
    <row r="52" spans="1:11" ht="21" customHeight="1" x14ac:dyDescent="0.25">
      <c r="A52" s="19"/>
      <c r="B52" s="256"/>
      <c r="C52" s="19"/>
      <c r="D52" s="19"/>
      <c r="E52" s="19"/>
      <c r="F52" s="19"/>
      <c r="G52" s="19"/>
      <c r="H52" s="19"/>
      <c r="I52" s="2078" t="s">
        <v>847</v>
      </c>
      <c r="J52" s="2078"/>
      <c r="K52" s="2078"/>
    </row>
    <row r="53" spans="1:11" ht="21" customHeight="1" x14ac:dyDescent="0.25">
      <c r="A53" s="19"/>
      <c r="B53" s="256"/>
      <c r="C53" s="19"/>
      <c r="D53" s="19"/>
      <c r="E53" s="19"/>
      <c r="F53" s="19"/>
      <c r="H53" s="19"/>
      <c r="I53" s="19"/>
      <c r="J53" s="19"/>
      <c r="K53" s="19"/>
    </row>
    <row r="54" spans="1:11" ht="21" hidden="1" customHeight="1" x14ac:dyDescent="0.25">
      <c r="A54" s="285" t="s">
        <v>327</v>
      </c>
      <c r="B54" s="285"/>
      <c r="C54" s="285"/>
      <c r="D54" s="285"/>
      <c r="E54" s="285"/>
      <c r="F54" s="285"/>
      <c r="G54" s="285"/>
      <c r="H54" s="285"/>
      <c r="K54" s="19"/>
    </row>
    <row r="55" spans="1:11" ht="21" hidden="1" customHeight="1" x14ac:dyDescent="0.25">
      <c r="A55" s="299">
        <v>1</v>
      </c>
      <c r="B55" s="299" t="s">
        <v>682</v>
      </c>
      <c r="C55" s="2000" t="s">
        <v>745</v>
      </c>
      <c r="D55" s="2001"/>
      <c r="E55" s="2001"/>
      <c r="F55" s="2001"/>
      <c r="G55" s="2001"/>
      <c r="H55" s="2002"/>
      <c r="I55" s="19"/>
      <c r="J55" s="19"/>
      <c r="K55" s="19"/>
    </row>
    <row r="56" spans="1:11" ht="21" hidden="1" customHeight="1" x14ac:dyDescent="0.25">
      <c r="A56" s="312">
        <v>2</v>
      </c>
      <c r="B56" s="20" t="s">
        <v>694</v>
      </c>
      <c r="C56" s="315">
        <v>17.100000000000001</v>
      </c>
      <c r="D56" s="285"/>
      <c r="E56" s="285"/>
      <c r="F56" s="285"/>
      <c r="G56" s="285"/>
      <c r="H56" s="316"/>
    </row>
    <row r="57" spans="1:11" ht="21" hidden="1" customHeight="1" x14ac:dyDescent="0.25">
      <c r="A57" s="299">
        <v>3</v>
      </c>
      <c r="B57" s="206" t="s">
        <v>664</v>
      </c>
      <c r="C57" s="193" t="s">
        <v>747</v>
      </c>
      <c r="D57" s="201"/>
      <c r="E57" s="201"/>
      <c r="F57" s="201"/>
      <c r="G57" s="201"/>
      <c r="H57" s="313"/>
    </row>
    <row r="58" spans="1:11" ht="21" hidden="1" customHeight="1" x14ac:dyDescent="0.25">
      <c r="A58" s="299">
        <v>4</v>
      </c>
      <c r="B58" s="3" t="s">
        <v>665</v>
      </c>
      <c r="C58" s="2156"/>
      <c r="D58" s="2157"/>
      <c r="E58" s="2157"/>
      <c r="F58" s="2157"/>
      <c r="G58" s="2157"/>
      <c r="H58" s="2158"/>
    </row>
    <row r="59" spans="1:11" ht="21" hidden="1" customHeight="1" x14ac:dyDescent="0.25">
      <c r="A59" s="299">
        <v>5</v>
      </c>
      <c r="B59" s="3" t="s">
        <v>667</v>
      </c>
      <c r="C59" s="193"/>
      <c r="D59" s="201"/>
      <c r="E59" s="201"/>
      <c r="F59" s="201"/>
      <c r="G59" s="201"/>
      <c r="H59" s="313"/>
    </row>
    <row r="60" spans="1:11" ht="21" hidden="1" customHeight="1" x14ac:dyDescent="0.25"/>
    <row r="61" spans="1:11" ht="21" hidden="1" customHeight="1" x14ac:dyDescent="0.25"/>
    <row r="62" spans="1:11" ht="21" hidden="1" customHeight="1" x14ac:dyDescent="0.25"/>
    <row r="63" spans="1:11" ht="21" customHeight="1" x14ac:dyDescent="0.25"/>
    <row r="64" spans="1:11"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sheetData>
  <mergeCells count="13">
    <mergeCell ref="A1:K1"/>
    <mergeCell ref="A50:K50"/>
    <mergeCell ref="A51:K51"/>
    <mergeCell ref="C55:H55"/>
    <mergeCell ref="C58:H58"/>
    <mergeCell ref="J2:K2"/>
    <mergeCell ref="A4:A5"/>
    <mergeCell ref="C4:E4"/>
    <mergeCell ref="F4:H4"/>
    <mergeCell ref="I4:K4"/>
    <mergeCell ref="J3:K3"/>
    <mergeCell ref="I52:K52"/>
    <mergeCell ref="A2:I2"/>
  </mergeCells>
  <pageMargins left="0.7" right="0.7" top="0.75" bottom="0.75" header="0.3" footer="0.3"/>
  <pageSetup paperSize="9" scale="73" fitToHeight="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sheetPr>
  <dimension ref="A1:G30"/>
  <sheetViews>
    <sheetView topLeftCell="A10" workbookViewId="0">
      <selection activeCell="G33" sqref="G33"/>
    </sheetView>
  </sheetViews>
  <sheetFormatPr defaultColWidth="9.140625" defaultRowHeight="15" x14ac:dyDescent="0.25"/>
  <cols>
    <col min="1" max="1" width="34.140625" style="199" customWidth="1"/>
    <col min="2" max="7" width="13.140625" style="199" customWidth="1"/>
    <col min="8" max="16384" width="9.140625" style="199"/>
  </cols>
  <sheetData>
    <row r="1" spans="1:7" ht="21" customHeight="1" x14ac:dyDescent="0.25">
      <c r="A1" s="2052" t="str">
        <f>'F20'!A1</f>
        <v>Name of Transmission Licensee: Uttar Pradesh Power Transmission Corporation Limited</v>
      </c>
      <c r="B1" s="2162"/>
      <c r="C1" s="2162"/>
      <c r="D1" s="2162"/>
      <c r="E1" s="2162"/>
      <c r="F1" s="2162"/>
      <c r="G1" s="2163"/>
    </row>
    <row r="2" spans="1:7" ht="21" customHeight="1" x14ac:dyDescent="0.25">
      <c r="A2" s="2170" t="s">
        <v>795</v>
      </c>
      <c r="B2" s="1899"/>
      <c r="C2" s="1899"/>
      <c r="D2" s="1899"/>
      <c r="E2" s="1899"/>
      <c r="F2" s="1874" t="s">
        <v>1235</v>
      </c>
      <c r="G2" s="2164"/>
    </row>
    <row r="3" spans="1:7" ht="21" customHeight="1" x14ac:dyDescent="0.25">
      <c r="A3" s="615"/>
      <c r="B3" s="596"/>
      <c r="C3" s="596"/>
      <c r="D3" s="596"/>
      <c r="E3" s="596"/>
      <c r="F3" s="2023" t="s">
        <v>627</v>
      </c>
      <c r="G3" s="2171"/>
    </row>
    <row r="4" spans="1:7" ht="30.75" customHeight="1" x14ac:dyDescent="0.25">
      <c r="A4" s="1758"/>
      <c r="B4" s="1757" t="s">
        <v>790</v>
      </c>
      <c r="C4" s="1757"/>
      <c r="D4" s="1757" t="s">
        <v>791</v>
      </c>
      <c r="E4" s="1757"/>
      <c r="F4" s="1757" t="s">
        <v>792</v>
      </c>
      <c r="G4" s="2166"/>
    </row>
    <row r="5" spans="1:7" ht="21" customHeight="1" x14ac:dyDescent="0.25">
      <c r="A5" s="2165"/>
      <c r="B5" s="598" t="s">
        <v>406</v>
      </c>
      <c r="C5" s="598" t="s">
        <v>407</v>
      </c>
      <c r="D5" s="598" t="s">
        <v>406</v>
      </c>
      <c r="E5" s="598" t="s">
        <v>407</v>
      </c>
      <c r="F5" s="598" t="s">
        <v>406</v>
      </c>
      <c r="G5" s="616" t="s">
        <v>407</v>
      </c>
    </row>
    <row r="6" spans="1:7" ht="21" customHeight="1" x14ac:dyDescent="0.25">
      <c r="A6" s="617" t="s">
        <v>381</v>
      </c>
      <c r="B6" s="2174" t="s">
        <v>1498</v>
      </c>
      <c r="C6" s="2175"/>
      <c r="D6" s="2175"/>
      <c r="E6" s="2175"/>
      <c r="F6" s="2175"/>
      <c r="G6" s="2176"/>
    </row>
    <row r="7" spans="1:7" ht="21" customHeight="1" x14ac:dyDescent="0.25">
      <c r="A7" s="618" t="s">
        <v>408</v>
      </c>
      <c r="B7" s="2177"/>
      <c r="C7" s="2178"/>
      <c r="D7" s="2178"/>
      <c r="E7" s="2178"/>
      <c r="F7" s="2178"/>
      <c r="G7" s="2179"/>
    </row>
    <row r="8" spans="1:7" ht="21" customHeight="1" x14ac:dyDescent="0.25">
      <c r="A8" s="618" t="s">
        <v>409</v>
      </c>
      <c r="B8" s="2177"/>
      <c r="C8" s="2178"/>
      <c r="D8" s="2178"/>
      <c r="E8" s="2178"/>
      <c r="F8" s="2178"/>
      <c r="G8" s="2179"/>
    </row>
    <row r="9" spans="1:7" ht="21" customHeight="1" x14ac:dyDescent="0.25">
      <c r="A9" s="618" t="s">
        <v>410</v>
      </c>
      <c r="B9" s="2177"/>
      <c r="C9" s="2178"/>
      <c r="D9" s="2178"/>
      <c r="E9" s="2178"/>
      <c r="F9" s="2178"/>
      <c r="G9" s="2179"/>
    </row>
    <row r="10" spans="1:7" ht="21" customHeight="1" x14ac:dyDescent="0.25">
      <c r="A10" s="618" t="s">
        <v>411</v>
      </c>
      <c r="B10" s="2177"/>
      <c r="C10" s="2178"/>
      <c r="D10" s="2178"/>
      <c r="E10" s="2178"/>
      <c r="F10" s="2178"/>
      <c r="G10" s="2179"/>
    </row>
    <row r="11" spans="1:7" ht="21" customHeight="1" x14ac:dyDescent="0.25">
      <c r="A11" s="619" t="s">
        <v>412</v>
      </c>
      <c r="B11" s="2177"/>
      <c r="C11" s="2178"/>
      <c r="D11" s="2178"/>
      <c r="E11" s="2178"/>
      <c r="F11" s="2178"/>
      <c r="G11" s="2179"/>
    </row>
    <row r="12" spans="1:7" ht="21" customHeight="1" x14ac:dyDescent="0.25">
      <c r="A12" s="620"/>
      <c r="B12" s="2177"/>
      <c r="C12" s="2178"/>
      <c r="D12" s="2178"/>
      <c r="E12" s="2178"/>
      <c r="F12" s="2178"/>
      <c r="G12" s="2179"/>
    </row>
    <row r="13" spans="1:7" ht="21" customHeight="1" x14ac:dyDescent="0.25">
      <c r="A13" s="621" t="s">
        <v>401</v>
      </c>
      <c r="B13" s="2177"/>
      <c r="C13" s="2178"/>
      <c r="D13" s="2178"/>
      <c r="E13" s="2178"/>
      <c r="F13" s="2178"/>
      <c r="G13" s="2179"/>
    </row>
    <row r="14" spans="1:7" ht="21" customHeight="1" x14ac:dyDescent="0.25">
      <c r="A14" s="618" t="s">
        <v>413</v>
      </c>
      <c r="B14" s="2177"/>
      <c r="C14" s="2178"/>
      <c r="D14" s="2178"/>
      <c r="E14" s="2178"/>
      <c r="F14" s="2178"/>
      <c r="G14" s="2179"/>
    </row>
    <row r="15" spans="1:7" ht="21" customHeight="1" x14ac:dyDescent="0.25">
      <c r="A15" s="618" t="s">
        <v>414</v>
      </c>
      <c r="B15" s="2177"/>
      <c r="C15" s="2178"/>
      <c r="D15" s="2178"/>
      <c r="E15" s="2178"/>
      <c r="F15" s="2178"/>
      <c r="G15" s="2179"/>
    </row>
    <row r="16" spans="1:7" ht="21" customHeight="1" x14ac:dyDescent="0.25">
      <c r="A16" s="622" t="s">
        <v>415</v>
      </c>
      <c r="B16" s="2177"/>
      <c r="C16" s="2178"/>
      <c r="D16" s="2178"/>
      <c r="E16" s="2178"/>
      <c r="F16" s="2178"/>
      <c r="G16" s="2179"/>
    </row>
    <row r="17" spans="1:7" ht="21" customHeight="1" thickBot="1" x14ac:dyDescent="0.3">
      <c r="A17" s="623" t="s">
        <v>793</v>
      </c>
      <c r="B17" s="2177"/>
      <c r="C17" s="2178"/>
      <c r="D17" s="2178"/>
      <c r="E17" s="2178"/>
      <c r="F17" s="2178"/>
      <c r="G17" s="2179"/>
    </row>
    <row r="18" spans="1:7" ht="21" customHeight="1" thickTop="1" x14ac:dyDescent="0.25">
      <c r="A18" s="624" t="s">
        <v>416</v>
      </c>
      <c r="B18" s="2180"/>
      <c r="C18" s="2181"/>
      <c r="D18" s="2181"/>
      <c r="E18" s="2181"/>
      <c r="F18" s="2181"/>
      <c r="G18" s="2182"/>
    </row>
    <row r="19" spans="1:7" ht="21" customHeight="1" x14ac:dyDescent="0.25">
      <c r="A19" s="602"/>
      <c r="B19" s="61"/>
      <c r="C19" s="61"/>
      <c r="D19" s="61"/>
      <c r="E19" s="61"/>
      <c r="F19" s="61"/>
      <c r="G19" s="625"/>
    </row>
    <row r="20" spans="1:7" ht="21" customHeight="1" x14ac:dyDescent="0.25">
      <c r="A20" s="2167" t="s">
        <v>948</v>
      </c>
      <c r="B20" s="2168"/>
      <c r="C20" s="2168"/>
      <c r="D20" s="2168"/>
      <c r="E20" s="2168"/>
      <c r="F20" s="2168"/>
      <c r="G20" s="2169"/>
    </row>
    <row r="21" spans="1:7" ht="21" customHeight="1" x14ac:dyDescent="0.25">
      <c r="A21" s="602"/>
      <c r="B21" s="61"/>
      <c r="C21" s="61"/>
      <c r="D21" s="61"/>
      <c r="E21" s="61"/>
      <c r="F21" s="61"/>
      <c r="G21" s="625"/>
    </row>
    <row r="22" spans="1:7" ht="21" customHeight="1" x14ac:dyDescent="0.25">
      <c r="A22" s="603"/>
      <c r="B22" s="596"/>
      <c r="C22" s="596"/>
      <c r="D22" s="596"/>
      <c r="E22" s="596"/>
      <c r="F22" s="596"/>
      <c r="G22" s="604"/>
    </row>
    <row r="23" spans="1:7" ht="21" customHeight="1" thickBot="1" x14ac:dyDescent="0.3">
      <c r="A23" s="626"/>
      <c r="B23" s="606"/>
      <c r="C23" s="606"/>
      <c r="D23" s="606"/>
      <c r="E23" s="2172" t="s">
        <v>847</v>
      </c>
      <c r="F23" s="2172"/>
      <c r="G23" s="2173"/>
    </row>
    <row r="24" spans="1:7" ht="21" hidden="1" customHeight="1" x14ac:dyDescent="0.25">
      <c r="A24" s="285" t="s">
        <v>327</v>
      </c>
      <c r="B24" s="285"/>
      <c r="C24" s="285"/>
      <c r="D24" s="285"/>
      <c r="E24" s="285"/>
      <c r="F24" s="285"/>
      <c r="G24" s="285"/>
    </row>
    <row r="25" spans="1:7" ht="21" hidden="1" customHeight="1" x14ac:dyDescent="0.25">
      <c r="A25" s="299">
        <v>1</v>
      </c>
      <c r="B25" s="299" t="s">
        <v>682</v>
      </c>
      <c r="C25" s="2000" t="s">
        <v>745</v>
      </c>
      <c r="D25" s="2001"/>
      <c r="E25" s="2001"/>
      <c r="F25" s="2001"/>
      <c r="G25" s="2001"/>
    </row>
    <row r="26" spans="1:7" ht="21" hidden="1" customHeight="1" x14ac:dyDescent="0.25">
      <c r="A26" s="312">
        <v>2</v>
      </c>
      <c r="B26" s="20" t="s">
        <v>694</v>
      </c>
      <c r="C26" s="315" t="s">
        <v>662</v>
      </c>
      <c r="D26" s="285"/>
      <c r="E26" s="285"/>
      <c r="F26" s="285"/>
      <c r="G26" s="285"/>
    </row>
    <row r="27" spans="1:7" ht="21" hidden="1" customHeight="1" x14ac:dyDescent="0.25">
      <c r="A27" s="299">
        <v>3</v>
      </c>
      <c r="B27" s="206" t="s">
        <v>664</v>
      </c>
      <c r="C27" s="193" t="s">
        <v>662</v>
      </c>
      <c r="D27" s="201"/>
      <c r="E27" s="201"/>
      <c r="F27" s="201"/>
      <c r="G27" s="201"/>
    </row>
    <row r="28" spans="1:7" ht="21" hidden="1" customHeight="1" x14ac:dyDescent="0.25">
      <c r="A28" s="299">
        <v>4</v>
      </c>
      <c r="B28" s="3" t="s">
        <v>665</v>
      </c>
      <c r="C28" s="2156"/>
      <c r="D28" s="2157"/>
      <c r="E28" s="2157"/>
      <c r="F28" s="2157"/>
      <c r="G28" s="2157"/>
    </row>
    <row r="29" spans="1:7" ht="21" hidden="1" customHeight="1" x14ac:dyDescent="0.25">
      <c r="A29" s="299">
        <v>5</v>
      </c>
      <c r="B29" s="3" t="s">
        <v>667</v>
      </c>
      <c r="C29" s="193"/>
      <c r="D29" s="201"/>
      <c r="E29" s="201"/>
      <c r="F29" s="201"/>
      <c r="G29" s="201"/>
    </row>
    <row r="30" spans="1:7" ht="21" customHeight="1" x14ac:dyDescent="0.25"/>
  </sheetData>
  <mergeCells count="13">
    <mergeCell ref="A1:G1"/>
    <mergeCell ref="C25:G25"/>
    <mergeCell ref="C28:G28"/>
    <mergeCell ref="F2:G2"/>
    <mergeCell ref="A4:A5"/>
    <mergeCell ref="B4:C4"/>
    <mergeCell ref="D4:E4"/>
    <mergeCell ref="F4:G4"/>
    <mergeCell ref="A20:G20"/>
    <mergeCell ref="A2:E2"/>
    <mergeCell ref="F3:G3"/>
    <mergeCell ref="E23:G23"/>
    <mergeCell ref="B6:G1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theme="0"/>
    <pageSetUpPr fitToPage="1"/>
  </sheetPr>
  <dimension ref="A1:F55"/>
  <sheetViews>
    <sheetView view="pageBreakPreview" zoomScaleNormal="80" zoomScaleSheetLayoutView="80" workbookViewId="0">
      <selection activeCell="A22" sqref="A22"/>
    </sheetView>
  </sheetViews>
  <sheetFormatPr defaultColWidth="0" defaultRowHeight="15" x14ac:dyDescent="0.25"/>
  <cols>
    <col min="1" max="1" width="10.28515625" style="1005" customWidth="1"/>
    <col min="2" max="2" width="43.140625" style="1013" customWidth="1"/>
    <col min="3" max="3" width="6.7109375" style="1005" customWidth="1"/>
    <col min="4" max="4" width="26.5703125" style="1005" customWidth="1"/>
    <col min="5" max="5" width="13.140625" style="1005" hidden="1" customWidth="1"/>
    <col min="6" max="6" width="37.85546875" style="1005" hidden="1" customWidth="1"/>
    <col min="7" max="16384" width="9.140625" style="1005" hidden="1"/>
  </cols>
  <sheetData>
    <row r="1" spans="1:6" ht="21" customHeight="1" x14ac:dyDescent="0.25">
      <c r="A1" s="1739" t="str">
        <f>'S2'!A1:B1</f>
        <v>Name of Transmission Licensee: Uttar Pradesh Power Transmission Corporation Limited</v>
      </c>
      <c r="B1" s="1740"/>
      <c r="C1" s="1740"/>
      <c r="D1" s="1740"/>
      <c r="E1" s="1740"/>
      <c r="F1" s="1741"/>
    </row>
    <row r="2" spans="1:6" ht="21" customHeight="1" thickBot="1" x14ac:dyDescent="0.3">
      <c r="A2" s="873" t="s">
        <v>1665</v>
      </c>
      <c r="B2" s="874"/>
      <c r="C2" s="874"/>
      <c r="D2" s="976" t="s">
        <v>1131</v>
      </c>
      <c r="E2" s="874"/>
    </row>
    <row r="3" spans="1:6" s="1424" customFormat="1" ht="12.75" x14ac:dyDescent="0.2">
      <c r="A3" s="1742" t="s">
        <v>48</v>
      </c>
      <c r="B3" s="1743"/>
      <c r="C3" s="1748"/>
      <c r="D3" s="1422" t="s">
        <v>222</v>
      </c>
      <c r="E3" s="1423"/>
    </row>
    <row r="4" spans="1:6" s="1424" customFormat="1" ht="12.75" x14ac:dyDescent="0.2">
      <c r="A4" s="1744"/>
      <c r="B4" s="1745"/>
      <c r="C4" s="1749"/>
      <c r="D4" s="1751" t="s">
        <v>1300</v>
      </c>
      <c r="E4" s="1425"/>
    </row>
    <row r="5" spans="1:6" s="1424" customFormat="1" ht="13.5" thickBot="1" x14ac:dyDescent="0.25">
      <c r="A5" s="1746"/>
      <c r="B5" s="1747"/>
      <c r="C5" s="1750"/>
      <c r="D5" s="1752"/>
      <c r="E5" s="1426"/>
    </row>
    <row r="6" spans="1:6" s="1430" customFormat="1" ht="12.75" x14ac:dyDescent="0.2">
      <c r="A6" s="1427" t="s">
        <v>620</v>
      </c>
      <c r="B6" s="1428" t="s">
        <v>1740</v>
      </c>
      <c r="C6" s="1419"/>
      <c r="D6" s="1429">
        <f>34980940235.88/(10^7)</f>
        <v>3498.0940235879998</v>
      </c>
    </row>
    <row r="7" spans="1:6" s="1430" customFormat="1" ht="12.75" x14ac:dyDescent="0.2">
      <c r="A7" s="1427" t="s">
        <v>653</v>
      </c>
      <c r="B7" s="1428" t="s">
        <v>1741</v>
      </c>
      <c r="C7" s="1419"/>
      <c r="D7" s="1429">
        <f>3262570082.34/(10^7)</f>
        <v>326.25700823400001</v>
      </c>
    </row>
    <row r="8" spans="1:6" s="1430" customFormat="1" ht="12.75" x14ac:dyDescent="0.2">
      <c r="A8" s="1427"/>
      <c r="B8" s="1428"/>
      <c r="C8" s="1431"/>
      <c r="D8" s="1429">
        <f>0/(10^7)</f>
        <v>0</v>
      </c>
    </row>
    <row r="9" spans="1:6" s="1430" customFormat="1" ht="12.75" x14ac:dyDescent="0.2">
      <c r="A9" s="1465" t="s">
        <v>654</v>
      </c>
      <c r="B9" s="1466" t="s">
        <v>1742</v>
      </c>
      <c r="C9" s="1467"/>
      <c r="D9" s="1468">
        <f>38243510318.22/(10^7)</f>
        <v>3824.3510318220001</v>
      </c>
    </row>
    <row r="10" spans="1:6" s="1430" customFormat="1" ht="12.75" x14ac:dyDescent="0.2">
      <c r="A10" s="1427"/>
      <c r="B10" s="1432"/>
      <c r="C10" s="1431"/>
      <c r="D10" s="1434"/>
    </row>
    <row r="11" spans="1:6" s="1430" customFormat="1" ht="12.75" x14ac:dyDescent="0.2">
      <c r="A11" s="1427"/>
      <c r="B11" s="1435" t="s">
        <v>1778</v>
      </c>
      <c r="C11" s="1431"/>
      <c r="D11" s="1433">
        <f>0/(10^7)</f>
        <v>0</v>
      </c>
    </row>
    <row r="12" spans="1:6" s="1430" customFormat="1" ht="12.75" x14ac:dyDescent="0.2">
      <c r="A12" s="1427"/>
      <c r="B12" s="1428" t="s">
        <v>1671</v>
      </c>
      <c r="C12" s="1431"/>
      <c r="D12" s="1429">
        <f>0/(10^7)</f>
        <v>0</v>
      </c>
    </row>
    <row r="13" spans="1:6" s="1430" customFormat="1" ht="12.75" x14ac:dyDescent="0.2">
      <c r="A13" s="1427"/>
      <c r="B13" s="1428" t="s">
        <v>1743</v>
      </c>
      <c r="C13" s="1436"/>
      <c r="D13" s="1429">
        <f>0/(10^7)</f>
        <v>0</v>
      </c>
    </row>
    <row r="14" spans="1:6" s="1430" customFormat="1" ht="25.5" x14ac:dyDescent="0.2">
      <c r="A14" s="1427"/>
      <c r="B14" s="1437" t="s">
        <v>1744</v>
      </c>
      <c r="C14" s="1431"/>
      <c r="D14" s="1429">
        <f>0/(10^7)</f>
        <v>0</v>
      </c>
    </row>
    <row r="15" spans="1:6" s="1430" customFormat="1" ht="12.75" x14ac:dyDescent="0.2">
      <c r="A15" s="1427"/>
      <c r="B15" s="1428" t="s">
        <v>1745</v>
      </c>
      <c r="C15" s="1419"/>
      <c r="D15" s="1433">
        <f>3807167651.09/(10^7)</f>
        <v>380.71676510899999</v>
      </c>
    </row>
    <row r="16" spans="1:6" s="1430" customFormat="1" ht="12.75" x14ac:dyDescent="0.2">
      <c r="A16" s="1427"/>
      <c r="B16" s="1428" t="s">
        <v>1746</v>
      </c>
      <c r="C16" s="1419"/>
      <c r="D16" s="1433">
        <f>10900762909.86/(10^7)</f>
        <v>1090.076290986</v>
      </c>
    </row>
    <row r="17" spans="1:4" s="1430" customFormat="1" ht="12.75" x14ac:dyDescent="0.2">
      <c r="A17" s="1427"/>
      <c r="B17" s="1428" t="s">
        <v>1747</v>
      </c>
      <c r="C17" s="1419"/>
      <c r="D17" s="1433">
        <f>12400498392.96/(10^7)</f>
        <v>1240.0498392959998</v>
      </c>
    </row>
    <row r="18" spans="1:4" s="1430" customFormat="1" ht="12.75" x14ac:dyDescent="0.2">
      <c r="A18" s="1427"/>
      <c r="B18" s="1428" t="s">
        <v>1748</v>
      </c>
      <c r="C18" s="1419"/>
      <c r="D18" s="1433">
        <f>0/(10^7)</f>
        <v>0</v>
      </c>
    </row>
    <row r="19" spans="1:4" s="1430" customFormat="1" ht="12.75" x14ac:dyDescent="0.2">
      <c r="A19" s="1427"/>
      <c r="B19" s="1428" t="s">
        <v>1779</v>
      </c>
      <c r="C19" s="1419"/>
      <c r="D19" s="1433">
        <f>692521272.96/(10^7)</f>
        <v>69.252127295999998</v>
      </c>
    </row>
    <row r="20" spans="1:4" s="1430" customFormat="1" ht="12.75" x14ac:dyDescent="0.2">
      <c r="A20" s="1427"/>
      <c r="B20" s="1428" t="s">
        <v>1780</v>
      </c>
      <c r="C20" s="1419"/>
      <c r="D20" s="1433">
        <f>4589313793.8/(10^7)</f>
        <v>458.93137938000001</v>
      </c>
    </row>
    <row r="21" spans="1:4" s="1430" customFormat="1" ht="12.75" x14ac:dyDescent="0.2">
      <c r="A21" s="1427"/>
      <c r="B21" s="1428" t="s">
        <v>1781</v>
      </c>
      <c r="C21" s="1419"/>
      <c r="D21" s="1429">
        <f>11300000/(10^7)</f>
        <v>1.1299999999999999</v>
      </c>
    </row>
    <row r="22" spans="1:4" s="1430" customFormat="1" ht="12.75" x14ac:dyDescent="0.2">
      <c r="A22" s="1427"/>
      <c r="B22" s="1428"/>
      <c r="C22" s="1431"/>
      <c r="D22" s="1433">
        <f>0/(10^7)</f>
        <v>0</v>
      </c>
    </row>
    <row r="23" spans="1:4" s="1430" customFormat="1" ht="12.75" x14ac:dyDescent="0.2">
      <c r="A23" s="1465" t="s">
        <v>1749</v>
      </c>
      <c r="B23" s="1466" t="s">
        <v>1750</v>
      </c>
      <c r="C23" s="1467"/>
      <c r="D23" s="1468">
        <f>32401564020.67/(10^7)</f>
        <v>3240.1564020669998</v>
      </c>
    </row>
    <row r="24" spans="1:4" s="1430" customFormat="1" ht="25.5" x14ac:dyDescent="0.2">
      <c r="A24" s="1427" t="s">
        <v>1751</v>
      </c>
      <c r="B24" s="1437" t="s">
        <v>1782</v>
      </c>
      <c r="C24" s="1431"/>
      <c r="D24" s="1433">
        <f>5841946297.55/(10^7)</f>
        <v>584.19462975500005</v>
      </c>
    </row>
    <row r="25" spans="1:4" s="1430" customFormat="1" ht="12.75" x14ac:dyDescent="0.2">
      <c r="A25" s="1427" t="s">
        <v>1752</v>
      </c>
      <c r="B25" s="1428" t="s">
        <v>1783</v>
      </c>
      <c r="C25" s="1431"/>
      <c r="D25" s="1433">
        <f>0/(10^7)</f>
        <v>0</v>
      </c>
    </row>
    <row r="26" spans="1:4" s="1430" customFormat="1" ht="12.75" x14ac:dyDescent="0.2">
      <c r="A26" s="1427" t="s">
        <v>58</v>
      </c>
      <c r="B26" s="1437" t="s">
        <v>1753</v>
      </c>
      <c r="C26" s="1431"/>
      <c r="D26" s="1429">
        <f>5841946297.55/(10^7)</f>
        <v>584.19462975500005</v>
      </c>
    </row>
    <row r="27" spans="1:4" s="1430" customFormat="1" ht="12.75" x14ac:dyDescent="0.2">
      <c r="A27" s="1427" t="s">
        <v>1754</v>
      </c>
      <c r="B27" s="1428" t="s">
        <v>1784</v>
      </c>
      <c r="C27" s="1431"/>
      <c r="D27" s="1433">
        <f>0/(10^7)</f>
        <v>0</v>
      </c>
    </row>
    <row r="28" spans="1:4" s="1430" customFormat="1" ht="12.75" x14ac:dyDescent="0.2">
      <c r="A28" s="1427"/>
      <c r="B28" s="1428" t="s">
        <v>1785</v>
      </c>
      <c r="C28" s="1431"/>
      <c r="D28" s="1429">
        <f>0/(10^7)</f>
        <v>0</v>
      </c>
    </row>
    <row r="29" spans="1:4" s="1430" customFormat="1" ht="12.75" x14ac:dyDescent="0.2">
      <c r="A29" s="1427"/>
      <c r="B29" s="1428" t="s">
        <v>1786</v>
      </c>
      <c r="C29" s="1431"/>
      <c r="D29" s="1429">
        <f>0/(10^7)</f>
        <v>0</v>
      </c>
    </row>
    <row r="30" spans="1:4" s="1430" customFormat="1" ht="25.5" x14ac:dyDescent="0.2">
      <c r="A30" s="1427" t="s">
        <v>1755</v>
      </c>
      <c r="B30" s="1437" t="s">
        <v>1756</v>
      </c>
      <c r="C30" s="1431"/>
      <c r="D30" s="1433">
        <f>5841946297.55/(10^7)</f>
        <v>584.19462975500005</v>
      </c>
    </row>
    <row r="31" spans="1:4" s="1430" customFormat="1" ht="12.75" x14ac:dyDescent="0.2">
      <c r="A31" s="1427" t="s">
        <v>1757</v>
      </c>
      <c r="B31" s="1437" t="s">
        <v>1758</v>
      </c>
      <c r="C31" s="1431"/>
      <c r="D31" s="1429">
        <f>0/(10^7)</f>
        <v>0</v>
      </c>
    </row>
    <row r="32" spans="1:4" s="1430" customFormat="1" ht="12.75" x14ac:dyDescent="0.2">
      <c r="A32" s="1427" t="s">
        <v>1759</v>
      </c>
      <c r="B32" s="1437" t="s">
        <v>1760</v>
      </c>
      <c r="C32" s="1431"/>
      <c r="D32" s="1429">
        <f>0/(10^7)</f>
        <v>0</v>
      </c>
    </row>
    <row r="33" spans="1:4" s="1430" customFormat="1" ht="25.5" x14ac:dyDescent="0.2">
      <c r="A33" s="1427" t="s">
        <v>658</v>
      </c>
      <c r="B33" s="1437" t="s">
        <v>1761</v>
      </c>
      <c r="C33" s="1431"/>
      <c r="D33" s="1433">
        <f>0/(10^7)</f>
        <v>0</v>
      </c>
    </row>
    <row r="34" spans="1:4" s="1430" customFormat="1" ht="12.75" x14ac:dyDescent="0.2">
      <c r="A34" s="1465" t="s">
        <v>1762</v>
      </c>
      <c r="B34" s="1469" t="s">
        <v>1763</v>
      </c>
      <c r="C34" s="1467"/>
      <c r="D34" s="1468">
        <f>5841946297.55/(10^7)</f>
        <v>584.19462975500005</v>
      </c>
    </row>
    <row r="35" spans="1:4" s="1430" customFormat="1" ht="12.75" x14ac:dyDescent="0.2">
      <c r="A35" s="1427" t="s">
        <v>1764</v>
      </c>
      <c r="B35" s="1428" t="s">
        <v>1765</v>
      </c>
      <c r="C35" s="1436"/>
      <c r="D35" s="1433">
        <f>0/(10^7)</f>
        <v>0</v>
      </c>
    </row>
    <row r="36" spans="1:4" s="1430" customFormat="1" ht="25.5" x14ac:dyDescent="0.2">
      <c r="A36" s="1427"/>
      <c r="B36" s="1438" t="s">
        <v>1766</v>
      </c>
      <c r="C36" s="1419"/>
      <c r="D36" s="1433">
        <f>-155366849/(10^7)</f>
        <v>-15.536684899999999</v>
      </c>
    </row>
    <row r="37" spans="1:4" s="1430" customFormat="1" ht="25.5" x14ac:dyDescent="0.2">
      <c r="A37" s="1427"/>
      <c r="B37" s="1437" t="s">
        <v>1767</v>
      </c>
      <c r="C37" s="1436"/>
      <c r="D37" s="1433">
        <f>0/(10^7)</f>
        <v>0</v>
      </c>
    </row>
    <row r="38" spans="1:4" s="1430" customFormat="1" ht="25.5" x14ac:dyDescent="0.2">
      <c r="A38" s="1427"/>
      <c r="B38" s="1437" t="s">
        <v>1768</v>
      </c>
      <c r="C38" s="1436"/>
      <c r="D38" s="1433">
        <f>0/(10^7)</f>
        <v>0</v>
      </c>
    </row>
    <row r="39" spans="1:4" s="1430" customFormat="1" ht="25.5" x14ac:dyDescent="0.2">
      <c r="A39" s="1427"/>
      <c r="B39" s="1437" t="s">
        <v>1769</v>
      </c>
      <c r="C39" s="1436"/>
      <c r="D39" s="1433">
        <f>0/(10^7)</f>
        <v>0</v>
      </c>
    </row>
    <row r="40" spans="1:4" s="1430" customFormat="1" ht="38.25" x14ac:dyDescent="0.2">
      <c r="A40" s="1427" t="s">
        <v>1770</v>
      </c>
      <c r="B40" s="1439" t="s">
        <v>1771</v>
      </c>
      <c r="C40" s="1436"/>
      <c r="D40" s="1433">
        <f>5686579448.55/(10^7)</f>
        <v>568.65794485499998</v>
      </c>
    </row>
    <row r="41" spans="1:4" s="1430" customFormat="1" ht="25.5" x14ac:dyDescent="0.2">
      <c r="A41" s="1470" t="s">
        <v>1772</v>
      </c>
      <c r="B41" s="1471" t="s">
        <v>1773</v>
      </c>
      <c r="C41" s="1472"/>
      <c r="D41" s="1473"/>
    </row>
    <row r="42" spans="1:4" s="1430" customFormat="1" ht="14.25" x14ac:dyDescent="0.2">
      <c r="A42" s="1427"/>
      <c r="B42" s="1441" t="s">
        <v>1787</v>
      </c>
      <c r="C42" s="1436"/>
      <c r="D42" s="1433">
        <v>39.725168181715077</v>
      </c>
    </row>
    <row r="43" spans="1:4" s="1430" customFormat="1" ht="14.25" x14ac:dyDescent="0.2">
      <c r="A43" s="1447"/>
      <c r="B43" s="1474" t="s">
        <v>1788</v>
      </c>
      <c r="C43" s="1448"/>
      <c r="D43" s="1475">
        <v>39.682618497760664</v>
      </c>
    </row>
    <row r="44" spans="1:4" s="1430" customFormat="1" ht="12.75" x14ac:dyDescent="0.2">
      <c r="A44" s="1427"/>
      <c r="B44" s="1442"/>
      <c r="C44" s="1436"/>
      <c r="D44" s="1434"/>
    </row>
    <row r="45" spans="1:4" s="1430" customFormat="1" ht="25.5" x14ac:dyDescent="0.2">
      <c r="A45" s="1470" t="s">
        <v>1774</v>
      </c>
      <c r="B45" s="1471" t="s">
        <v>1775</v>
      </c>
      <c r="C45" s="1472"/>
      <c r="D45" s="1473"/>
    </row>
    <row r="46" spans="1:4" s="1430" customFormat="1" ht="14.25" x14ac:dyDescent="0.2">
      <c r="A46" s="1427"/>
      <c r="B46" s="1441" t="s">
        <v>1787</v>
      </c>
      <c r="C46" s="1436"/>
      <c r="D46" s="1434"/>
    </row>
    <row r="47" spans="1:4" s="1430" customFormat="1" ht="14.25" x14ac:dyDescent="0.2">
      <c r="A47" s="1427"/>
      <c r="B47" s="1441" t="s">
        <v>1788</v>
      </c>
      <c r="C47" s="1436"/>
      <c r="D47" s="1434"/>
    </row>
    <row r="48" spans="1:4" s="1430" customFormat="1" ht="12.75" x14ac:dyDescent="0.2">
      <c r="A48" s="1427"/>
      <c r="B48" s="1443"/>
      <c r="C48" s="1436"/>
      <c r="D48" s="1434"/>
    </row>
    <row r="49" spans="1:4" s="1430" customFormat="1" ht="38.25" x14ac:dyDescent="0.2">
      <c r="A49" s="1427" t="s">
        <v>1776</v>
      </c>
      <c r="B49" s="1440" t="s">
        <v>1777</v>
      </c>
      <c r="C49" s="1436"/>
      <c r="D49" s="1434"/>
    </row>
    <row r="50" spans="1:4" s="1430" customFormat="1" ht="14.25" x14ac:dyDescent="0.2">
      <c r="A50" s="1427"/>
      <c r="B50" s="1441" t="s">
        <v>1787</v>
      </c>
      <c r="C50" s="1436"/>
      <c r="D50" s="1433">
        <v>39.725168181715077</v>
      </c>
    </row>
    <row r="51" spans="1:4" s="1430" customFormat="1" ht="14.25" x14ac:dyDescent="0.2">
      <c r="A51" s="1447"/>
      <c r="B51" s="1474" t="s">
        <v>1788</v>
      </c>
      <c r="C51" s="1448"/>
      <c r="D51" s="1475">
        <v>39.682618497760664</v>
      </c>
    </row>
    <row r="52" spans="1:4" s="1430" customFormat="1" ht="12.75" x14ac:dyDescent="0.2">
      <c r="A52" s="1427"/>
      <c r="B52" s="1441"/>
      <c r="C52" s="1436"/>
      <c r="D52" s="1444"/>
    </row>
    <row r="53" spans="1:4" s="1430" customFormat="1" ht="12.75" x14ac:dyDescent="0.2">
      <c r="A53" s="1427"/>
      <c r="B53" s="1420" t="s">
        <v>1485</v>
      </c>
      <c r="C53" s="1419"/>
      <c r="D53" s="1445"/>
    </row>
    <row r="54" spans="1:4" s="1430" customFormat="1" ht="12.75" x14ac:dyDescent="0.2">
      <c r="A54" s="1427"/>
      <c r="B54" s="1420" t="s">
        <v>1487</v>
      </c>
      <c r="C54" s="1419"/>
      <c r="D54" s="1446"/>
    </row>
    <row r="55" spans="1:4" s="1430" customFormat="1" ht="12.75" x14ac:dyDescent="0.2">
      <c r="A55" s="1447"/>
      <c r="B55" s="1421" t="s">
        <v>1739</v>
      </c>
      <c r="C55" s="1448"/>
      <c r="D55" s="1449"/>
    </row>
  </sheetData>
  <mergeCells count="4">
    <mergeCell ref="A1:F1"/>
    <mergeCell ref="A3:B5"/>
    <mergeCell ref="C3:C5"/>
    <mergeCell ref="D4:D5"/>
  </mergeCells>
  <pageMargins left="0.70866141732283505" right="0.70866141732283505" top="0.74803149606299202" bottom="0.74803149606299202" header="0.31496062992126" footer="0.31496062992126"/>
  <pageSetup paperSize="9" scale="76"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H56"/>
  <sheetViews>
    <sheetView workbookViewId="0">
      <selection activeCell="L6" sqref="L6"/>
    </sheetView>
  </sheetViews>
  <sheetFormatPr defaultColWidth="9.140625" defaultRowHeight="15" x14ac:dyDescent="0.25"/>
  <cols>
    <col min="1" max="1" width="34.5703125" style="199" customWidth="1"/>
    <col min="2" max="7" width="13.140625" style="199" customWidth="1"/>
    <col min="8" max="16384" width="9.140625" style="199"/>
  </cols>
  <sheetData>
    <row r="1" spans="1:7" ht="21" customHeight="1" x14ac:dyDescent="0.25">
      <c r="A1" s="2039" t="str">
        <f>'F21'!A1</f>
        <v>Name of Transmission Licensee: Uttar Pradesh Power Transmission Corporation Limited</v>
      </c>
      <c r="B1" s="2040"/>
      <c r="C1" s="2040"/>
      <c r="D1" s="2040"/>
      <c r="E1" s="2040"/>
      <c r="F1" s="2040"/>
      <c r="G1" s="2040"/>
    </row>
    <row r="2" spans="1:7" ht="21" customHeight="1" x14ac:dyDescent="0.25">
      <c r="A2" s="1881" t="s">
        <v>779</v>
      </c>
      <c r="B2" s="1899"/>
      <c r="C2" s="1899"/>
      <c r="D2" s="1899"/>
      <c r="E2" s="1899"/>
      <c r="F2" s="1874" t="s">
        <v>1199</v>
      </c>
      <c r="G2" s="1874"/>
    </row>
    <row r="3" spans="1:7" ht="21" customHeight="1" x14ac:dyDescent="0.25">
      <c r="A3" s="253"/>
      <c r="B3" s="253"/>
      <c r="C3" s="253"/>
      <c r="D3" s="253"/>
      <c r="E3" s="253"/>
      <c r="F3" s="2023" t="s">
        <v>627</v>
      </c>
      <c r="G3" s="2023"/>
    </row>
    <row r="4" spans="1:7" ht="21" customHeight="1" x14ac:dyDescent="0.25">
      <c r="A4" s="44" t="s">
        <v>48</v>
      </c>
      <c r="B4" s="266" t="s">
        <v>417</v>
      </c>
      <c r="C4" s="266" t="s">
        <v>418</v>
      </c>
      <c r="D4" s="266" t="s">
        <v>419</v>
      </c>
      <c r="E4" s="266" t="s">
        <v>420</v>
      </c>
      <c r="F4" s="266" t="s">
        <v>421</v>
      </c>
      <c r="G4" s="266" t="s">
        <v>422</v>
      </c>
    </row>
    <row r="5" spans="1:7" ht="21" customHeight="1" x14ac:dyDescent="0.25">
      <c r="A5" s="185" t="s">
        <v>915</v>
      </c>
      <c r="B5" s="185"/>
      <c r="C5" s="260"/>
      <c r="D5" s="260"/>
      <c r="E5" s="260"/>
      <c r="F5" s="260"/>
      <c r="G5" s="260"/>
    </row>
    <row r="6" spans="1:7" ht="21" customHeight="1" x14ac:dyDescent="0.25">
      <c r="A6" s="185" t="s">
        <v>916</v>
      </c>
      <c r="B6" s="185"/>
      <c r="C6" s="260"/>
      <c r="D6" s="260"/>
      <c r="E6" s="260"/>
      <c r="F6" s="260"/>
      <c r="G6" s="260"/>
    </row>
    <row r="7" spans="1:7" ht="21" customHeight="1" x14ac:dyDescent="0.25">
      <c r="A7" s="185" t="s">
        <v>423</v>
      </c>
      <c r="B7" s="185"/>
      <c r="C7" s="260"/>
      <c r="D7" s="260"/>
      <c r="E7" s="260"/>
      <c r="F7" s="260"/>
      <c r="G7" s="260"/>
    </row>
    <row r="8" spans="1:7" ht="33.75" customHeight="1" x14ac:dyDescent="0.25">
      <c r="A8" s="185" t="s">
        <v>917</v>
      </c>
      <c r="B8" s="185"/>
      <c r="C8" s="260"/>
      <c r="D8" s="260"/>
      <c r="E8" s="260"/>
      <c r="F8" s="260"/>
      <c r="G8" s="260"/>
    </row>
    <row r="9" spans="1:7" ht="21" customHeight="1" x14ac:dyDescent="0.25">
      <c r="A9" s="185" t="s">
        <v>918</v>
      </c>
      <c r="B9" s="185"/>
      <c r="C9" s="260"/>
      <c r="D9" s="260"/>
      <c r="E9" s="260"/>
      <c r="F9" s="260"/>
      <c r="G9" s="260"/>
    </row>
    <row r="10" spans="1:7" ht="21" customHeight="1" x14ac:dyDescent="0.25">
      <c r="A10" s="185" t="s">
        <v>424</v>
      </c>
      <c r="B10" s="185"/>
      <c r="C10" s="260"/>
      <c r="D10" s="260"/>
      <c r="E10" s="260"/>
      <c r="F10" s="260"/>
      <c r="G10" s="260"/>
    </row>
    <row r="11" spans="1:7" ht="21" customHeight="1" x14ac:dyDescent="0.25">
      <c r="A11" s="185" t="s">
        <v>919</v>
      </c>
      <c r="B11" s="185"/>
      <c r="C11" s="260"/>
      <c r="D11" s="260"/>
      <c r="E11" s="260"/>
      <c r="F11" s="260"/>
      <c r="G11" s="260"/>
    </row>
    <row r="12" spans="1:7" ht="21" customHeight="1" x14ac:dyDescent="0.25">
      <c r="A12" s="185" t="s">
        <v>920</v>
      </c>
      <c r="B12" s="185" t="s">
        <v>425</v>
      </c>
      <c r="C12" s="260" t="s">
        <v>425</v>
      </c>
      <c r="D12" s="260" t="s">
        <v>425</v>
      </c>
      <c r="E12" s="260" t="s">
        <v>425</v>
      </c>
      <c r="F12" s="260" t="s">
        <v>425</v>
      </c>
      <c r="G12" s="260" t="s">
        <v>425</v>
      </c>
    </row>
    <row r="13" spans="1:7" ht="21" customHeight="1" x14ac:dyDescent="0.25">
      <c r="A13" s="185" t="s">
        <v>921</v>
      </c>
      <c r="B13" s="185"/>
      <c r="C13" s="260"/>
      <c r="D13" s="260"/>
      <c r="E13" s="260"/>
      <c r="F13" s="260"/>
      <c r="G13" s="260"/>
    </row>
    <row r="14" spans="1:7" ht="21" customHeight="1" x14ac:dyDescent="0.25">
      <c r="A14" s="185" t="s">
        <v>426</v>
      </c>
      <c r="B14" s="185"/>
      <c r="C14" s="260"/>
      <c r="D14" s="260"/>
      <c r="E14" s="260"/>
      <c r="F14" s="260"/>
      <c r="G14" s="260"/>
    </row>
    <row r="15" spans="1:7" ht="21" customHeight="1" x14ac:dyDescent="0.25">
      <c r="A15" s="185" t="s">
        <v>922</v>
      </c>
      <c r="B15" s="185"/>
      <c r="C15" s="260"/>
      <c r="D15" s="260"/>
      <c r="E15" s="260"/>
      <c r="F15" s="260"/>
      <c r="G15" s="260"/>
    </row>
    <row r="16" spans="1:7" ht="21" customHeight="1" x14ac:dyDescent="0.25">
      <c r="A16" s="185" t="s">
        <v>427</v>
      </c>
      <c r="B16" s="185"/>
      <c r="C16" s="260"/>
      <c r="D16" s="260"/>
      <c r="E16" s="260"/>
      <c r="F16" s="260"/>
      <c r="G16" s="260"/>
    </row>
    <row r="17" spans="1:7" ht="21" customHeight="1" x14ac:dyDescent="0.25">
      <c r="A17" s="185" t="s">
        <v>923</v>
      </c>
      <c r="B17" s="185"/>
      <c r="C17" s="260"/>
      <c r="D17" s="260"/>
      <c r="E17" s="260"/>
      <c r="F17" s="260"/>
      <c r="G17" s="260"/>
    </row>
    <row r="18" spans="1:7" ht="21" customHeight="1" x14ac:dyDescent="0.25">
      <c r="A18" s="185" t="s">
        <v>428</v>
      </c>
      <c r="B18" s="185"/>
      <c r="C18" s="260"/>
      <c r="D18" s="260"/>
      <c r="E18" s="260"/>
      <c r="F18" s="260"/>
      <c r="G18" s="260"/>
    </row>
    <row r="19" spans="1:7" ht="21" customHeight="1" x14ac:dyDescent="0.25">
      <c r="A19" s="185" t="s">
        <v>924</v>
      </c>
      <c r="B19" s="185"/>
      <c r="C19" s="260"/>
      <c r="D19" s="260"/>
      <c r="E19" s="260"/>
      <c r="F19" s="260"/>
      <c r="G19" s="260"/>
    </row>
    <row r="20" spans="1:7" ht="21" customHeight="1" x14ac:dyDescent="0.25">
      <c r="A20" s="185" t="s">
        <v>925</v>
      </c>
      <c r="B20" s="185"/>
      <c r="C20" s="260"/>
      <c r="D20" s="260"/>
      <c r="E20" s="260"/>
      <c r="F20" s="260"/>
      <c r="G20" s="260"/>
    </row>
    <row r="21" spans="1:7" ht="21" customHeight="1" x14ac:dyDescent="0.25">
      <c r="A21" s="185" t="s">
        <v>926</v>
      </c>
      <c r="B21" s="185"/>
      <c r="C21" s="260"/>
      <c r="D21" s="260"/>
      <c r="E21" s="260"/>
      <c r="F21" s="260"/>
      <c r="G21" s="260"/>
    </row>
    <row r="22" spans="1:7" ht="21" customHeight="1" x14ac:dyDescent="0.25">
      <c r="A22" s="185" t="s">
        <v>429</v>
      </c>
      <c r="B22" s="185"/>
      <c r="C22" s="260"/>
      <c r="D22" s="260"/>
      <c r="E22" s="260"/>
      <c r="F22" s="260"/>
      <c r="G22" s="260"/>
    </row>
    <row r="23" spans="1:7" ht="21" customHeight="1" x14ac:dyDescent="0.25">
      <c r="A23" s="185" t="s">
        <v>927</v>
      </c>
      <c r="B23" s="185"/>
      <c r="C23" s="260"/>
      <c r="D23" s="260"/>
      <c r="E23" s="260"/>
      <c r="F23" s="260"/>
      <c r="G23" s="260"/>
    </row>
    <row r="24" spans="1:7" ht="21" customHeight="1" x14ac:dyDescent="0.25">
      <c r="A24" s="87"/>
      <c r="B24" s="87"/>
      <c r="C24" s="253"/>
      <c r="D24" s="253"/>
      <c r="E24" s="253"/>
      <c r="F24" s="253"/>
      <c r="G24" s="253"/>
    </row>
    <row r="25" spans="1:7" ht="21" customHeight="1" x14ac:dyDescent="0.25">
      <c r="A25" s="87"/>
      <c r="B25" s="87"/>
      <c r="C25" s="253"/>
      <c r="D25" s="253"/>
      <c r="E25" s="253"/>
      <c r="F25" s="253"/>
      <c r="G25" s="253"/>
    </row>
    <row r="26" spans="1:7" ht="21" customHeight="1" x14ac:dyDescent="0.25">
      <c r="A26" s="87"/>
      <c r="B26" s="87"/>
      <c r="C26" s="253"/>
      <c r="D26" s="253"/>
      <c r="E26" s="253"/>
      <c r="F26" s="253"/>
      <c r="G26" s="253"/>
    </row>
    <row r="27" spans="1:7" ht="21" customHeight="1" x14ac:dyDescent="0.25">
      <c r="A27" s="87"/>
      <c r="B27" s="87"/>
      <c r="C27" s="253"/>
      <c r="D27" s="253"/>
      <c r="E27" s="253"/>
      <c r="F27" s="253"/>
      <c r="G27" s="253"/>
    </row>
    <row r="28" spans="1:7" ht="21" customHeight="1" x14ac:dyDescent="0.25">
      <c r="A28" s="2183" t="s">
        <v>928</v>
      </c>
      <c r="B28" s="2184"/>
      <c r="C28" s="2184"/>
      <c r="D28" s="2184"/>
      <c r="E28" s="2184"/>
      <c r="F28" s="2184"/>
      <c r="G28" s="2185"/>
    </row>
    <row r="29" spans="1:7" ht="21" customHeight="1" x14ac:dyDescent="0.25">
      <c r="A29" s="2183" t="s">
        <v>929</v>
      </c>
      <c r="B29" s="2184"/>
      <c r="C29" s="2184"/>
      <c r="D29" s="2184"/>
      <c r="E29" s="2184"/>
      <c r="F29" s="2184"/>
      <c r="G29" s="2185"/>
    </row>
    <row r="30" spans="1:7" ht="21" customHeight="1" x14ac:dyDescent="0.25">
      <c r="A30" s="2183" t="s">
        <v>930</v>
      </c>
      <c r="B30" s="2184"/>
      <c r="C30" s="2184"/>
      <c r="D30" s="2184"/>
      <c r="E30" s="2184"/>
      <c r="F30" s="2184"/>
      <c r="G30" s="2185"/>
    </row>
    <row r="31" spans="1:7" ht="34.5" customHeight="1" x14ac:dyDescent="0.25">
      <c r="A31" s="2183" t="s">
        <v>931</v>
      </c>
      <c r="B31" s="2184"/>
      <c r="C31" s="2184"/>
      <c r="D31" s="2184"/>
      <c r="E31" s="2184"/>
      <c r="F31" s="2184"/>
      <c r="G31" s="2185"/>
    </row>
    <row r="32" spans="1:7" ht="34.5" customHeight="1" x14ac:dyDescent="0.25">
      <c r="A32" s="2183" t="s">
        <v>932</v>
      </c>
      <c r="B32" s="2184"/>
      <c r="C32" s="2184"/>
      <c r="D32" s="2184"/>
      <c r="E32" s="2184"/>
      <c r="F32" s="2184"/>
      <c r="G32" s="2185"/>
    </row>
    <row r="33" spans="1:7" ht="28.5" customHeight="1" x14ac:dyDescent="0.25">
      <c r="A33" s="2183" t="s">
        <v>933</v>
      </c>
      <c r="B33" s="2184"/>
      <c r="C33" s="2184"/>
      <c r="D33" s="2184"/>
      <c r="E33" s="2184"/>
      <c r="F33" s="2184"/>
      <c r="G33" s="2185"/>
    </row>
    <row r="34" spans="1:7" ht="33" customHeight="1" x14ac:dyDescent="0.25">
      <c r="A34" s="2183" t="s">
        <v>934</v>
      </c>
      <c r="B34" s="2184"/>
      <c r="C34" s="2184"/>
      <c r="D34" s="2184"/>
      <c r="E34" s="2184"/>
      <c r="F34" s="2184"/>
      <c r="G34" s="2185"/>
    </row>
    <row r="35" spans="1:7" ht="27" customHeight="1" x14ac:dyDescent="0.25">
      <c r="A35" s="2183" t="s">
        <v>935</v>
      </c>
      <c r="B35" s="2184"/>
      <c r="C35" s="2184"/>
      <c r="D35" s="2184"/>
      <c r="E35" s="2184"/>
      <c r="F35" s="2184"/>
      <c r="G35" s="2185"/>
    </row>
    <row r="36" spans="1:7" ht="21" customHeight="1" x14ac:dyDescent="0.25">
      <c r="A36" s="2183" t="s">
        <v>936</v>
      </c>
      <c r="B36" s="2184"/>
      <c r="C36" s="2184"/>
      <c r="D36" s="2184"/>
      <c r="E36" s="2184"/>
      <c r="F36" s="2184"/>
      <c r="G36" s="2185"/>
    </row>
    <row r="37" spans="1:7" ht="21" customHeight="1" x14ac:dyDescent="0.25">
      <c r="A37" s="2183" t="s">
        <v>937</v>
      </c>
      <c r="B37" s="2184"/>
      <c r="C37" s="2184"/>
      <c r="D37" s="2184"/>
      <c r="E37" s="2184"/>
      <c r="F37" s="2184"/>
      <c r="G37" s="2185"/>
    </row>
    <row r="38" spans="1:7" ht="21" customHeight="1" x14ac:dyDescent="0.25">
      <c r="A38" s="2183" t="s">
        <v>938</v>
      </c>
      <c r="B38" s="2184"/>
      <c r="C38" s="2184"/>
      <c r="D38" s="2184"/>
      <c r="E38" s="2184"/>
      <c r="F38" s="2184"/>
      <c r="G38" s="2185"/>
    </row>
    <row r="39" spans="1:7" ht="32.25" customHeight="1" x14ac:dyDescent="0.25">
      <c r="A39" s="2183" t="s">
        <v>939</v>
      </c>
      <c r="B39" s="2184"/>
      <c r="C39" s="2184"/>
      <c r="D39" s="2184"/>
      <c r="E39" s="2184"/>
      <c r="F39" s="2184"/>
      <c r="G39" s="2185"/>
    </row>
    <row r="40" spans="1:7" ht="32.25" customHeight="1" x14ac:dyDescent="0.25">
      <c r="A40" s="2183" t="s">
        <v>940</v>
      </c>
      <c r="B40" s="2184"/>
      <c r="C40" s="2184"/>
      <c r="D40" s="2184"/>
      <c r="E40" s="2184"/>
      <c r="F40" s="2184"/>
      <c r="G40" s="2185"/>
    </row>
    <row r="41" spans="1:7" ht="33.75" customHeight="1" x14ac:dyDescent="0.25">
      <c r="A41" s="2183" t="s">
        <v>941</v>
      </c>
      <c r="B41" s="2184"/>
      <c r="C41" s="2184"/>
      <c r="D41" s="2184"/>
      <c r="E41" s="2184"/>
      <c r="F41" s="2184"/>
      <c r="G41" s="2185"/>
    </row>
    <row r="42" spans="1:7" ht="21" customHeight="1" x14ac:dyDescent="0.25">
      <c r="A42" s="2183" t="s">
        <v>942</v>
      </c>
      <c r="B42" s="2184"/>
      <c r="C42" s="2184"/>
      <c r="D42" s="2184"/>
      <c r="E42" s="2184"/>
      <c r="F42" s="2184"/>
      <c r="G42" s="2185"/>
    </row>
    <row r="43" spans="1:7" ht="30.75" customHeight="1" x14ac:dyDescent="0.25">
      <c r="A43" s="2183" t="s">
        <v>943</v>
      </c>
      <c r="B43" s="2184"/>
      <c r="C43" s="2184"/>
      <c r="D43" s="2184"/>
      <c r="E43" s="2184"/>
      <c r="F43" s="2184"/>
      <c r="G43" s="2185"/>
    </row>
    <row r="44" spans="1:7" ht="24.75" customHeight="1" x14ac:dyDescent="0.25">
      <c r="A44" s="2183" t="s">
        <v>944</v>
      </c>
      <c r="B44" s="2184"/>
      <c r="C44" s="2184"/>
      <c r="D44" s="2184"/>
      <c r="E44" s="2184"/>
      <c r="F44" s="2184"/>
      <c r="G44" s="2185"/>
    </row>
    <row r="45" spans="1:7" ht="21.75" customHeight="1" x14ac:dyDescent="0.25">
      <c r="A45" s="2183" t="s">
        <v>945</v>
      </c>
      <c r="B45" s="2184"/>
      <c r="C45" s="2184"/>
      <c r="D45" s="2184"/>
      <c r="E45" s="2184"/>
      <c r="F45" s="2184"/>
      <c r="G45" s="2185"/>
    </row>
    <row r="46" spans="1:7" ht="45.75" customHeight="1" x14ac:dyDescent="0.25">
      <c r="A46" s="2183" t="s">
        <v>947</v>
      </c>
      <c r="B46" s="2184"/>
      <c r="C46" s="2184"/>
      <c r="D46" s="2184"/>
      <c r="E46" s="2184"/>
      <c r="F46" s="2184"/>
      <c r="G46" s="2185"/>
    </row>
    <row r="47" spans="1:7" ht="21" customHeight="1" x14ac:dyDescent="0.25">
      <c r="A47" s="248"/>
      <c r="B47" s="248"/>
      <c r="C47" s="248"/>
      <c r="D47" s="248"/>
      <c r="E47" s="248"/>
      <c r="F47" s="248"/>
      <c r="G47" s="248"/>
    </row>
    <row r="48" spans="1:7" ht="21" customHeight="1" x14ac:dyDescent="0.25">
      <c r="A48" s="248"/>
      <c r="B48" s="248"/>
      <c r="C48" s="248"/>
      <c r="D48" s="248"/>
      <c r="E48" s="2078" t="s">
        <v>847</v>
      </c>
      <c r="F48" s="2078"/>
      <c r="G48" s="2078"/>
    </row>
    <row r="49" spans="1:8" ht="21" customHeight="1" x14ac:dyDescent="0.25">
      <c r="A49" s="248"/>
      <c r="B49" s="248"/>
      <c r="C49" s="248"/>
      <c r="D49" s="248"/>
      <c r="E49" s="248"/>
      <c r="F49" s="248"/>
      <c r="G49" s="248"/>
    </row>
    <row r="50" spans="1:8" ht="21" hidden="1" customHeight="1" x14ac:dyDescent="0.25">
      <c r="A50" s="285" t="s">
        <v>327</v>
      </c>
      <c r="B50" s="285"/>
      <c r="C50" s="285"/>
      <c r="D50" s="285"/>
      <c r="E50" s="285"/>
      <c r="F50" s="285"/>
      <c r="G50" s="285"/>
      <c r="H50" s="285"/>
    </row>
    <row r="51" spans="1:8" ht="21" hidden="1" customHeight="1" x14ac:dyDescent="0.25">
      <c r="A51" s="299">
        <v>1</v>
      </c>
      <c r="B51" s="299" t="s">
        <v>682</v>
      </c>
      <c r="C51" s="2000" t="s">
        <v>746</v>
      </c>
      <c r="D51" s="2001"/>
      <c r="E51" s="2001"/>
      <c r="F51" s="2001"/>
      <c r="G51" s="2001"/>
      <c r="H51" s="2002"/>
    </row>
    <row r="52" spans="1:8" ht="33" hidden="1" customHeight="1" x14ac:dyDescent="0.25">
      <c r="A52" s="312">
        <v>2</v>
      </c>
      <c r="B52" s="20" t="s">
        <v>694</v>
      </c>
      <c r="C52" s="2000" t="s">
        <v>662</v>
      </c>
      <c r="D52" s="2001"/>
      <c r="E52" s="2001"/>
      <c r="F52" s="2001"/>
      <c r="G52" s="2001"/>
      <c r="H52" s="2002"/>
    </row>
    <row r="53" spans="1:8" ht="21" hidden="1" customHeight="1" x14ac:dyDescent="0.25">
      <c r="A53" s="299">
        <v>3</v>
      </c>
      <c r="B53" s="206" t="s">
        <v>664</v>
      </c>
      <c r="C53" s="2000" t="s">
        <v>863</v>
      </c>
      <c r="D53" s="2001"/>
      <c r="E53" s="2001"/>
      <c r="F53" s="2001"/>
      <c r="G53" s="2001"/>
      <c r="H53" s="2002"/>
    </row>
    <row r="54" spans="1:8" ht="21" hidden="1" customHeight="1" x14ac:dyDescent="0.25">
      <c r="A54" s="299">
        <v>4</v>
      </c>
      <c r="B54" s="3" t="s">
        <v>665</v>
      </c>
      <c r="C54" s="2156"/>
      <c r="D54" s="2157"/>
      <c r="E54" s="2157"/>
      <c r="F54" s="2157"/>
      <c r="G54" s="2157"/>
      <c r="H54" s="2158"/>
    </row>
    <row r="55" spans="1:8" ht="21" hidden="1" customHeight="1" x14ac:dyDescent="0.25">
      <c r="A55" s="299">
        <v>5</v>
      </c>
      <c r="B55" s="3" t="s">
        <v>667</v>
      </c>
      <c r="C55" s="2000"/>
      <c r="D55" s="2001"/>
      <c r="E55" s="2001"/>
      <c r="F55" s="2001"/>
      <c r="G55" s="2001"/>
      <c r="H55" s="2002"/>
    </row>
    <row r="56" spans="1:8" hidden="1" x14ac:dyDescent="0.25"/>
  </sheetData>
  <mergeCells count="29">
    <mergeCell ref="A30:G30"/>
    <mergeCell ref="A31:G31"/>
    <mergeCell ref="A32:G32"/>
    <mergeCell ref="A33:G33"/>
    <mergeCell ref="A34:G34"/>
    <mergeCell ref="A38:G38"/>
    <mergeCell ref="C55:H55"/>
    <mergeCell ref="A35:G35"/>
    <mergeCell ref="A36:G36"/>
    <mergeCell ref="A37:G37"/>
    <mergeCell ref="C51:H51"/>
    <mergeCell ref="C54:H54"/>
    <mergeCell ref="E48:G48"/>
    <mergeCell ref="A29:G29"/>
    <mergeCell ref="F2:G2"/>
    <mergeCell ref="A1:G1"/>
    <mergeCell ref="A2:E2"/>
    <mergeCell ref="C53:H53"/>
    <mergeCell ref="C52:H52"/>
    <mergeCell ref="A46:G46"/>
    <mergeCell ref="A45:G45"/>
    <mergeCell ref="A44:G44"/>
    <mergeCell ref="A43:G43"/>
    <mergeCell ref="A42:G42"/>
    <mergeCell ref="A28:G28"/>
    <mergeCell ref="F3:G3"/>
    <mergeCell ref="A41:G41"/>
    <mergeCell ref="A40:G40"/>
    <mergeCell ref="A39:G39"/>
  </mergeCells>
  <pageMargins left="0.7" right="0.7" top="0.75" bottom="0.75" header="0.3" footer="0.3"/>
  <pageSetup paperSize="9" scale="87"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0"/>
  </sheetPr>
  <dimension ref="A1:N1057"/>
  <sheetViews>
    <sheetView view="pageBreakPreview" zoomScale="110" zoomScaleSheetLayoutView="110" workbookViewId="0">
      <selection sqref="A1:L1"/>
    </sheetView>
  </sheetViews>
  <sheetFormatPr defaultRowHeight="14.25" customHeight="1" x14ac:dyDescent="0.25"/>
  <cols>
    <col min="1" max="2" width="9.140625" style="583"/>
    <col min="3" max="3" width="11.42578125" style="583" customWidth="1"/>
    <col min="4" max="4" width="13.85546875" style="583" customWidth="1"/>
    <col min="5" max="10" width="13.5703125" style="583" customWidth="1"/>
    <col min="11" max="11" width="13.5703125" style="568" customWidth="1"/>
    <col min="12" max="12" width="12" style="568" customWidth="1"/>
    <col min="13" max="13" width="9.140625" style="568"/>
    <col min="14" max="14" width="9.28515625" style="568" bestFit="1" customWidth="1"/>
    <col min="15" max="262" width="9.140625" style="568"/>
    <col min="263" max="263" width="26.42578125" style="568" bestFit="1" customWidth="1"/>
    <col min="264" max="264" width="59.5703125" style="568" customWidth="1"/>
    <col min="265" max="265" width="11.7109375" style="568" customWidth="1"/>
    <col min="266" max="266" width="17.7109375" style="568" bestFit="1" customWidth="1"/>
    <col min="267" max="518" width="9.140625" style="568"/>
    <col min="519" max="519" width="26.42578125" style="568" bestFit="1" customWidth="1"/>
    <col min="520" max="520" width="59.5703125" style="568" customWidth="1"/>
    <col min="521" max="521" width="11.7109375" style="568" customWidth="1"/>
    <col min="522" max="522" width="17.7109375" style="568" bestFit="1" customWidth="1"/>
    <col min="523" max="774" width="9.140625" style="568"/>
    <col min="775" max="775" width="26.42578125" style="568" bestFit="1" customWidth="1"/>
    <col min="776" max="776" width="59.5703125" style="568" customWidth="1"/>
    <col min="777" max="777" width="11.7109375" style="568" customWidth="1"/>
    <col min="778" max="778" width="17.7109375" style="568" bestFit="1" customWidth="1"/>
    <col min="779" max="1030" width="9.140625" style="568"/>
    <col min="1031" max="1031" width="26.42578125" style="568" bestFit="1" customWidth="1"/>
    <col min="1032" max="1032" width="59.5703125" style="568" customWidth="1"/>
    <col min="1033" max="1033" width="11.7109375" style="568" customWidth="1"/>
    <col min="1034" max="1034" width="17.7109375" style="568" bestFit="1" customWidth="1"/>
    <col min="1035" max="1286" width="9.140625" style="568"/>
    <col min="1287" max="1287" width="26.42578125" style="568" bestFit="1" customWidth="1"/>
    <col min="1288" max="1288" width="59.5703125" style="568" customWidth="1"/>
    <col min="1289" max="1289" width="11.7109375" style="568" customWidth="1"/>
    <col min="1290" max="1290" width="17.7109375" style="568" bestFit="1" customWidth="1"/>
    <col min="1291" max="1542" width="9.140625" style="568"/>
    <col min="1543" max="1543" width="26.42578125" style="568" bestFit="1" customWidth="1"/>
    <col min="1544" max="1544" width="59.5703125" style="568" customWidth="1"/>
    <col min="1545" max="1545" width="11.7109375" style="568" customWidth="1"/>
    <col min="1546" max="1546" width="17.7109375" style="568" bestFit="1" customWidth="1"/>
    <col min="1547" max="1798" width="9.140625" style="568"/>
    <col min="1799" max="1799" width="26.42578125" style="568" bestFit="1" customWidth="1"/>
    <col min="1800" max="1800" width="59.5703125" style="568" customWidth="1"/>
    <col min="1801" max="1801" width="11.7109375" style="568" customWidth="1"/>
    <col min="1802" max="1802" width="17.7109375" style="568" bestFit="1" customWidth="1"/>
    <col min="1803" max="2054" width="9.140625" style="568"/>
    <col min="2055" max="2055" width="26.42578125" style="568" bestFit="1" customWidth="1"/>
    <col min="2056" max="2056" width="59.5703125" style="568" customWidth="1"/>
    <col min="2057" max="2057" width="11.7109375" style="568" customWidth="1"/>
    <col min="2058" max="2058" width="17.7109375" style="568" bestFit="1" customWidth="1"/>
    <col min="2059" max="2310" width="9.140625" style="568"/>
    <col min="2311" max="2311" width="26.42578125" style="568" bestFit="1" customWidth="1"/>
    <col min="2312" max="2312" width="59.5703125" style="568" customWidth="1"/>
    <col min="2313" max="2313" width="11.7109375" style="568" customWidth="1"/>
    <col min="2314" max="2314" width="17.7109375" style="568" bestFit="1" customWidth="1"/>
    <col min="2315" max="2566" width="9.140625" style="568"/>
    <col min="2567" max="2567" width="26.42578125" style="568" bestFit="1" customWidth="1"/>
    <col min="2568" max="2568" width="59.5703125" style="568" customWidth="1"/>
    <col min="2569" max="2569" width="11.7109375" style="568" customWidth="1"/>
    <col min="2570" max="2570" width="17.7109375" style="568" bestFit="1" customWidth="1"/>
    <col min="2571" max="2822" width="9.140625" style="568"/>
    <col min="2823" max="2823" width="26.42578125" style="568" bestFit="1" customWidth="1"/>
    <col min="2824" max="2824" width="59.5703125" style="568" customWidth="1"/>
    <col min="2825" max="2825" width="11.7109375" style="568" customWidth="1"/>
    <col min="2826" max="2826" width="17.7109375" style="568" bestFit="1" customWidth="1"/>
    <col min="2827" max="3078" width="9.140625" style="568"/>
    <col min="3079" max="3079" width="26.42578125" style="568" bestFit="1" customWidth="1"/>
    <col min="3080" max="3080" width="59.5703125" style="568" customWidth="1"/>
    <col min="3081" max="3081" width="11.7109375" style="568" customWidth="1"/>
    <col min="3082" max="3082" width="17.7109375" style="568" bestFit="1" customWidth="1"/>
    <col min="3083" max="3334" width="9.140625" style="568"/>
    <col min="3335" max="3335" width="26.42578125" style="568" bestFit="1" customWidth="1"/>
    <col min="3336" max="3336" width="59.5703125" style="568" customWidth="1"/>
    <col min="3337" max="3337" width="11.7109375" style="568" customWidth="1"/>
    <col min="3338" max="3338" width="17.7109375" style="568" bestFit="1" customWidth="1"/>
    <col min="3339" max="3590" width="9.140625" style="568"/>
    <col min="3591" max="3591" width="26.42578125" style="568" bestFit="1" customWidth="1"/>
    <col min="3592" max="3592" width="59.5703125" style="568" customWidth="1"/>
    <col min="3593" max="3593" width="11.7109375" style="568" customWidth="1"/>
    <col min="3594" max="3594" width="17.7109375" style="568" bestFit="1" customWidth="1"/>
    <col min="3595" max="3846" width="9.140625" style="568"/>
    <col min="3847" max="3847" width="26.42578125" style="568" bestFit="1" customWidth="1"/>
    <col min="3848" max="3848" width="59.5703125" style="568" customWidth="1"/>
    <col min="3849" max="3849" width="11.7109375" style="568" customWidth="1"/>
    <col min="3850" max="3850" width="17.7109375" style="568" bestFit="1" customWidth="1"/>
    <col min="3851" max="4102" width="9.140625" style="568"/>
    <col min="4103" max="4103" width="26.42578125" style="568" bestFit="1" customWidth="1"/>
    <col min="4104" max="4104" width="59.5703125" style="568" customWidth="1"/>
    <col min="4105" max="4105" width="11.7109375" style="568" customWidth="1"/>
    <col min="4106" max="4106" width="17.7109375" style="568" bestFit="1" customWidth="1"/>
    <col min="4107" max="4358" width="9.140625" style="568"/>
    <col min="4359" max="4359" width="26.42578125" style="568" bestFit="1" customWidth="1"/>
    <col min="4360" max="4360" width="59.5703125" style="568" customWidth="1"/>
    <col min="4361" max="4361" width="11.7109375" style="568" customWidth="1"/>
    <col min="4362" max="4362" width="17.7109375" style="568" bestFit="1" customWidth="1"/>
    <col min="4363" max="4614" width="9.140625" style="568"/>
    <col min="4615" max="4615" width="26.42578125" style="568" bestFit="1" customWidth="1"/>
    <col min="4616" max="4616" width="59.5703125" style="568" customWidth="1"/>
    <col min="4617" max="4617" width="11.7109375" style="568" customWidth="1"/>
    <col min="4618" max="4618" width="17.7109375" style="568" bestFit="1" customWidth="1"/>
    <col min="4619" max="4870" width="9.140625" style="568"/>
    <col min="4871" max="4871" width="26.42578125" style="568" bestFit="1" customWidth="1"/>
    <col min="4872" max="4872" width="59.5703125" style="568" customWidth="1"/>
    <col min="4873" max="4873" width="11.7109375" style="568" customWidth="1"/>
    <col min="4874" max="4874" width="17.7109375" style="568" bestFit="1" customWidth="1"/>
    <col min="4875" max="5126" width="9.140625" style="568"/>
    <col min="5127" max="5127" width="26.42578125" style="568" bestFit="1" customWidth="1"/>
    <col min="5128" max="5128" width="59.5703125" style="568" customWidth="1"/>
    <col min="5129" max="5129" width="11.7109375" style="568" customWidth="1"/>
    <col min="5130" max="5130" width="17.7109375" style="568" bestFit="1" customWidth="1"/>
    <col min="5131" max="5382" width="9.140625" style="568"/>
    <col min="5383" max="5383" width="26.42578125" style="568" bestFit="1" customWidth="1"/>
    <col min="5384" max="5384" width="59.5703125" style="568" customWidth="1"/>
    <col min="5385" max="5385" width="11.7109375" style="568" customWidth="1"/>
    <col min="5386" max="5386" width="17.7109375" style="568" bestFit="1" customWidth="1"/>
    <col min="5387" max="5638" width="9.140625" style="568"/>
    <col min="5639" max="5639" width="26.42578125" style="568" bestFit="1" customWidth="1"/>
    <col min="5640" max="5640" width="59.5703125" style="568" customWidth="1"/>
    <col min="5641" max="5641" width="11.7109375" style="568" customWidth="1"/>
    <col min="5642" max="5642" width="17.7109375" style="568" bestFit="1" customWidth="1"/>
    <col min="5643" max="5894" width="9.140625" style="568"/>
    <col min="5895" max="5895" width="26.42578125" style="568" bestFit="1" customWidth="1"/>
    <col min="5896" max="5896" width="59.5703125" style="568" customWidth="1"/>
    <col min="5897" max="5897" width="11.7109375" style="568" customWidth="1"/>
    <col min="5898" max="5898" width="17.7109375" style="568" bestFit="1" customWidth="1"/>
    <col min="5899" max="6150" width="9.140625" style="568"/>
    <col min="6151" max="6151" width="26.42578125" style="568" bestFit="1" customWidth="1"/>
    <col min="6152" max="6152" width="59.5703125" style="568" customWidth="1"/>
    <col min="6153" max="6153" width="11.7109375" style="568" customWidth="1"/>
    <col min="6154" max="6154" width="17.7109375" style="568" bestFit="1" customWidth="1"/>
    <col min="6155" max="6406" width="9.140625" style="568"/>
    <col min="6407" max="6407" width="26.42578125" style="568" bestFit="1" customWidth="1"/>
    <col min="6408" max="6408" width="59.5703125" style="568" customWidth="1"/>
    <col min="6409" max="6409" width="11.7109375" style="568" customWidth="1"/>
    <col min="6410" max="6410" width="17.7109375" style="568" bestFit="1" customWidth="1"/>
    <col min="6411" max="6662" width="9.140625" style="568"/>
    <col min="6663" max="6663" width="26.42578125" style="568" bestFit="1" customWidth="1"/>
    <col min="6664" max="6664" width="59.5703125" style="568" customWidth="1"/>
    <col min="6665" max="6665" width="11.7109375" style="568" customWidth="1"/>
    <col min="6666" max="6666" width="17.7109375" style="568" bestFit="1" customWidth="1"/>
    <col min="6667" max="6918" width="9.140625" style="568"/>
    <col min="6919" max="6919" width="26.42578125" style="568" bestFit="1" customWidth="1"/>
    <col min="6920" max="6920" width="59.5703125" style="568" customWidth="1"/>
    <col min="6921" max="6921" width="11.7109375" style="568" customWidth="1"/>
    <col min="6922" max="6922" width="17.7109375" style="568" bestFit="1" customWidth="1"/>
    <col min="6923" max="7174" width="9.140625" style="568"/>
    <col min="7175" max="7175" width="26.42578125" style="568" bestFit="1" customWidth="1"/>
    <col min="7176" max="7176" width="59.5703125" style="568" customWidth="1"/>
    <col min="7177" max="7177" width="11.7109375" style="568" customWidth="1"/>
    <col min="7178" max="7178" width="17.7109375" style="568" bestFit="1" customWidth="1"/>
    <col min="7179" max="7430" width="9.140625" style="568"/>
    <col min="7431" max="7431" width="26.42578125" style="568" bestFit="1" customWidth="1"/>
    <col min="7432" max="7432" width="59.5703125" style="568" customWidth="1"/>
    <col min="7433" max="7433" width="11.7109375" style="568" customWidth="1"/>
    <col min="7434" max="7434" width="17.7109375" style="568" bestFit="1" customWidth="1"/>
    <col min="7435" max="7686" width="9.140625" style="568"/>
    <col min="7687" max="7687" width="26.42578125" style="568" bestFit="1" customWidth="1"/>
    <col min="7688" max="7688" width="59.5703125" style="568" customWidth="1"/>
    <col min="7689" max="7689" width="11.7109375" style="568" customWidth="1"/>
    <col min="7690" max="7690" width="17.7109375" style="568" bestFit="1" customWidth="1"/>
    <col min="7691" max="7942" width="9.140625" style="568"/>
    <col min="7943" max="7943" width="26.42578125" style="568" bestFit="1" customWidth="1"/>
    <col min="7944" max="7944" width="59.5703125" style="568" customWidth="1"/>
    <col min="7945" max="7945" width="11.7109375" style="568" customWidth="1"/>
    <col min="7946" max="7946" width="17.7109375" style="568" bestFit="1" customWidth="1"/>
    <col min="7947" max="8198" width="9.140625" style="568"/>
    <col min="8199" max="8199" width="26.42578125" style="568" bestFit="1" customWidth="1"/>
    <col min="8200" max="8200" width="59.5703125" style="568" customWidth="1"/>
    <col min="8201" max="8201" width="11.7109375" style="568" customWidth="1"/>
    <col min="8202" max="8202" width="17.7109375" style="568" bestFit="1" customWidth="1"/>
    <col min="8203" max="8454" width="9.140625" style="568"/>
    <col min="8455" max="8455" width="26.42578125" style="568" bestFit="1" customWidth="1"/>
    <col min="8456" max="8456" width="59.5703125" style="568" customWidth="1"/>
    <col min="8457" max="8457" width="11.7109375" style="568" customWidth="1"/>
    <col min="8458" max="8458" width="17.7109375" style="568" bestFit="1" customWidth="1"/>
    <col min="8459" max="8710" width="9.140625" style="568"/>
    <col min="8711" max="8711" width="26.42578125" style="568" bestFit="1" customWidth="1"/>
    <col min="8712" max="8712" width="59.5703125" style="568" customWidth="1"/>
    <col min="8713" max="8713" width="11.7109375" style="568" customWidth="1"/>
    <col min="8714" max="8714" width="17.7109375" style="568" bestFit="1" customWidth="1"/>
    <col min="8715" max="8966" width="9.140625" style="568"/>
    <col min="8967" max="8967" width="26.42578125" style="568" bestFit="1" customWidth="1"/>
    <col min="8968" max="8968" width="59.5703125" style="568" customWidth="1"/>
    <col min="8969" max="8969" width="11.7109375" style="568" customWidth="1"/>
    <col min="8970" max="8970" width="17.7109375" style="568" bestFit="1" customWidth="1"/>
    <col min="8971" max="9222" width="9.140625" style="568"/>
    <col min="9223" max="9223" width="26.42578125" style="568" bestFit="1" customWidth="1"/>
    <col min="9224" max="9224" width="59.5703125" style="568" customWidth="1"/>
    <col min="9225" max="9225" width="11.7109375" style="568" customWidth="1"/>
    <col min="9226" max="9226" width="17.7109375" style="568" bestFit="1" customWidth="1"/>
    <col min="9227" max="9478" width="9.140625" style="568"/>
    <col min="9479" max="9479" width="26.42578125" style="568" bestFit="1" customWidth="1"/>
    <col min="9480" max="9480" width="59.5703125" style="568" customWidth="1"/>
    <col min="9481" max="9481" width="11.7109375" style="568" customWidth="1"/>
    <col min="9482" max="9482" width="17.7109375" style="568" bestFit="1" customWidth="1"/>
    <col min="9483" max="9734" width="9.140625" style="568"/>
    <col min="9735" max="9735" width="26.42578125" style="568" bestFit="1" customWidth="1"/>
    <col min="9736" max="9736" width="59.5703125" style="568" customWidth="1"/>
    <col min="9737" max="9737" width="11.7109375" style="568" customWidth="1"/>
    <col min="9738" max="9738" width="17.7109375" style="568" bestFit="1" customWidth="1"/>
    <col min="9739" max="9990" width="9.140625" style="568"/>
    <col min="9991" max="9991" width="26.42578125" style="568" bestFit="1" customWidth="1"/>
    <col min="9992" max="9992" width="59.5703125" style="568" customWidth="1"/>
    <col min="9993" max="9993" width="11.7109375" style="568" customWidth="1"/>
    <col min="9994" max="9994" width="17.7109375" style="568" bestFit="1" customWidth="1"/>
    <col min="9995" max="10246" width="9.140625" style="568"/>
    <col min="10247" max="10247" width="26.42578125" style="568" bestFit="1" customWidth="1"/>
    <col min="10248" max="10248" width="59.5703125" style="568" customWidth="1"/>
    <col min="10249" max="10249" width="11.7109375" style="568" customWidth="1"/>
    <col min="10250" max="10250" width="17.7109375" style="568" bestFit="1" customWidth="1"/>
    <col min="10251" max="10502" width="9.140625" style="568"/>
    <col min="10503" max="10503" width="26.42578125" style="568" bestFit="1" customWidth="1"/>
    <col min="10504" max="10504" width="59.5703125" style="568" customWidth="1"/>
    <col min="10505" max="10505" width="11.7109375" style="568" customWidth="1"/>
    <col min="10506" max="10506" width="17.7109375" style="568" bestFit="1" customWidth="1"/>
    <col min="10507" max="10758" width="9.140625" style="568"/>
    <col min="10759" max="10759" width="26.42578125" style="568" bestFit="1" customWidth="1"/>
    <col min="10760" max="10760" width="59.5703125" style="568" customWidth="1"/>
    <col min="10761" max="10761" width="11.7109375" style="568" customWidth="1"/>
    <col min="10762" max="10762" width="17.7109375" style="568" bestFit="1" customWidth="1"/>
    <col min="10763" max="11014" width="9.140625" style="568"/>
    <col min="11015" max="11015" width="26.42578125" style="568" bestFit="1" customWidth="1"/>
    <col min="11016" max="11016" width="59.5703125" style="568" customWidth="1"/>
    <col min="11017" max="11017" width="11.7109375" style="568" customWidth="1"/>
    <col min="11018" max="11018" width="17.7109375" style="568" bestFit="1" customWidth="1"/>
    <col min="11019" max="11270" width="9.140625" style="568"/>
    <col min="11271" max="11271" width="26.42578125" style="568" bestFit="1" customWidth="1"/>
    <col min="11272" max="11272" width="59.5703125" style="568" customWidth="1"/>
    <col min="11273" max="11273" width="11.7109375" style="568" customWidth="1"/>
    <col min="11274" max="11274" width="17.7109375" style="568" bestFit="1" customWidth="1"/>
    <col min="11275" max="11526" width="9.140625" style="568"/>
    <col min="11527" max="11527" width="26.42578125" style="568" bestFit="1" customWidth="1"/>
    <col min="11528" max="11528" width="59.5703125" style="568" customWidth="1"/>
    <col min="11529" max="11529" width="11.7109375" style="568" customWidth="1"/>
    <col min="11530" max="11530" width="17.7109375" style="568" bestFit="1" customWidth="1"/>
    <col min="11531" max="11782" width="9.140625" style="568"/>
    <col min="11783" max="11783" width="26.42578125" style="568" bestFit="1" customWidth="1"/>
    <col min="11784" max="11784" width="59.5703125" style="568" customWidth="1"/>
    <col min="11785" max="11785" width="11.7109375" style="568" customWidth="1"/>
    <col min="11786" max="11786" width="17.7109375" style="568" bestFit="1" customWidth="1"/>
    <col min="11787" max="12038" width="9.140625" style="568"/>
    <col min="12039" max="12039" width="26.42578125" style="568" bestFit="1" customWidth="1"/>
    <col min="12040" max="12040" width="59.5703125" style="568" customWidth="1"/>
    <col min="12041" max="12041" width="11.7109375" style="568" customWidth="1"/>
    <col min="12042" max="12042" width="17.7109375" style="568" bestFit="1" customWidth="1"/>
    <col min="12043" max="12294" width="9.140625" style="568"/>
    <col min="12295" max="12295" width="26.42578125" style="568" bestFit="1" customWidth="1"/>
    <col min="12296" max="12296" width="59.5703125" style="568" customWidth="1"/>
    <col min="12297" max="12297" width="11.7109375" style="568" customWidth="1"/>
    <col min="12298" max="12298" width="17.7109375" style="568" bestFit="1" customWidth="1"/>
    <col min="12299" max="12550" width="9.140625" style="568"/>
    <col min="12551" max="12551" width="26.42578125" style="568" bestFit="1" customWidth="1"/>
    <col min="12552" max="12552" width="59.5703125" style="568" customWidth="1"/>
    <col min="12553" max="12553" width="11.7109375" style="568" customWidth="1"/>
    <col min="12554" max="12554" width="17.7109375" style="568" bestFit="1" customWidth="1"/>
    <col min="12555" max="12806" width="9.140625" style="568"/>
    <col min="12807" max="12807" width="26.42578125" style="568" bestFit="1" customWidth="1"/>
    <col min="12808" max="12808" width="59.5703125" style="568" customWidth="1"/>
    <col min="12809" max="12809" width="11.7109375" style="568" customWidth="1"/>
    <col min="12810" max="12810" width="17.7109375" style="568" bestFit="1" customWidth="1"/>
    <col min="12811" max="13062" width="9.140625" style="568"/>
    <col min="13063" max="13063" width="26.42578125" style="568" bestFit="1" customWidth="1"/>
    <col min="13064" max="13064" width="59.5703125" style="568" customWidth="1"/>
    <col min="13065" max="13065" width="11.7109375" style="568" customWidth="1"/>
    <col min="13066" max="13066" width="17.7109375" style="568" bestFit="1" customWidth="1"/>
    <col min="13067" max="13318" width="9.140625" style="568"/>
    <col min="13319" max="13319" width="26.42578125" style="568" bestFit="1" customWidth="1"/>
    <col min="13320" max="13320" width="59.5703125" style="568" customWidth="1"/>
    <col min="13321" max="13321" width="11.7109375" style="568" customWidth="1"/>
    <col min="13322" max="13322" width="17.7109375" style="568" bestFit="1" customWidth="1"/>
    <col min="13323" max="13574" width="9.140625" style="568"/>
    <col min="13575" max="13575" width="26.42578125" style="568" bestFit="1" customWidth="1"/>
    <col min="13576" max="13576" width="59.5703125" style="568" customWidth="1"/>
    <col min="13577" max="13577" width="11.7109375" style="568" customWidth="1"/>
    <col min="13578" max="13578" width="17.7109375" style="568" bestFit="1" customWidth="1"/>
    <col min="13579" max="13830" width="9.140625" style="568"/>
    <col min="13831" max="13831" width="26.42578125" style="568" bestFit="1" customWidth="1"/>
    <col min="13832" max="13832" width="59.5703125" style="568" customWidth="1"/>
    <col min="13833" max="13833" width="11.7109375" style="568" customWidth="1"/>
    <col min="13834" max="13834" width="17.7109375" style="568" bestFit="1" customWidth="1"/>
    <col min="13835" max="14086" width="9.140625" style="568"/>
    <col min="14087" max="14087" width="26.42578125" style="568" bestFit="1" customWidth="1"/>
    <col min="14088" max="14088" width="59.5703125" style="568" customWidth="1"/>
    <col min="14089" max="14089" width="11.7109375" style="568" customWidth="1"/>
    <col min="14090" max="14090" width="17.7109375" style="568" bestFit="1" customWidth="1"/>
    <col min="14091" max="14342" width="9.140625" style="568"/>
    <col min="14343" max="14343" width="26.42578125" style="568" bestFit="1" customWidth="1"/>
    <col min="14344" max="14344" width="59.5703125" style="568" customWidth="1"/>
    <col min="14345" max="14345" width="11.7109375" style="568" customWidth="1"/>
    <col min="14346" max="14346" width="17.7109375" style="568" bestFit="1" customWidth="1"/>
    <col min="14347" max="14598" width="9.140625" style="568"/>
    <col min="14599" max="14599" width="26.42578125" style="568" bestFit="1" customWidth="1"/>
    <col min="14600" max="14600" width="59.5703125" style="568" customWidth="1"/>
    <col min="14601" max="14601" width="11.7109375" style="568" customWidth="1"/>
    <col min="14602" max="14602" width="17.7109375" style="568" bestFit="1" customWidth="1"/>
    <col min="14603" max="14854" width="9.140625" style="568"/>
    <col min="14855" max="14855" width="26.42578125" style="568" bestFit="1" customWidth="1"/>
    <col min="14856" max="14856" width="59.5703125" style="568" customWidth="1"/>
    <col min="14857" max="14857" width="11.7109375" style="568" customWidth="1"/>
    <col min="14858" max="14858" width="17.7109375" style="568" bestFit="1" customWidth="1"/>
    <col min="14859" max="15110" width="9.140625" style="568"/>
    <col min="15111" max="15111" width="26.42578125" style="568" bestFit="1" customWidth="1"/>
    <col min="15112" max="15112" width="59.5703125" style="568" customWidth="1"/>
    <col min="15113" max="15113" width="11.7109375" style="568" customWidth="1"/>
    <col min="15114" max="15114" width="17.7109375" style="568" bestFit="1" customWidth="1"/>
    <col min="15115" max="15366" width="9.140625" style="568"/>
    <col min="15367" max="15367" width="26.42578125" style="568" bestFit="1" customWidth="1"/>
    <col min="15368" max="15368" width="59.5703125" style="568" customWidth="1"/>
    <col min="15369" max="15369" width="11.7109375" style="568" customWidth="1"/>
    <col min="15370" max="15370" width="17.7109375" style="568" bestFit="1" customWidth="1"/>
    <col min="15371" max="15622" width="9.140625" style="568"/>
    <col min="15623" max="15623" width="26.42578125" style="568" bestFit="1" customWidth="1"/>
    <col min="15624" max="15624" width="59.5703125" style="568" customWidth="1"/>
    <col min="15625" max="15625" width="11.7109375" style="568" customWidth="1"/>
    <col min="15626" max="15626" width="17.7109375" style="568" bestFit="1" customWidth="1"/>
    <col min="15627" max="15878" width="9.140625" style="568"/>
    <col min="15879" max="15879" width="26.42578125" style="568" bestFit="1" customWidth="1"/>
    <col min="15880" max="15880" width="59.5703125" style="568" customWidth="1"/>
    <col min="15881" max="15881" width="11.7109375" style="568" customWidth="1"/>
    <col min="15882" max="15882" width="17.7109375" style="568" bestFit="1" customWidth="1"/>
    <col min="15883" max="16134" width="9.140625" style="568"/>
    <col min="16135" max="16135" width="26.42578125" style="568" bestFit="1" customWidth="1"/>
    <col min="16136" max="16136" width="59.5703125" style="568" customWidth="1"/>
    <col min="16137" max="16137" width="11.7109375" style="568" customWidth="1"/>
    <col min="16138" max="16138" width="17.7109375" style="568" bestFit="1" customWidth="1"/>
    <col min="16139" max="16384" width="9.140625" style="568"/>
  </cols>
  <sheetData>
    <row r="1" spans="1:14" ht="14.25" customHeight="1" x14ac:dyDescent="0.25">
      <c r="A1" s="2186" t="str">
        <f>'F21'!A1</f>
        <v>Name of Transmission Licensee: Uttar Pradesh Power Transmission Corporation Limited</v>
      </c>
      <c r="B1" s="2187"/>
      <c r="C1" s="2187"/>
      <c r="D1" s="2187"/>
      <c r="E1" s="2187"/>
      <c r="F1" s="2187"/>
      <c r="G1" s="2187"/>
      <c r="H1" s="2187"/>
      <c r="I1" s="2187"/>
      <c r="J1" s="2187"/>
      <c r="K1" s="2187"/>
      <c r="L1" s="2188"/>
    </row>
    <row r="2" spans="1:14" ht="14.25" customHeight="1" x14ac:dyDescent="0.25">
      <c r="A2" s="2190" t="s">
        <v>779</v>
      </c>
      <c r="B2" s="2191"/>
      <c r="C2" s="2191"/>
      <c r="D2" s="2191"/>
      <c r="E2" s="2191"/>
      <c r="F2" s="2191"/>
      <c r="G2" s="2191"/>
      <c r="H2" s="2191"/>
      <c r="I2" s="2191"/>
      <c r="J2" s="2192"/>
      <c r="K2" s="2189" t="s">
        <v>1199</v>
      </c>
      <c r="L2" s="2189"/>
    </row>
    <row r="3" spans="1:14" ht="14.25" customHeight="1" x14ac:dyDescent="0.25">
      <c r="A3" s="569"/>
      <c r="B3" s="569"/>
      <c r="C3" s="569"/>
      <c r="D3" s="569"/>
      <c r="E3" s="569"/>
      <c r="F3" s="569"/>
      <c r="G3" s="569"/>
      <c r="H3" s="569"/>
      <c r="I3" s="569"/>
      <c r="J3" s="570"/>
      <c r="K3" s="569" t="s">
        <v>1478</v>
      </c>
      <c r="L3" s="569"/>
    </row>
    <row r="4" spans="1:14" ht="33" customHeight="1" x14ac:dyDescent="0.25">
      <c r="A4" s="571" t="s">
        <v>1466</v>
      </c>
      <c r="B4" s="571" t="s">
        <v>1336</v>
      </c>
      <c r="C4" s="571" t="s">
        <v>1467</v>
      </c>
      <c r="D4" s="571" t="s">
        <v>1468</v>
      </c>
      <c r="E4" s="571" t="s">
        <v>1469</v>
      </c>
      <c r="F4" s="571" t="s">
        <v>1337</v>
      </c>
      <c r="G4" s="571" t="s">
        <v>1338</v>
      </c>
      <c r="H4" s="571" t="s">
        <v>1470</v>
      </c>
      <c r="I4" s="571" t="s">
        <v>1471</v>
      </c>
      <c r="J4" s="571" t="s">
        <v>1472</v>
      </c>
      <c r="K4" s="571" t="s">
        <v>1473</v>
      </c>
      <c r="L4" s="571" t="s">
        <v>1476</v>
      </c>
      <c r="M4" s="584"/>
    </row>
    <row r="5" spans="1:14" ht="14.25" customHeight="1" x14ac:dyDescent="0.25">
      <c r="A5" s="574" t="s">
        <v>1251</v>
      </c>
      <c r="B5" s="574" t="s">
        <v>459</v>
      </c>
      <c r="C5" s="574" t="s">
        <v>1474</v>
      </c>
      <c r="D5" s="572">
        <v>470006</v>
      </c>
      <c r="E5" s="579">
        <v>23.671089500000001</v>
      </c>
      <c r="F5" s="579">
        <v>0</v>
      </c>
      <c r="G5" s="579">
        <v>4.4383308000000001</v>
      </c>
      <c r="H5" s="579">
        <v>19.232758700000002</v>
      </c>
      <c r="I5" s="574">
        <v>2.6517308961809443</v>
      </c>
      <c r="J5" s="574">
        <v>1.4226451807508728E-2</v>
      </c>
      <c r="K5" s="582">
        <v>6.443202088115438E-3</v>
      </c>
      <c r="L5" s="582">
        <v>0</v>
      </c>
      <c r="N5" s="568">
        <f>10^7</f>
        <v>10000000</v>
      </c>
    </row>
    <row r="6" spans="1:14" ht="14.25" customHeight="1" x14ac:dyDescent="0.25">
      <c r="A6" s="574" t="s">
        <v>1251</v>
      </c>
      <c r="B6" s="574" t="s">
        <v>459</v>
      </c>
      <c r="C6" s="574" t="s">
        <v>1474</v>
      </c>
      <c r="D6" s="572">
        <v>470007</v>
      </c>
      <c r="E6" s="579">
        <v>28.4968</v>
      </c>
      <c r="F6" s="579">
        <v>0</v>
      </c>
      <c r="G6" s="579">
        <v>5.3431499999999996</v>
      </c>
      <c r="H6" s="579">
        <v>23.153649999999999</v>
      </c>
      <c r="I6" s="574">
        <v>3.1932495489026835</v>
      </c>
      <c r="J6" s="574">
        <v>1.7121733157319959E-2</v>
      </c>
      <c r="K6" s="582">
        <v>7.7684278609138624E-3</v>
      </c>
      <c r="L6" s="582">
        <v>0</v>
      </c>
    </row>
    <row r="7" spans="1:14" ht="14.25" customHeight="1" x14ac:dyDescent="0.25">
      <c r="A7" s="574" t="s">
        <v>1251</v>
      </c>
      <c r="B7" s="574" t="s">
        <v>459</v>
      </c>
      <c r="C7" s="574" t="s">
        <v>1474</v>
      </c>
      <c r="D7" s="572">
        <v>470008</v>
      </c>
      <c r="E7" s="579">
        <v>29.545971000000002</v>
      </c>
      <c r="F7" s="579">
        <v>0</v>
      </c>
      <c r="G7" s="579">
        <v>5.5398708000000001</v>
      </c>
      <c r="H7" s="579">
        <v>24.006100199999999</v>
      </c>
      <c r="I7" s="574">
        <v>3.307080712205861</v>
      </c>
      <c r="J7" s="574">
        <v>1.7691497364989685E-2</v>
      </c>
      <c r="K7" s="582">
        <v>8.0562274985817323E-3</v>
      </c>
      <c r="L7" s="582">
        <v>0</v>
      </c>
    </row>
    <row r="8" spans="1:14" ht="14.25" customHeight="1" x14ac:dyDescent="0.25">
      <c r="A8" s="574" t="s">
        <v>1251</v>
      </c>
      <c r="B8" s="574" t="s">
        <v>459</v>
      </c>
      <c r="C8" s="574" t="s">
        <v>1474</v>
      </c>
      <c r="D8" s="572">
        <v>470009</v>
      </c>
      <c r="E8" s="579">
        <v>28.866240000000001</v>
      </c>
      <c r="F8" s="579">
        <v>0</v>
      </c>
      <c r="G8" s="579">
        <v>5.41242</v>
      </c>
      <c r="H8" s="579">
        <v>23.45382</v>
      </c>
      <c r="I8" s="574">
        <v>3.2260194381006131</v>
      </c>
      <c r="J8" s="574">
        <v>1.7232564200207939E-2</v>
      </c>
      <c r="K8" s="582">
        <v>7.8587566089692064E-3</v>
      </c>
      <c r="L8" s="582">
        <v>0</v>
      </c>
    </row>
    <row r="9" spans="1:14" ht="14.25" customHeight="1" x14ac:dyDescent="0.25">
      <c r="A9" s="574" t="s">
        <v>1251</v>
      </c>
      <c r="B9" s="574" t="s">
        <v>459</v>
      </c>
      <c r="C9" s="574" t="s">
        <v>1474</v>
      </c>
      <c r="D9" s="572">
        <v>470010</v>
      </c>
      <c r="E9" s="579">
        <v>17.401599999999998</v>
      </c>
      <c r="F9" s="579">
        <v>0</v>
      </c>
      <c r="G9" s="579">
        <v>3.2627999999999999</v>
      </c>
      <c r="H9" s="579">
        <v>14.1388</v>
      </c>
      <c r="I9" s="574">
        <v>1.9647837873450569</v>
      </c>
      <c r="J9" s="574">
        <v>1.0597516036559165E-2</v>
      </c>
      <c r="K9" s="582">
        <v>4.7863188782818634E-3</v>
      </c>
      <c r="L9" s="582">
        <v>0</v>
      </c>
    </row>
    <row r="10" spans="1:14" ht="14.25" customHeight="1" x14ac:dyDescent="0.25">
      <c r="A10" s="574" t="s">
        <v>1251</v>
      </c>
      <c r="B10" s="574" t="s">
        <v>459</v>
      </c>
      <c r="C10" s="574" t="s">
        <v>1474</v>
      </c>
      <c r="D10" s="572">
        <v>470011</v>
      </c>
      <c r="E10" s="579">
        <v>26.0252725</v>
      </c>
      <c r="F10" s="579">
        <v>0</v>
      </c>
      <c r="G10" s="579">
        <v>4.8797411999999998</v>
      </c>
      <c r="H10" s="579">
        <v>21.145531299999998</v>
      </c>
      <c r="I10" s="574">
        <v>2.9122538629741626</v>
      </c>
      <c r="J10" s="574">
        <v>1.557540714590124E-2</v>
      </c>
      <c r="K10" s="582">
        <v>7.0944036940154501E-3</v>
      </c>
      <c r="L10" s="582">
        <v>0</v>
      </c>
    </row>
    <row r="11" spans="1:14" ht="14.25" customHeight="1" x14ac:dyDescent="0.25">
      <c r="A11" s="574" t="s">
        <v>1251</v>
      </c>
      <c r="B11" s="574" t="s">
        <v>459</v>
      </c>
      <c r="C11" s="574" t="s">
        <v>1475</v>
      </c>
      <c r="D11" s="572">
        <v>470012</v>
      </c>
      <c r="E11" s="579">
        <v>42.959699999999998</v>
      </c>
      <c r="F11" s="579">
        <v>0</v>
      </c>
      <c r="G11" s="579">
        <v>7.1599500000000003</v>
      </c>
      <c r="H11" s="579">
        <v>35.799750000000003</v>
      </c>
      <c r="I11" s="574">
        <v>4.8855425429886763</v>
      </c>
      <c r="J11" s="574">
        <v>7.3010000000000002E-3</v>
      </c>
      <c r="K11" s="582">
        <v>1.2019830420417205E-2</v>
      </c>
      <c r="L11" s="582">
        <v>0</v>
      </c>
    </row>
    <row r="12" spans="1:14" ht="14.25" customHeight="1" x14ac:dyDescent="0.25">
      <c r="A12" s="574" t="s">
        <v>1251</v>
      </c>
      <c r="B12" s="574" t="s">
        <v>459</v>
      </c>
      <c r="C12" s="574" t="s">
        <v>1475</v>
      </c>
      <c r="D12" s="572">
        <v>470013</v>
      </c>
      <c r="E12" s="579">
        <v>11.498075999999999</v>
      </c>
      <c r="F12" s="579">
        <v>0</v>
      </c>
      <c r="G12" s="579">
        <v>1.9163460000000001</v>
      </c>
      <c r="H12" s="579">
        <v>9.5817300000000003</v>
      </c>
      <c r="I12" s="574">
        <v>1.3241199587705241</v>
      </c>
      <c r="J12" s="574">
        <v>2.0086000000000001E-3</v>
      </c>
      <c r="K12" s="582">
        <v>3.2808260452094058E-3</v>
      </c>
      <c r="L12" s="582">
        <v>0</v>
      </c>
    </row>
    <row r="13" spans="1:14" ht="14.25" customHeight="1" x14ac:dyDescent="0.25">
      <c r="A13" s="574" t="s">
        <v>1251</v>
      </c>
      <c r="B13" s="574" t="s">
        <v>459</v>
      </c>
      <c r="C13" s="574" t="s">
        <v>1475</v>
      </c>
      <c r="D13" s="572">
        <v>470014</v>
      </c>
      <c r="E13" s="579">
        <v>3.1118130000000002</v>
      </c>
      <c r="F13" s="579">
        <v>0</v>
      </c>
      <c r="G13" s="579">
        <v>0.36609599999999998</v>
      </c>
      <c r="H13" s="579">
        <v>2.745717</v>
      </c>
      <c r="I13" s="574">
        <v>0.37923546335750213</v>
      </c>
      <c r="J13" s="574">
        <v>5.7931654794520556E-4</v>
      </c>
      <c r="K13" s="582">
        <v>9.6751963398316188E-4</v>
      </c>
      <c r="L13" s="582">
        <v>0</v>
      </c>
    </row>
    <row r="14" spans="1:14" ht="14.25" customHeight="1" x14ac:dyDescent="0.25">
      <c r="A14" s="574" t="s">
        <v>1251</v>
      </c>
      <c r="B14" s="574" t="s">
        <v>459</v>
      </c>
      <c r="C14" s="574" t="s">
        <v>1475</v>
      </c>
      <c r="D14" s="572">
        <v>470016</v>
      </c>
      <c r="E14" s="579">
        <v>1.84518</v>
      </c>
      <c r="F14" s="579">
        <v>0</v>
      </c>
      <c r="G14" s="579">
        <v>0.21708</v>
      </c>
      <c r="H14" s="579">
        <v>1.6281000000000001</v>
      </c>
      <c r="I14" s="574">
        <v>0.2248714734436959</v>
      </c>
      <c r="J14" s="574">
        <v>3.4458804109589042E-4</v>
      </c>
      <c r="K14" s="582">
        <v>5.7370031801820282E-4</v>
      </c>
      <c r="L14" s="582">
        <v>0</v>
      </c>
    </row>
    <row r="15" spans="1:14" ht="14.25" customHeight="1" x14ac:dyDescent="0.25">
      <c r="A15" s="574" t="s">
        <v>1251</v>
      </c>
      <c r="B15" s="574" t="s">
        <v>459</v>
      </c>
      <c r="C15" s="574" t="s">
        <v>1475</v>
      </c>
      <c r="D15" s="572">
        <v>470017</v>
      </c>
      <c r="E15" s="579">
        <v>4.961538</v>
      </c>
      <c r="F15" s="579">
        <v>0</v>
      </c>
      <c r="G15" s="579">
        <v>0.58370999999999995</v>
      </c>
      <c r="H15" s="579">
        <v>4.3778280000000001</v>
      </c>
      <c r="I15" s="574">
        <v>0.60466070946682804</v>
      </c>
      <c r="J15" s="574">
        <v>9.2208867123287673E-4</v>
      </c>
      <c r="K15" s="582">
        <v>1.5426333246293181E-3</v>
      </c>
      <c r="L15" s="582">
        <v>0</v>
      </c>
    </row>
    <row r="16" spans="1:14" ht="14.25" customHeight="1" x14ac:dyDescent="0.25">
      <c r="A16" s="574" t="s">
        <v>1251</v>
      </c>
      <c r="B16" s="574" t="s">
        <v>459</v>
      </c>
      <c r="C16" s="574" t="s">
        <v>1475</v>
      </c>
      <c r="D16" s="572">
        <v>470018</v>
      </c>
      <c r="E16" s="579">
        <v>9.1560954700000003</v>
      </c>
      <c r="F16" s="579">
        <v>0</v>
      </c>
      <c r="G16" s="579">
        <v>1.0365396</v>
      </c>
      <c r="H16" s="579">
        <v>8.119555870000001</v>
      </c>
      <c r="I16" s="574">
        <v>1.0836696149871867</v>
      </c>
      <c r="J16" s="574">
        <v>1.6046999999999999E-3</v>
      </c>
      <c r="K16" s="582">
        <v>2.7728158310339006E-3</v>
      </c>
      <c r="L16" s="582">
        <v>0</v>
      </c>
    </row>
    <row r="17" spans="1:12" ht="14.25" customHeight="1" x14ac:dyDescent="0.25">
      <c r="A17" s="574" t="s">
        <v>1251</v>
      </c>
      <c r="B17" s="574" t="s">
        <v>459</v>
      </c>
      <c r="C17" s="574" t="s">
        <v>1475</v>
      </c>
      <c r="D17" s="572">
        <v>470019</v>
      </c>
      <c r="E17" s="579">
        <v>82.804114214999998</v>
      </c>
      <c r="F17" s="579">
        <v>0</v>
      </c>
      <c r="G17" s="579">
        <v>9.7416587999999997</v>
      </c>
      <c r="H17" s="579">
        <v>73.062455415000002</v>
      </c>
      <c r="I17" s="574">
        <v>10.014274897164515</v>
      </c>
      <c r="J17" s="579">
        <v>1.51342E-2</v>
      </c>
      <c r="K17" s="582">
        <v>2.5548803758517584E-2</v>
      </c>
      <c r="L17" s="582">
        <v>0</v>
      </c>
    </row>
    <row r="18" spans="1:12" ht="14.25" customHeight="1" x14ac:dyDescent="0.25">
      <c r="A18" s="574" t="s">
        <v>1251</v>
      </c>
      <c r="B18" s="574" t="s">
        <v>459</v>
      </c>
      <c r="C18" s="574" t="s">
        <v>1475</v>
      </c>
      <c r="D18" s="572">
        <v>470020</v>
      </c>
      <c r="E18" s="579">
        <v>67.486060113999997</v>
      </c>
      <c r="F18" s="579">
        <v>0</v>
      </c>
      <c r="G18" s="579">
        <v>7.8624539999999996</v>
      </c>
      <c r="H18" s="579">
        <v>59.623606113999998</v>
      </c>
      <c r="I18" s="574">
        <v>7.9731916357518156</v>
      </c>
      <c r="J18" s="579">
        <v>1.1802399999999999E-2</v>
      </c>
      <c r="K18" s="582">
        <v>2.0060018317112616E-2</v>
      </c>
      <c r="L18" s="582">
        <v>0</v>
      </c>
    </row>
    <row r="19" spans="1:12" ht="14.25" customHeight="1" x14ac:dyDescent="0.25">
      <c r="A19" s="574" t="s">
        <v>1251</v>
      </c>
      <c r="B19" s="574" t="s">
        <v>459</v>
      </c>
      <c r="C19" s="574" t="s">
        <v>1475</v>
      </c>
      <c r="D19" s="572">
        <v>470021</v>
      </c>
      <c r="E19" s="579">
        <v>30.343325438999997</v>
      </c>
      <c r="F19" s="579">
        <v>0</v>
      </c>
      <c r="G19" s="579">
        <v>3.5698032</v>
      </c>
      <c r="H19" s="579">
        <v>26.773522238999998</v>
      </c>
      <c r="I19" s="574">
        <v>3.6337150511330196</v>
      </c>
      <c r="J19" s="579">
        <v>5.4473000000000004E-3</v>
      </c>
      <c r="K19" s="582">
        <v>7.9188481412918281E-3</v>
      </c>
      <c r="L19" s="582">
        <v>0</v>
      </c>
    </row>
    <row r="20" spans="1:12" ht="14.25" customHeight="1" x14ac:dyDescent="0.25">
      <c r="A20" s="574" t="s">
        <v>1251</v>
      </c>
      <c r="B20" s="574" t="s">
        <v>459</v>
      </c>
      <c r="C20" s="574" t="s">
        <v>1475</v>
      </c>
      <c r="D20" s="572">
        <v>470022</v>
      </c>
      <c r="E20" s="579">
        <v>14.880289828</v>
      </c>
      <c r="F20" s="579">
        <v>0</v>
      </c>
      <c r="G20" s="579">
        <v>1.6086803999999999</v>
      </c>
      <c r="H20" s="579">
        <v>13.271609428</v>
      </c>
      <c r="I20" s="574">
        <v>1.7499499419208202</v>
      </c>
      <c r="J20" s="579">
        <v>2.6124E-3</v>
      </c>
      <c r="K20" s="582">
        <v>4.5464374972487894E-3</v>
      </c>
      <c r="L20" s="582">
        <v>0</v>
      </c>
    </row>
    <row r="21" spans="1:12" ht="14.25" customHeight="1" x14ac:dyDescent="0.25">
      <c r="A21" s="574" t="s">
        <v>1251</v>
      </c>
      <c r="B21" s="574" t="s">
        <v>459</v>
      </c>
      <c r="C21" s="574" t="s">
        <v>1475</v>
      </c>
      <c r="D21" s="572">
        <v>470023</v>
      </c>
      <c r="E21" s="579">
        <v>5.8603012510000001</v>
      </c>
      <c r="F21" s="579">
        <v>0</v>
      </c>
      <c r="G21" s="579">
        <v>0.65723039999999999</v>
      </c>
      <c r="H21" s="579">
        <v>5.2030708509999997</v>
      </c>
      <c r="I21" s="574">
        <v>0.67514225521492011</v>
      </c>
      <c r="J21" s="579">
        <v>9.7630000000000004E-4</v>
      </c>
      <c r="K21" s="582">
        <v>1.7287071662449506E-3</v>
      </c>
      <c r="L21" s="582">
        <v>0</v>
      </c>
    </row>
    <row r="22" spans="1:12" ht="14.25" customHeight="1" x14ac:dyDescent="0.25">
      <c r="A22" s="574" t="s">
        <v>1251</v>
      </c>
      <c r="B22" s="574" t="s">
        <v>459</v>
      </c>
      <c r="C22" s="574" t="s">
        <v>1475</v>
      </c>
      <c r="D22" s="572">
        <v>470024</v>
      </c>
      <c r="E22" s="579">
        <v>25.337512472</v>
      </c>
      <c r="F22" s="579">
        <v>0</v>
      </c>
      <c r="G22" s="579">
        <v>2.6211215999999999</v>
      </c>
      <c r="H22" s="579">
        <v>22.716390872000002</v>
      </c>
      <c r="I22" s="574">
        <v>3.0788588303878495</v>
      </c>
      <c r="J22" s="579">
        <v>4.6262999999999999E-3</v>
      </c>
      <c r="K22" s="582">
        <v>7.7976852136613988E-3</v>
      </c>
      <c r="L22" s="582">
        <v>0</v>
      </c>
    </row>
    <row r="23" spans="1:12" s="577" customFormat="1" ht="14.25" customHeight="1" x14ac:dyDescent="0.25">
      <c r="A23" s="574" t="s">
        <v>1251</v>
      </c>
      <c r="B23" s="574" t="s">
        <v>459</v>
      </c>
      <c r="C23" s="574" t="s">
        <v>1475</v>
      </c>
      <c r="D23" s="585">
        <v>470025</v>
      </c>
      <c r="E23" s="574">
        <v>9.7653271799999999</v>
      </c>
      <c r="F23" s="579">
        <v>0</v>
      </c>
      <c r="G23" s="579">
        <v>1.0951763999999999</v>
      </c>
      <c r="H23" s="579">
        <v>8.6701507800000002</v>
      </c>
      <c r="I23" s="574">
        <v>1.1250245305400279</v>
      </c>
      <c r="J23" s="579">
        <v>1.6249999999999999E-3</v>
      </c>
      <c r="K23" s="581">
        <v>2.8806357623241247E-3</v>
      </c>
      <c r="L23" s="581">
        <v>0</v>
      </c>
    </row>
    <row r="24" spans="1:12" s="577" customFormat="1" ht="14.25" customHeight="1" x14ac:dyDescent="0.25">
      <c r="A24" s="574" t="s">
        <v>1251</v>
      </c>
      <c r="B24" s="574" t="s">
        <v>459</v>
      </c>
      <c r="C24" s="574" t="s">
        <v>1475</v>
      </c>
      <c r="D24" s="585">
        <v>470026</v>
      </c>
      <c r="E24" s="574">
        <v>15.705601124999999</v>
      </c>
      <c r="F24" s="579">
        <v>0</v>
      </c>
      <c r="G24" s="579">
        <v>1.6388448</v>
      </c>
      <c r="H24" s="579">
        <v>14.066756325</v>
      </c>
      <c r="I24" s="574">
        <v>1.8421330523476704</v>
      </c>
      <c r="J24" s="579">
        <v>2.6871E-3</v>
      </c>
      <c r="K24" s="581">
        <v>4.6487615350797266E-3</v>
      </c>
      <c r="L24" s="581">
        <v>0</v>
      </c>
    </row>
    <row r="25" spans="1:12" s="577" customFormat="1" ht="14.25" customHeight="1" x14ac:dyDescent="0.25">
      <c r="A25" s="574" t="s">
        <v>1251</v>
      </c>
      <c r="B25" s="574" t="s">
        <v>459</v>
      </c>
      <c r="C25" s="574" t="s">
        <v>1475</v>
      </c>
      <c r="D25" s="585">
        <v>470027</v>
      </c>
      <c r="E25" s="574">
        <v>10.373633647</v>
      </c>
      <c r="F25" s="579">
        <v>0</v>
      </c>
      <c r="G25" s="579">
        <v>1.0639632000000001</v>
      </c>
      <c r="H25" s="579">
        <v>9.3096704470000002</v>
      </c>
      <c r="I25" s="574">
        <v>1.2186625767555685</v>
      </c>
      <c r="J25" s="579">
        <v>1.7788000000000001E-3</v>
      </c>
      <c r="K25" s="581">
        <v>3.0851234123416013E-3</v>
      </c>
      <c r="L25" s="581">
        <v>0</v>
      </c>
    </row>
    <row r="26" spans="1:12" s="577" customFormat="1" ht="14.25" customHeight="1" x14ac:dyDescent="0.25">
      <c r="A26" s="574" t="s">
        <v>1251</v>
      </c>
      <c r="B26" s="574" t="s">
        <v>459</v>
      </c>
      <c r="C26" s="574" t="s">
        <v>1475</v>
      </c>
      <c r="D26" s="585">
        <v>470028</v>
      </c>
      <c r="E26" s="574">
        <v>11.391257003</v>
      </c>
      <c r="F26" s="579">
        <v>0</v>
      </c>
      <c r="G26" s="579">
        <v>1.1683345000000001</v>
      </c>
      <c r="H26" s="579">
        <v>10.222922502999999</v>
      </c>
      <c r="I26" s="574">
        <v>1.3798847169447044</v>
      </c>
      <c r="J26" s="579">
        <v>2.0682000000000001E-3</v>
      </c>
      <c r="K26" s="581">
        <v>3.5553565279347059E-3</v>
      </c>
      <c r="L26" s="581">
        <v>0</v>
      </c>
    </row>
    <row r="27" spans="1:12" s="577" customFormat="1" ht="14.25" customHeight="1" x14ac:dyDescent="0.25">
      <c r="A27" s="574" t="s">
        <v>1251</v>
      </c>
      <c r="B27" s="574" t="s">
        <v>459</v>
      </c>
      <c r="C27" s="574" t="s">
        <v>1475</v>
      </c>
      <c r="D27" s="585">
        <v>470029</v>
      </c>
      <c r="E27" s="574">
        <v>13.585650148000003</v>
      </c>
      <c r="F27" s="579">
        <v>0</v>
      </c>
      <c r="G27" s="579">
        <v>1.3934004</v>
      </c>
      <c r="H27" s="579">
        <v>12.192249748000002</v>
      </c>
      <c r="I27" s="574">
        <v>1.6331678215471681</v>
      </c>
      <c r="J27" s="579">
        <v>2.4315000000000001E-3</v>
      </c>
      <c r="K27" s="581">
        <v>4.2079591572939997E-3</v>
      </c>
      <c r="L27" s="581">
        <v>0</v>
      </c>
    </row>
    <row r="28" spans="1:12" s="577" customFormat="1" ht="14.25" customHeight="1" x14ac:dyDescent="0.25">
      <c r="A28" s="574" t="s">
        <v>1251</v>
      </c>
      <c r="B28" s="574" t="s">
        <v>459</v>
      </c>
      <c r="C28" s="574" t="s">
        <v>1475</v>
      </c>
      <c r="D28" s="585">
        <v>470030</v>
      </c>
      <c r="E28" s="574">
        <v>4.7034030869999999</v>
      </c>
      <c r="F28" s="579">
        <v>0</v>
      </c>
      <c r="G28" s="579">
        <v>0.52259999999999995</v>
      </c>
      <c r="H28" s="579">
        <v>4.1808030870000001</v>
      </c>
      <c r="I28" s="574">
        <v>0.55194750651025892</v>
      </c>
      <c r="J28" s="579">
        <v>8.1150000000000005E-4</v>
      </c>
      <c r="K28" s="581">
        <v>1.4142308619803702E-3</v>
      </c>
      <c r="L28" s="581">
        <v>0</v>
      </c>
    </row>
    <row r="29" spans="1:12" s="577" customFormat="1" ht="14.25" customHeight="1" x14ac:dyDescent="0.25">
      <c r="A29" s="574" t="s">
        <v>1251</v>
      </c>
      <c r="B29" s="574" t="s">
        <v>459</v>
      </c>
      <c r="C29" s="574" t="s">
        <v>1475</v>
      </c>
      <c r="D29" s="585">
        <v>470031</v>
      </c>
      <c r="E29" s="574">
        <v>8.6951828189999993</v>
      </c>
      <c r="F29" s="579">
        <v>0</v>
      </c>
      <c r="G29" s="579">
        <v>0.94001880000000004</v>
      </c>
      <c r="H29" s="579">
        <v>7.7551640189999995</v>
      </c>
      <c r="I29" s="574">
        <v>1.023252237158897</v>
      </c>
      <c r="J29" s="579">
        <v>1.5024000000000001E-3</v>
      </c>
      <c r="K29" s="581">
        <v>2.6269900993625452E-3</v>
      </c>
      <c r="L29" s="581">
        <v>0</v>
      </c>
    </row>
    <row r="30" spans="1:12" s="577" customFormat="1" ht="14.25" customHeight="1" x14ac:dyDescent="0.25">
      <c r="A30" s="574" t="s">
        <v>1251</v>
      </c>
      <c r="B30" s="574" t="s">
        <v>459</v>
      </c>
      <c r="C30" s="574" t="s">
        <v>1475</v>
      </c>
      <c r="D30" s="585">
        <v>470032</v>
      </c>
      <c r="E30" s="574">
        <v>8.4000441000000006</v>
      </c>
      <c r="F30" s="579">
        <v>0</v>
      </c>
      <c r="G30" s="579">
        <v>0.86154359999999997</v>
      </c>
      <c r="H30" s="579">
        <v>7.5385004999999996</v>
      </c>
      <c r="I30" s="574">
        <v>0.99423194689086025</v>
      </c>
      <c r="J30" s="579">
        <v>1.4614000000000001E-3</v>
      </c>
      <c r="K30" s="581">
        <v>2.5616984670797185E-3</v>
      </c>
      <c r="L30" s="581">
        <v>0</v>
      </c>
    </row>
    <row r="31" spans="1:12" s="577" customFormat="1" ht="14.25" customHeight="1" x14ac:dyDescent="0.25">
      <c r="A31" s="574" t="s">
        <v>1251</v>
      </c>
      <c r="B31" s="574" t="s">
        <v>459</v>
      </c>
      <c r="C31" s="574" t="s">
        <v>1475</v>
      </c>
      <c r="D31" s="585">
        <v>470033</v>
      </c>
      <c r="E31" s="574">
        <v>8.9028915000000008</v>
      </c>
      <c r="F31" s="579">
        <v>0</v>
      </c>
      <c r="G31" s="579">
        <v>1.017474</v>
      </c>
      <c r="H31" s="579">
        <v>7.8854175</v>
      </c>
      <c r="I31" s="574">
        <v>1.086707759619095</v>
      </c>
      <c r="J31" s="579">
        <v>1.6535477671232874E-3</v>
      </c>
      <c r="K31" s="581">
        <v>2.7786171165507657E-3</v>
      </c>
      <c r="L31" s="581">
        <v>0</v>
      </c>
    </row>
    <row r="32" spans="1:12" s="577" customFormat="1" ht="14.25" customHeight="1" x14ac:dyDescent="0.25">
      <c r="A32" s="574" t="s">
        <v>1251</v>
      </c>
      <c r="B32" s="574" t="s">
        <v>459</v>
      </c>
      <c r="C32" s="574" t="s">
        <v>1475</v>
      </c>
      <c r="D32" s="585">
        <v>470034</v>
      </c>
      <c r="E32" s="574">
        <v>8.4228728000000004</v>
      </c>
      <c r="F32" s="579">
        <v>0</v>
      </c>
      <c r="G32" s="579">
        <v>0.97187040000000002</v>
      </c>
      <c r="H32" s="579">
        <v>7.4510024000000001</v>
      </c>
      <c r="I32" s="574">
        <v>1.0275848943932726</v>
      </c>
      <c r="J32" s="579">
        <v>1.564190287671233E-3</v>
      </c>
      <c r="K32" s="581">
        <v>2.6255404744391577E-3</v>
      </c>
      <c r="L32" s="581">
        <v>0</v>
      </c>
    </row>
    <row r="33" spans="1:12" s="577" customFormat="1" ht="14.25" customHeight="1" x14ac:dyDescent="0.25">
      <c r="A33" s="574" t="s">
        <v>1251</v>
      </c>
      <c r="B33" s="574" t="s">
        <v>459</v>
      </c>
      <c r="C33" s="574" t="s">
        <v>1475</v>
      </c>
      <c r="D33" s="585">
        <v>470035</v>
      </c>
      <c r="E33" s="574">
        <v>1.1518999999999999</v>
      </c>
      <c r="F33" s="579">
        <v>0</v>
      </c>
      <c r="G33" s="579">
        <v>0</v>
      </c>
      <c r="H33" s="579">
        <v>1.1518999999999999</v>
      </c>
      <c r="I33" s="574">
        <v>0.14815387338369862</v>
      </c>
      <c r="J33" s="579">
        <v>2.1981316438356166E-4</v>
      </c>
      <c r="K33" s="581">
        <v>4.0589975819984507E-4</v>
      </c>
      <c r="L33" s="581">
        <v>0</v>
      </c>
    </row>
    <row r="34" spans="1:12" s="577" customFormat="1" ht="14.25" customHeight="1" x14ac:dyDescent="0.25">
      <c r="A34" s="574" t="s">
        <v>1251</v>
      </c>
      <c r="B34" s="574" t="s">
        <v>459</v>
      </c>
      <c r="C34" s="574" t="s">
        <v>1475</v>
      </c>
      <c r="D34" s="585">
        <v>470036</v>
      </c>
      <c r="E34" s="574">
        <v>2.6288792999999999</v>
      </c>
      <c r="F34" s="579">
        <v>0</v>
      </c>
      <c r="G34" s="579">
        <v>0.30627720000000003</v>
      </c>
      <c r="H34" s="579">
        <v>2.3226021000000001</v>
      </c>
      <c r="I34" s="574">
        <v>0.32055260498676247</v>
      </c>
      <c r="J34" s="579">
        <v>4.8984191780821916E-4</v>
      </c>
      <c r="K34" s="581">
        <v>8.1842488999431598E-4</v>
      </c>
      <c r="L34" s="581">
        <v>0</v>
      </c>
    </row>
    <row r="35" spans="1:12" s="577" customFormat="1" ht="14.25" customHeight="1" x14ac:dyDescent="0.25">
      <c r="A35" s="574" t="s">
        <v>1251</v>
      </c>
      <c r="B35" s="574" t="s">
        <v>459</v>
      </c>
      <c r="C35" s="574" t="s">
        <v>1475</v>
      </c>
      <c r="D35" s="585">
        <v>470037</v>
      </c>
      <c r="E35" s="574">
        <v>2.3622955999999999</v>
      </c>
      <c r="F35" s="579">
        <v>0</v>
      </c>
      <c r="G35" s="579">
        <v>0.26006879999999999</v>
      </c>
      <c r="H35" s="579">
        <v>2.1022268</v>
      </c>
      <c r="I35" s="574">
        <v>0.2724135993638096</v>
      </c>
      <c r="J35" s="579">
        <v>3.9512851780821922E-4</v>
      </c>
      <c r="K35" s="581">
        <v>6.9845955858071187E-4</v>
      </c>
      <c r="L35" s="581">
        <v>0</v>
      </c>
    </row>
    <row r="36" spans="1:12" s="577" customFormat="1" ht="14.25" customHeight="1" x14ac:dyDescent="0.25">
      <c r="A36" s="574" t="s">
        <v>1251</v>
      </c>
      <c r="B36" s="574" t="s">
        <v>459</v>
      </c>
      <c r="C36" s="574" t="s">
        <v>1475</v>
      </c>
      <c r="D36" s="585">
        <v>470038</v>
      </c>
      <c r="E36" s="574">
        <v>13.09125</v>
      </c>
      <c r="F36" s="579">
        <v>0</v>
      </c>
      <c r="G36" s="579">
        <v>1.4961431999999999</v>
      </c>
      <c r="H36" s="579">
        <v>11.5951068</v>
      </c>
      <c r="I36" s="574">
        <v>1.5979486426621896</v>
      </c>
      <c r="J36" s="579">
        <v>2.430031109589041E-3</v>
      </c>
      <c r="K36" s="581">
        <v>4.0858156492936714E-3</v>
      </c>
      <c r="L36" s="581">
        <v>0</v>
      </c>
    </row>
    <row r="37" spans="1:12" s="577" customFormat="1" ht="14.25" customHeight="1" x14ac:dyDescent="0.25">
      <c r="A37" s="574" t="s">
        <v>1251</v>
      </c>
      <c r="B37" s="574" t="s">
        <v>459</v>
      </c>
      <c r="C37" s="574" t="s">
        <v>1475</v>
      </c>
      <c r="D37" s="585">
        <v>470039</v>
      </c>
      <c r="E37" s="574">
        <v>3.11843</v>
      </c>
      <c r="F37" s="579">
        <v>0</v>
      </c>
      <c r="G37" s="579">
        <v>0.3497304</v>
      </c>
      <c r="H37" s="579">
        <v>2.7686996000000001</v>
      </c>
      <c r="I37" s="574">
        <v>0.35926188831364286</v>
      </c>
      <c r="J37" s="579">
        <v>5.2070908698630136E-4</v>
      </c>
      <c r="K37" s="581">
        <v>9.1989346746915851E-4</v>
      </c>
      <c r="L37" s="581">
        <v>0</v>
      </c>
    </row>
    <row r="38" spans="1:12" ht="14.25" customHeight="1" x14ac:dyDescent="0.25">
      <c r="A38" s="574" t="s">
        <v>1251</v>
      </c>
      <c r="B38" s="574" t="s">
        <v>459</v>
      </c>
      <c r="C38" s="574" t="s">
        <v>1475</v>
      </c>
      <c r="D38" s="587">
        <v>470040</v>
      </c>
      <c r="E38" s="579">
        <v>2.357488966</v>
      </c>
      <c r="F38" s="579">
        <v>0</v>
      </c>
      <c r="G38" s="579">
        <v>0.2746596</v>
      </c>
      <c r="H38" s="579">
        <v>2.0828293659999999</v>
      </c>
      <c r="I38" s="579">
        <v>0.28746059204664265</v>
      </c>
      <c r="J38" s="579">
        <v>4.3959984931506851E-4</v>
      </c>
      <c r="K38" s="582">
        <v>7.3393519388100404E-4</v>
      </c>
      <c r="L38" s="582">
        <v>0</v>
      </c>
    </row>
    <row r="39" spans="1:12" ht="14.25" customHeight="1" x14ac:dyDescent="0.25">
      <c r="A39" s="574" t="s">
        <v>1251</v>
      </c>
      <c r="B39" s="574" t="s">
        <v>459</v>
      </c>
      <c r="C39" s="574" t="s">
        <v>1475</v>
      </c>
      <c r="D39" s="572">
        <v>470041</v>
      </c>
      <c r="E39" s="579">
        <v>3.222724672</v>
      </c>
      <c r="F39" s="579">
        <v>0</v>
      </c>
      <c r="G39" s="579">
        <v>0.35808000000000001</v>
      </c>
      <c r="H39" s="579">
        <v>2.8646446719999998</v>
      </c>
      <c r="I39" s="574">
        <v>0.37145770572750492</v>
      </c>
      <c r="J39" s="579">
        <v>5.3821686232876709E-4</v>
      </c>
      <c r="K39" s="582">
        <v>9.5177098524886828E-4</v>
      </c>
      <c r="L39" s="582">
        <v>0</v>
      </c>
    </row>
    <row r="40" spans="1:12" ht="14.25" customHeight="1" x14ac:dyDescent="0.25">
      <c r="A40" s="574" t="s">
        <v>1251</v>
      </c>
      <c r="B40" s="574" t="s">
        <v>459</v>
      </c>
      <c r="C40" s="574" t="s">
        <v>1475</v>
      </c>
      <c r="D40" s="572">
        <v>470042</v>
      </c>
      <c r="E40" s="579">
        <v>9.3983111650000009</v>
      </c>
      <c r="F40" s="579">
        <v>0</v>
      </c>
      <c r="G40" s="579">
        <v>1.0639608</v>
      </c>
      <c r="H40" s="579">
        <v>8.3343503650000006</v>
      </c>
      <c r="I40" s="574">
        <v>1.1021635491793398</v>
      </c>
      <c r="J40" s="579">
        <v>1.6191000000000001E-3</v>
      </c>
      <c r="K40" s="582">
        <v>2.8201377042208907E-3</v>
      </c>
      <c r="L40" s="582">
        <v>0</v>
      </c>
    </row>
    <row r="41" spans="1:12" ht="14.25" customHeight="1" x14ac:dyDescent="0.25">
      <c r="A41" s="574" t="s">
        <v>1251</v>
      </c>
      <c r="B41" s="574" t="s">
        <v>459</v>
      </c>
      <c r="C41" s="574" t="s">
        <v>1475</v>
      </c>
      <c r="D41" s="572">
        <v>470043</v>
      </c>
      <c r="E41" s="579">
        <v>7.6081193809999998</v>
      </c>
      <c r="F41" s="579">
        <v>0</v>
      </c>
      <c r="G41" s="579">
        <v>0.87786120000000001</v>
      </c>
      <c r="H41" s="579">
        <v>6.730258181</v>
      </c>
      <c r="I41" s="574">
        <v>0.87702552888083929</v>
      </c>
      <c r="J41" s="579">
        <v>1.2643000000000001E-3</v>
      </c>
      <c r="K41" s="582">
        <v>2.2227532417566139E-3</v>
      </c>
      <c r="L41" s="582">
        <v>0</v>
      </c>
    </row>
    <row r="42" spans="1:12" ht="14.25" customHeight="1" x14ac:dyDescent="0.25">
      <c r="A42" s="574" t="s">
        <v>1251</v>
      </c>
      <c r="B42" s="574" t="s">
        <v>459</v>
      </c>
      <c r="C42" s="574" t="s">
        <v>1475</v>
      </c>
      <c r="D42" s="572">
        <v>470044</v>
      </c>
      <c r="E42" s="579">
        <v>3.9043999999999999</v>
      </c>
      <c r="F42" s="579">
        <v>0</v>
      </c>
      <c r="G42" s="579">
        <v>0</v>
      </c>
      <c r="H42" s="579">
        <v>3.9043999999999999</v>
      </c>
      <c r="I42" s="574">
        <v>0.50217055569742475</v>
      </c>
      <c r="J42" s="579">
        <v>7.0379999999999998E-4</v>
      </c>
      <c r="K42" s="582">
        <v>1.3758095458941534E-3</v>
      </c>
      <c r="L42" s="582">
        <v>0</v>
      </c>
    </row>
    <row r="43" spans="1:12" ht="14.25" customHeight="1" x14ac:dyDescent="0.25">
      <c r="A43" s="574" t="s">
        <v>1251</v>
      </c>
      <c r="B43" s="574" t="s">
        <v>459</v>
      </c>
      <c r="C43" s="574" t="s">
        <v>1475</v>
      </c>
      <c r="D43" s="572">
        <v>470045</v>
      </c>
      <c r="E43" s="579">
        <v>6.235094632</v>
      </c>
      <c r="F43" s="579">
        <v>0</v>
      </c>
      <c r="G43" s="579">
        <v>0.65061840000000004</v>
      </c>
      <c r="H43" s="579">
        <v>5.5844762320000001</v>
      </c>
      <c r="I43" s="574">
        <v>0.74040124626072623</v>
      </c>
      <c r="J43" s="579">
        <v>1.1119999999999999E-3</v>
      </c>
      <c r="K43" s="582">
        <v>1.9276823824631835E-3</v>
      </c>
      <c r="L43" s="582">
        <v>0</v>
      </c>
    </row>
    <row r="44" spans="1:12" ht="14.25" customHeight="1" x14ac:dyDescent="0.25">
      <c r="A44" s="574" t="s">
        <v>1251</v>
      </c>
      <c r="B44" s="574" t="s">
        <v>459</v>
      </c>
      <c r="C44" s="574" t="s">
        <v>1475</v>
      </c>
      <c r="D44" s="572">
        <v>470046</v>
      </c>
      <c r="E44" s="579">
        <v>6.0148482999999997</v>
      </c>
      <c r="F44" s="579">
        <v>0</v>
      </c>
      <c r="G44" s="579">
        <v>0.70075920000000003</v>
      </c>
      <c r="H44" s="579">
        <v>5.3140891000000003</v>
      </c>
      <c r="I44" s="574">
        <v>0.72504640791602359</v>
      </c>
      <c r="J44" s="579">
        <v>1.0943999999999999E-3</v>
      </c>
      <c r="K44" s="582">
        <v>1.8511660039737309E-3</v>
      </c>
      <c r="L44" s="582">
        <v>0</v>
      </c>
    </row>
    <row r="45" spans="1:12" ht="14.25" customHeight="1" x14ac:dyDescent="0.25">
      <c r="A45" s="574" t="s">
        <v>1251</v>
      </c>
      <c r="B45" s="574" t="s">
        <v>459</v>
      </c>
      <c r="C45" s="574" t="s">
        <v>1475</v>
      </c>
      <c r="D45" s="572">
        <v>470047</v>
      </c>
      <c r="E45" s="579">
        <v>5.1091439000000003</v>
      </c>
      <c r="F45" s="579">
        <v>0</v>
      </c>
      <c r="G45" s="579">
        <v>0.59523959999999998</v>
      </c>
      <c r="H45" s="579">
        <v>4.5139043000000001</v>
      </c>
      <c r="I45" s="574">
        <v>0.62298389152207367</v>
      </c>
      <c r="J45" s="579">
        <v>9.4970000000000005E-4</v>
      </c>
      <c r="K45" s="582">
        <v>1.5905830922017894E-3</v>
      </c>
      <c r="L45" s="582">
        <v>0</v>
      </c>
    </row>
    <row r="46" spans="1:12" ht="14.25" customHeight="1" x14ac:dyDescent="0.25">
      <c r="A46" s="574" t="s">
        <v>1251</v>
      </c>
      <c r="B46" s="574" t="s">
        <v>459</v>
      </c>
      <c r="C46" s="574" t="s">
        <v>1475</v>
      </c>
      <c r="D46" s="572">
        <v>470048</v>
      </c>
      <c r="E46" s="579">
        <v>4.5636723119999996</v>
      </c>
      <c r="F46" s="579">
        <v>0</v>
      </c>
      <c r="G46" s="579">
        <v>0.49337039999999999</v>
      </c>
      <c r="H46" s="579">
        <v>4.0703019119999997</v>
      </c>
      <c r="I46" s="574">
        <v>0.53063653639821007</v>
      </c>
      <c r="J46" s="579">
        <v>7.8019999999999999E-4</v>
      </c>
      <c r="K46" s="582">
        <v>1.3704466012462323E-3</v>
      </c>
      <c r="L46" s="582">
        <v>0</v>
      </c>
    </row>
    <row r="47" spans="1:12" ht="14.25" customHeight="1" x14ac:dyDescent="0.25">
      <c r="A47" s="574" t="s">
        <v>1251</v>
      </c>
      <c r="B47" s="574" t="s">
        <v>459</v>
      </c>
      <c r="C47" s="574" t="s">
        <v>1475</v>
      </c>
      <c r="D47" s="572">
        <v>470050</v>
      </c>
      <c r="E47" s="579">
        <v>257.13187506500003</v>
      </c>
      <c r="F47" s="579">
        <v>0</v>
      </c>
      <c r="G47" s="579">
        <v>26.372500800000001</v>
      </c>
      <c r="H47" s="579">
        <v>230.75937426500002</v>
      </c>
      <c r="I47" s="574">
        <v>29.729028585813897</v>
      </c>
      <c r="J47" s="579">
        <v>4.26174E-2</v>
      </c>
      <c r="K47" s="582">
        <v>7.346849731632385E-2</v>
      </c>
      <c r="L47" s="582">
        <v>0</v>
      </c>
    </row>
    <row r="48" spans="1:12" ht="14.25" customHeight="1" x14ac:dyDescent="0.25">
      <c r="A48" s="574" t="s">
        <v>1251</v>
      </c>
      <c r="B48" s="574" t="s">
        <v>459</v>
      </c>
      <c r="C48" s="574" t="s">
        <v>1475</v>
      </c>
      <c r="D48" s="572">
        <v>470051</v>
      </c>
      <c r="E48" s="579">
        <v>4.7427144720000003</v>
      </c>
      <c r="F48" s="579">
        <v>0</v>
      </c>
      <c r="G48" s="579">
        <v>0.54723599999999994</v>
      </c>
      <c r="H48" s="579">
        <v>4.1954784719999996</v>
      </c>
      <c r="I48" s="574">
        <v>0.5712862160921357</v>
      </c>
      <c r="J48" s="579">
        <v>8.6160000000000002E-4</v>
      </c>
      <c r="K48" s="582">
        <v>1.4596702411978225E-3</v>
      </c>
      <c r="L48" s="582">
        <v>0</v>
      </c>
    </row>
    <row r="49" spans="1:12" ht="14.25" customHeight="1" x14ac:dyDescent="0.25">
      <c r="A49" s="574" t="s">
        <v>1251</v>
      </c>
      <c r="B49" s="574" t="s">
        <v>459</v>
      </c>
      <c r="C49" s="574" t="s">
        <v>1475</v>
      </c>
      <c r="D49" s="572">
        <v>470052</v>
      </c>
      <c r="E49" s="579">
        <v>2.4579753910000002</v>
      </c>
      <c r="F49" s="579">
        <v>0</v>
      </c>
      <c r="G49" s="579">
        <v>0.2863656</v>
      </c>
      <c r="H49" s="579">
        <v>2.1716097909999998</v>
      </c>
      <c r="I49" s="574">
        <v>0.29971345117365317</v>
      </c>
      <c r="J49" s="579">
        <v>4.5827439726027399E-4</v>
      </c>
      <c r="K49" s="582">
        <v>7.6521910992656832E-4</v>
      </c>
      <c r="L49" s="582">
        <v>0</v>
      </c>
    </row>
    <row r="50" spans="1:12" ht="14.25" customHeight="1" x14ac:dyDescent="0.25">
      <c r="A50" s="574" t="s">
        <v>1251</v>
      </c>
      <c r="B50" s="574" t="s">
        <v>459</v>
      </c>
      <c r="C50" s="574" t="s">
        <v>1475</v>
      </c>
      <c r="D50" s="572">
        <v>470053</v>
      </c>
      <c r="E50" s="579">
        <v>2.6658949999999999</v>
      </c>
      <c r="F50" s="579">
        <v>0</v>
      </c>
      <c r="G50" s="579">
        <v>0.31674000000000002</v>
      </c>
      <c r="H50" s="579">
        <v>2.3491550000000001</v>
      </c>
      <c r="I50" s="574">
        <v>0.32471340507112328</v>
      </c>
      <c r="J50" s="579">
        <v>4.9656997260273976E-4</v>
      </c>
      <c r="K50" s="582">
        <v>8.277811983194084E-4</v>
      </c>
      <c r="L50" s="582">
        <v>0</v>
      </c>
    </row>
    <row r="51" spans="1:12" ht="14.25" customHeight="1" x14ac:dyDescent="0.25">
      <c r="A51" s="574" t="s">
        <v>1251</v>
      </c>
      <c r="B51" s="574" t="s">
        <v>459</v>
      </c>
      <c r="C51" s="574" t="s">
        <v>1475</v>
      </c>
      <c r="D51" s="572">
        <v>470054</v>
      </c>
      <c r="E51" s="579">
        <v>2.2143825000000001</v>
      </c>
      <c r="F51" s="579">
        <v>0</v>
      </c>
      <c r="G51" s="579">
        <v>0.26840999999999998</v>
      </c>
      <c r="H51" s="579">
        <v>1.9459725000000001</v>
      </c>
      <c r="I51" s="574">
        <v>0.26941311821397945</v>
      </c>
      <c r="J51" s="579">
        <v>4.1291465753424652E-4</v>
      </c>
      <c r="K51" s="582">
        <v>6.8571036306410977E-4</v>
      </c>
      <c r="L51" s="582">
        <v>0</v>
      </c>
    </row>
    <row r="52" spans="1:12" ht="14.25" customHeight="1" x14ac:dyDescent="0.25">
      <c r="A52" s="574" t="s">
        <v>1251</v>
      </c>
      <c r="B52" s="574" t="s">
        <v>459</v>
      </c>
      <c r="C52" s="574" t="s">
        <v>1475</v>
      </c>
      <c r="D52" s="572">
        <v>470055</v>
      </c>
      <c r="E52" s="579">
        <v>8.1705079250000008</v>
      </c>
      <c r="F52" s="579">
        <v>0</v>
      </c>
      <c r="G52" s="579">
        <v>0.96123599999999998</v>
      </c>
      <c r="H52" s="579">
        <v>7.2092719250000004</v>
      </c>
      <c r="I52" s="574">
        <v>0.96005865958597048</v>
      </c>
      <c r="J52" s="579">
        <v>1.4178000000000001E-3</v>
      </c>
      <c r="K52" s="582">
        <v>2.4493381381335473E-3</v>
      </c>
      <c r="L52" s="582">
        <v>0</v>
      </c>
    </row>
    <row r="53" spans="1:12" ht="14.25" customHeight="1" x14ac:dyDescent="0.25">
      <c r="A53" s="574" t="s">
        <v>1251</v>
      </c>
      <c r="B53" s="574" t="s">
        <v>459</v>
      </c>
      <c r="C53" s="574" t="s">
        <v>1475</v>
      </c>
      <c r="D53" s="572">
        <v>470056</v>
      </c>
      <c r="E53" s="579">
        <v>2.6393024999999999</v>
      </c>
      <c r="F53" s="579">
        <v>0</v>
      </c>
      <c r="G53" s="579">
        <v>0.28532999999999997</v>
      </c>
      <c r="H53" s="579">
        <v>2.3539724999999998</v>
      </c>
      <c r="I53" s="574">
        <v>0.30464028157599043</v>
      </c>
      <c r="J53" s="579">
        <v>4.414176678082192E-4</v>
      </c>
      <c r="K53" s="582">
        <v>7.0301095213401454E-4</v>
      </c>
      <c r="L53" s="582">
        <v>0</v>
      </c>
    </row>
    <row r="54" spans="1:12" ht="14.25" customHeight="1" x14ac:dyDescent="0.25">
      <c r="A54" s="574" t="s">
        <v>1251</v>
      </c>
      <c r="B54" s="574" t="s">
        <v>459</v>
      </c>
      <c r="C54" s="574" t="s">
        <v>1475</v>
      </c>
      <c r="D54" s="572">
        <v>470057</v>
      </c>
      <c r="E54" s="579">
        <v>2.5362391999999998</v>
      </c>
      <c r="F54" s="579">
        <v>0</v>
      </c>
      <c r="G54" s="579">
        <v>0.31703039999999999</v>
      </c>
      <c r="H54" s="579">
        <v>2.2192088000000001</v>
      </c>
      <c r="I54" s="574">
        <v>0.30720733333990907</v>
      </c>
      <c r="J54" s="579">
        <v>4.7212187671232875E-4</v>
      </c>
      <c r="K54" s="582">
        <v>7.8199173081430035E-4</v>
      </c>
      <c r="L54" s="582">
        <v>0</v>
      </c>
    </row>
    <row r="55" spans="1:12" ht="14.25" customHeight="1" x14ac:dyDescent="0.25">
      <c r="A55" s="574" t="s">
        <v>1251</v>
      </c>
      <c r="B55" s="574" t="s">
        <v>459</v>
      </c>
      <c r="C55" s="574" t="s">
        <v>1475</v>
      </c>
      <c r="D55" s="572">
        <v>470058</v>
      </c>
      <c r="E55" s="579">
        <v>1.4670824</v>
      </c>
      <c r="F55" s="579">
        <v>0</v>
      </c>
      <c r="G55" s="579">
        <v>0.1504704</v>
      </c>
      <c r="H55" s="579">
        <v>1.3166119999999999</v>
      </c>
      <c r="I55" s="574">
        <v>0.17418500819638463</v>
      </c>
      <c r="J55" s="579">
        <v>2.588E-4</v>
      </c>
      <c r="K55" s="582">
        <v>4.487982257116522E-4</v>
      </c>
      <c r="L55" s="582">
        <v>0</v>
      </c>
    </row>
    <row r="56" spans="1:12" ht="14.25" customHeight="1" x14ac:dyDescent="0.25">
      <c r="A56" s="574" t="s">
        <v>1251</v>
      </c>
      <c r="B56" s="574" t="s">
        <v>459</v>
      </c>
      <c r="C56" s="574" t="s">
        <v>1475</v>
      </c>
      <c r="D56" s="572">
        <v>470059</v>
      </c>
      <c r="E56" s="579">
        <v>2.2268607999999999</v>
      </c>
      <c r="F56" s="579">
        <v>0</v>
      </c>
      <c r="G56" s="579">
        <v>0.23859179999999999</v>
      </c>
      <c r="H56" s="579">
        <v>1.9882690000000001</v>
      </c>
      <c r="I56" s="574">
        <v>0.25892882052116861</v>
      </c>
      <c r="J56" s="579">
        <v>3.7790000000000002E-4</v>
      </c>
      <c r="K56" s="582">
        <v>6.6522508152173443E-4</v>
      </c>
      <c r="L56" s="582">
        <v>0</v>
      </c>
    </row>
    <row r="57" spans="1:12" ht="14.25" customHeight="1" x14ac:dyDescent="0.25">
      <c r="A57" s="574" t="s">
        <v>1251</v>
      </c>
      <c r="B57" s="574" t="s">
        <v>459</v>
      </c>
      <c r="C57" s="574" t="s">
        <v>1475</v>
      </c>
      <c r="D57" s="572">
        <v>470060</v>
      </c>
      <c r="E57" s="579">
        <v>2.5179208000000002</v>
      </c>
      <c r="F57" s="579">
        <v>0</v>
      </c>
      <c r="G57" s="579">
        <v>0.31473960000000001</v>
      </c>
      <c r="H57" s="579">
        <v>2.2031812</v>
      </c>
      <c r="I57" s="574">
        <v>0.30498853523557384</v>
      </c>
      <c r="J57" s="579">
        <v>4.6879058904109586E-4</v>
      </c>
      <c r="K57" s="582">
        <v>7.7634405447560089E-4</v>
      </c>
      <c r="L57" s="582">
        <v>0</v>
      </c>
    </row>
    <row r="58" spans="1:12" ht="14.25" customHeight="1" x14ac:dyDescent="0.25">
      <c r="A58" s="574" t="s">
        <v>1251</v>
      </c>
      <c r="B58" s="574" t="s">
        <v>459</v>
      </c>
      <c r="C58" s="574" t="s">
        <v>1475</v>
      </c>
      <c r="D58" s="572">
        <v>470062</v>
      </c>
      <c r="E58" s="579">
        <v>2.6420170459999999</v>
      </c>
      <c r="F58" s="579">
        <v>0</v>
      </c>
      <c r="G58" s="579">
        <v>0.29630040000000002</v>
      </c>
      <c r="H58" s="579">
        <v>2.3457166460000001</v>
      </c>
      <c r="I58" s="574">
        <v>0.30437635183244122</v>
      </c>
      <c r="J58" s="579">
        <v>4.4158428767123288E-4</v>
      </c>
      <c r="K58" s="582">
        <v>7.7935843125558481E-4</v>
      </c>
      <c r="L58" s="582">
        <v>0</v>
      </c>
    </row>
    <row r="59" spans="1:12" ht="14.25" customHeight="1" x14ac:dyDescent="0.25">
      <c r="A59" s="574" t="s">
        <v>1251</v>
      </c>
      <c r="B59" s="574" t="s">
        <v>459</v>
      </c>
      <c r="C59" s="574" t="s">
        <v>1475</v>
      </c>
      <c r="D59" s="572">
        <v>470063</v>
      </c>
      <c r="E59" s="579">
        <v>2.8619193789999997</v>
      </c>
      <c r="F59" s="579">
        <v>0</v>
      </c>
      <c r="G59" s="579">
        <v>0.31799040000000001</v>
      </c>
      <c r="H59" s="579">
        <v>2.5439289789999999</v>
      </c>
      <c r="I59" s="574">
        <v>0.32987102308545219</v>
      </c>
      <c r="J59" s="579">
        <v>4.7820618630136985E-4</v>
      </c>
      <c r="K59" s="582">
        <v>8.4521400183875089E-4</v>
      </c>
      <c r="L59" s="582">
        <v>0</v>
      </c>
    </row>
    <row r="60" spans="1:12" ht="14.25" customHeight="1" x14ac:dyDescent="0.25">
      <c r="A60" s="574" t="s">
        <v>1251</v>
      </c>
      <c r="B60" s="574" t="s">
        <v>459</v>
      </c>
      <c r="C60" s="574" t="s">
        <v>1475</v>
      </c>
      <c r="D60" s="572">
        <v>470064</v>
      </c>
      <c r="E60" s="579">
        <v>2.6658949999999999</v>
      </c>
      <c r="F60" s="579">
        <v>0</v>
      </c>
      <c r="G60" s="579">
        <v>0.31674000000000002</v>
      </c>
      <c r="H60" s="579">
        <v>2.3491550000000001</v>
      </c>
      <c r="I60" s="574">
        <v>0.32471340507112328</v>
      </c>
      <c r="J60" s="579">
        <v>4.9656997260273976E-4</v>
      </c>
      <c r="K60" s="582">
        <v>8.2778144498129799E-4</v>
      </c>
      <c r="L60" s="582">
        <v>0</v>
      </c>
    </row>
    <row r="61" spans="1:12" ht="14.25" customHeight="1" x14ac:dyDescent="0.25">
      <c r="A61" s="574" t="s">
        <v>1251</v>
      </c>
      <c r="B61" s="574" t="s">
        <v>459</v>
      </c>
      <c r="C61" s="574" t="s">
        <v>1475</v>
      </c>
      <c r="D61" s="572">
        <v>470066</v>
      </c>
      <c r="E61" s="579">
        <v>2.5568149999999998</v>
      </c>
      <c r="F61" s="579">
        <v>0</v>
      </c>
      <c r="G61" s="579">
        <v>0.30377999999999999</v>
      </c>
      <c r="H61" s="579">
        <v>2.2530350000000001</v>
      </c>
      <c r="I61" s="579">
        <v>0.3114271585290958</v>
      </c>
      <c r="J61" s="579">
        <v>4.7648816438356162E-4</v>
      </c>
      <c r="K61" s="582">
        <v>7.9391124378486676E-4</v>
      </c>
      <c r="L61" s="582">
        <v>0</v>
      </c>
    </row>
    <row r="62" spans="1:12" ht="14.25" customHeight="1" x14ac:dyDescent="0.25">
      <c r="A62" s="574" t="s">
        <v>1251</v>
      </c>
      <c r="B62" s="574" t="s">
        <v>459</v>
      </c>
      <c r="C62" s="574" t="s">
        <v>1475</v>
      </c>
      <c r="D62" s="572">
        <v>470067</v>
      </c>
      <c r="E62" s="579">
        <v>6.4810660879999995</v>
      </c>
      <c r="F62" s="579">
        <v>0</v>
      </c>
      <c r="G62" s="579">
        <v>0.74781600000000004</v>
      </c>
      <c r="H62" s="579">
        <v>5.7332500879999992</v>
      </c>
      <c r="I62" s="579">
        <v>0.77800650787793391</v>
      </c>
      <c r="J62" s="579">
        <v>1.1686000000000001E-3</v>
      </c>
      <c r="K62" s="582">
        <v>1.9878516473441619E-3</v>
      </c>
      <c r="L62" s="582">
        <v>0</v>
      </c>
    </row>
    <row r="63" spans="1:12" ht="14.25" customHeight="1" x14ac:dyDescent="0.25">
      <c r="A63" s="574" t="s">
        <v>1251</v>
      </c>
      <c r="B63" s="574" t="s">
        <v>459</v>
      </c>
      <c r="C63" s="574" t="s">
        <v>1475</v>
      </c>
      <c r="D63" s="572">
        <v>472938</v>
      </c>
      <c r="E63" s="579">
        <v>10.009166320999999</v>
      </c>
      <c r="F63" s="579">
        <v>0</v>
      </c>
      <c r="G63" s="579">
        <v>1.1439048000000001</v>
      </c>
      <c r="H63" s="579">
        <v>8.865261520999999</v>
      </c>
      <c r="I63" s="579">
        <v>1.2034032176317697</v>
      </c>
      <c r="J63" s="579">
        <v>1.8217000000000001E-3</v>
      </c>
      <c r="K63" s="582">
        <v>3.0740440499157531E-3</v>
      </c>
      <c r="L63" s="582">
        <v>0</v>
      </c>
    </row>
    <row r="64" spans="1:12" ht="14.25" customHeight="1" x14ac:dyDescent="0.25">
      <c r="A64" s="574" t="s">
        <v>1251</v>
      </c>
      <c r="B64" s="574" t="s">
        <v>459</v>
      </c>
      <c r="C64" s="574" t="s">
        <v>1475</v>
      </c>
      <c r="D64" s="572">
        <v>472944</v>
      </c>
      <c r="E64" s="579">
        <v>2.364547</v>
      </c>
      <c r="F64" s="579">
        <v>0</v>
      </c>
      <c r="G64" s="579">
        <v>0.27283200000000002</v>
      </c>
      <c r="H64" s="579">
        <v>2.0917150000000002</v>
      </c>
      <c r="I64" s="579">
        <v>0.28847315395143963</v>
      </c>
      <c r="J64" s="579">
        <v>4.4100723287671237E-4</v>
      </c>
      <c r="K64" s="582">
        <v>7.3706624943396923E-4</v>
      </c>
      <c r="L64" s="582">
        <v>0</v>
      </c>
    </row>
    <row r="65" spans="1:12" ht="14.25" customHeight="1" x14ac:dyDescent="0.25">
      <c r="A65" s="574" t="s">
        <v>1251</v>
      </c>
      <c r="B65" s="574" t="s">
        <v>459</v>
      </c>
      <c r="C65" s="574" t="s">
        <v>1475</v>
      </c>
      <c r="D65" s="572">
        <v>472952</v>
      </c>
      <c r="E65" s="579">
        <v>3.1005237999999999</v>
      </c>
      <c r="F65" s="579">
        <v>0</v>
      </c>
      <c r="G65" s="579">
        <v>0.35775240000000003</v>
      </c>
      <c r="H65" s="579">
        <v>2.7427714000000001</v>
      </c>
      <c r="I65" s="579">
        <v>0.37826182557472421</v>
      </c>
      <c r="J65" s="579">
        <v>5.773471369863014E-4</v>
      </c>
      <c r="K65" s="582">
        <v>9.664816807513245E-4</v>
      </c>
      <c r="L65" s="582">
        <v>0</v>
      </c>
    </row>
    <row r="66" spans="1:12" ht="14.25" customHeight="1" x14ac:dyDescent="0.25">
      <c r="A66" s="574" t="s">
        <v>1251</v>
      </c>
      <c r="B66" s="574" t="s">
        <v>459</v>
      </c>
      <c r="C66" s="574" t="s">
        <v>1475</v>
      </c>
      <c r="D66" s="572">
        <v>472968</v>
      </c>
      <c r="E66" s="579">
        <v>2.809452184</v>
      </c>
      <c r="F66" s="579">
        <v>0</v>
      </c>
      <c r="G66" s="579">
        <v>0.3150792</v>
      </c>
      <c r="H66" s="579">
        <v>2.494372984</v>
      </c>
      <c r="I66" s="579">
        <v>0.34028714944496585</v>
      </c>
      <c r="J66" s="579">
        <v>5.1480000000000004E-4</v>
      </c>
      <c r="K66" s="582">
        <v>8.6709580660298202E-4</v>
      </c>
      <c r="L66" s="582">
        <v>0</v>
      </c>
    </row>
    <row r="67" spans="1:12" ht="14.25" customHeight="1" x14ac:dyDescent="0.25">
      <c r="A67" s="574" t="s">
        <v>1251</v>
      </c>
      <c r="B67" s="574" t="s">
        <v>459</v>
      </c>
      <c r="C67" s="574" t="s">
        <v>1475</v>
      </c>
      <c r="D67" s="572">
        <v>472970</v>
      </c>
      <c r="E67" s="579">
        <v>14.477375500000001</v>
      </c>
      <c r="F67" s="579">
        <v>0</v>
      </c>
      <c r="G67" s="579">
        <v>1.6389480000000001</v>
      </c>
      <c r="H67" s="579">
        <v>12.8384275</v>
      </c>
      <c r="I67" s="579">
        <v>1.7364406367551903</v>
      </c>
      <c r="J67" s="579">
        <v>2.6461000000000002E-3</v>
      </c>
      <c r="K67" s="582">
        <v>4.4545696576413375E-3</v>
      </c>
      <c r="L67" s="582">
        <v>0</v>
      </c>
    </row>
    <row r="68" spans="1:12" ht="14.25" customHeight="1" x14ac:dyDescent="0.25">
      <c r="A68" s="574" t="s">
        <v>1251</v>
      </c>
      <c r="B68" s="574" t="s">
        <v>459</v>
      </c>
      <c r="C68" s="574" t="s">
        <v>1475</v>
      </c>
      <c r="D68" s="572">
        <v>472976</v>
      </c>
      <c r="E68" s="579">
        <v>4.6092726749999997</v>
      </c>
      <c r="F68" s="579">
        <v>0</v>
      </c>
      <c r="G68" s="579">
        <v>0.51214199999999999</v>
      </c>
      <c r="H68" s="579">
        <v>4.0971306749999998</v>
      </c>
      <c r="I68" s="574">
        <v>0.53127470800557808</v>
      </c>
      <c r="J68" s="579">
        <v>7.6851398287671238E-4</v>
      </c>
      <c r="K68" s="582">
        <v>1.3612613456873415E-3</v>
      </c>
      <c r="L68" s="582">
        <v>0</v>
      </c>
    </row>
    <row r="69" spans="1:12" ht="14.25" customHeight="1" x14ac:dyDescent="0.25">
      <c r="A69" s="574" t="s">
        <v>1251</v>
      </c>
      <c r="B69" s="574" t="s">
        <v>459</v>
      </c>
      <c r="C69" s="574" t="s">
        <v>1475</v>
      </c>
      <c r="D69" s="572">
        <v>472979</v>
      </c>
      <c r="E69" s="579">
        <v>3.0109887</v>
      </c>
      <c r="F69" s="579">
        <v>0</v>
      </c>
      <c r="G69" s="579">
        <v>0.35079480000000002</v>
      </c>
      <c r="H69" s="579">
        <v>2.6601938999999999</v>
      </c>
      <c r="I69" s="574">
        <v>0.36714620623656696</v>
      </c>
      <c r="J69" s="579">
        <v>5.6078810958904107E-4</v>
      </c>
      <c r="K69" s="582">
        <v>9.3738350618517501E-4</v>
      </c>
      <c r="L69" s="582">
        <v>0</v>
      </c>
    </row>
    <row r="70" spans="1:12" ht="14.25" customHeight="1" x14ac:dyDescent="0.25">
      <c r="A70" s="574" t="s">
        <v>1251</v>
      </c>
      <c r="B70" s="574" t="s">
        <v>459</v>
      </c>
      <c r="C70" s="574" t="s">
        <v>1475</v>
      </c>
      <c r="D70" s="572">
        <v>472980</v>
      </c>
      <c r="E70" s="579">
        <v>5.8914424429999999</v>
      </c>
      <c r="F70" s="579">
        <v>0</v>
      </c>
      <c r="G70" s="579">
        <v>0.679782</v>
      </c>
      <c r="H70" s="579">
        <v>5.2116604429999995</v>
      </c>
      <c r="I70" s="574">
        <v>0.70537525091164655</v>
      </c>
      <c r="J70" s="579">
        <v>1.0577E-3</v>
      </c>
      <c r="K70" s="582">
        <v>1.8022758613076098E-3</v>
      </c>
      <c r="L70" s="582">
        <v>0</v>
      </c>
    </row>
    <row r="71" spans="1:12" ht="14.25" customHeight="1" x14ac:dyDescent="0.25">
      <c r="A71" s="574" t="s">
        <v>1251</v>
      </c>
      <c r="B71" s="574" t="s">
        <v>459</v>
      </c>
      <c r="C71" s="574" t="s">
        <v>1475</v>
      </c>
      <c r="D71" s="572">
        <v>472986</v>
      </c>
      <c r="E71" s="579">
        <v>1.377000268</v>
      </c>
      <c r="F71" s="579">
        <v>0</v>
      </c>
      <c r="G71" s="579">
        <v>0.153</v>
      </c>
      <c r="H71" s="579">
        <v>1.2240002679999999</v>
      </c>
      <c r="I71" s="574">
        <v>0.15871606936329175</v>
      </c>
      <c r="J71" s="579">
        <v>2.3148831301369864E-4</v>
      </c>
      <c r="K71" s="582">
        <v>4.0667101629598615E-4</v>
      </c>
      <c r="L71" s="582">
        <v>0</v>
      </c>
    </row>
    <row r="72" spans="1:12" ht="14.25" customHeight="1" x14ac:dyDescent="0.25">
      <c r="A72" s="574" t="s">
        <v>1251</v>
      </c>
      <c r="B72" s="574" t="s">
        <v>459</v>
      </c>
      <c r="C72" s="574" t="s">
        <v>1475</v>
      </c>
      <c r="D72" s="572">
        <v>472991</v>
      </c>
      <c r="E72" s="579">
        <v>1.6626306</v>
      </c>
      <c r="F72" s="579">
        <v>0</v>
      </c>
      <c r="G72" s="579">
        <v>0.1847364</v>
      </c>
      <c r="H72" s="579">
        <v>1.4778941999999999</v>
      </c>
      <c r="I72" s="574">
        <v>0.19163814625003656</v>
      </c>
      <c r="J72" s="579">
        <v>2.7894258356164385E-4</v>
      </c>
      <c r="K72" s="582">
        <v>4.9102662498689208E-4</v>
      </c>
      <c r="L72" s="582">
        <v>0</v>
      </c>
    </row>
    <row r="73" spans="1:12" ht="14.25" customHeight="1" x14ac:dyDescent="0.25">
      <c r="A73" s="574" t="s">
        <v>1251</v>
      </c>
      <c r="B73" s="574" t="s">
        <v>459</v>
      </c>
      <c r="C73" s="574" t="s">
        <v>1475</v>
      </c>
      <c r="D73" s="572">
        <v>472992</v>
      </c>
      <c r="E73" s="579">
        <v>2.68429443</v>
      </c>
      <c r="F73" s="579">
        <v>0</v>
      </c>
      <c r="G73" s="579">
        <v>0.27297959999999999</v>
      </c>
      <c r="H73" s="579">
        <v>2.4113148300000002</v>
      </c>
      <c r="I73" s="574">
        <v>0.31076409822076118</v>
      </c>
      <c r="J73" s="579">
        <v>4.4923490753424655E-4</v>
      </c>
      <c r="K73" s="582">
        <v>8.0115326795716685E-4</v>
      </c>
      <c r="L73" s="582">
        <v>0</v>
      </c>
    </row>
    <row r="74" spans="1:12" ht="14.25" customHeight="1" x14ac:dyDescent="0.25">
      <c r="A74" s="574" t="s">
        <v>1251</v>
      </c>
      <c r="B74" s="574" t="s">
        <v>459</v>
      </c>
      <c r="C74" s="574" t="s">
        <v>1475</v>
      </c>
      <c r="D74" s="572">
        <v>472993</v>
      </c>
      <c r="E74" s="579">
        <v>2.682828684</v>
      </c>
      <c r="F74" s="579">
        <v>0</v>
      </c>
      <c r="G74" s="579">
        <v>0.27282960000000001</v>
      </c>
      <c r="H74" s="579">
        <v>2.4099990839999998</v>
      </c>
      <c r="I74" s="574">
        <v>0.31059464050757474</v>
      </c>
      <c r="J74" s="579">
        <v>4.4901815890410963E-4</v>
      </c>
      <c r="K74" s="582">
        <v>7.1974322636866753E-4</v>
      </c>
      <c r="L74" s="582">
        <v>0</v>
      </c>
    </row>
    <row r="75" spans="1:12" ht="14.25" customHeight="1" x14ac:dyDescent="0.25">
      <c r="A75" s="574" t="s">
        <v>1251</v>
      </c>
      <c r="B75" s="574" t="s">
        <v>459</v>
      </c>
      <c r="C75" s="574" t="s">
        <v>1475</v>
      </c>
      <c r="D75" s="572">
        <v>472994</v>
      </c>
      <c r="E75" s="579">
        <v>8.5344242310000009</v>
      </c>
      <c r="F75" s="579">
        <v>0</v>
      </c>
      <c r="G75" s="579">
        <v>0.92264040000000003</v>
      </c>
      <c r="H75" s="579">
        <v>7.6117838310000003</v>
      </c>
      <c r="I75" s="574">
        <v>0.99142606634969987</v>
      </c>
      <c r="J75" s="579">
        <v>1.4519999999999999E-3</v>
      </c>
      <c r="K75" s="582">
        <v>2.3946748811756709E-3</v>
      </c>
      <c r="L75" s="582">
        <v>0</v>
      </c>
    </row>
    <row r="76" spans="1:12" ht="14.25" customHeight="1" x14ac:dyDescent="0.25">
      <c r="A76" s="574" t="s">
        <v>1251</v>
      </c>
      <c r="B76" s="574" t="s">
        <v>459</v>
      </c>
      <c r="C76" s="574" t="s">
        <v>1475</v>
      </c>
      <c r="D76" s="586">
        <v>472998</v>
      </c>
      <c r="E76" s="574">
        <v>28.293790119000001</v>
      </c>
      <c r="F76" s="579">
        <v>0</v>
      </c>
      <c r="G76" s="579">
        <v>3.2335764</v>
      </c>
      <c r="H76" s="579">
        <v>25.060213719</v>
      </c>
      <c r="I76" s="574">
        <v>3.306215268583713</v>
      </c>
      <c r="J76" s="579">
        <v>4.8402999999999996E-3</v>
      </c>
      <c r="K76" s="582">
        <v>7.8397227975005902E-3</v>
      </c>
      <c r="L76" s="582">
        <v>0</v>
      </c>
    </row>
    <row r="77" spans="1:12" ht="14.25" customHeight="1" x14ac:dyDescent="0.25">
      <c r="A77" s="574" t="s">
        <v>1251</v>
      </c>
      <c r="B77" s="574" t="s">
        <v>459</v>
      </c>
      <c r="C77" s="574" t="s">
        <v>1475</v>
      </c>
      <c r="D77" s="586">
        <v>472999</v>
      </c>
      <c r="E77" s="574">
        <v>14.903854412000001</v>
      </c>
      <c r="F77" s="579">
        <v>0</v>
      </c>
      <c r="G77" s="579">
        <v>1.703298</v>
      </c>
      <c r="H77" s="579">
        <v>13.200556412000001</v>
      </c>
      <c r="I77" s="574">
        <v>1.7850612514146611</v>
      </c>
      <c r="J77" s="579">
        <v>2.6711E-3</v>
      </c>
      <c r="K77" s="582">
        <v>4.5072417580027122E-3</v>
      </c>
      <c r="L77" s="582">
        <v>0</v>
      </c>
    </row>
    <row r="78" spans="1:12" ht="14.25" customHeight="1" x14ac:dyDescent="0.25">
      <c r="A78" s="574" t="s">
        <v>1251</v>
      </c>
      <c r="B78" s="574" t="s">
        <v>459</v>
      </c>
      <c r="C78" s="574" t="s">
        <v>1475</v>
      </c>
      <c r="D78" s="586">
        <v>473000</v>
      </c>
      <c r="E78" s="574">
        <v>40.805730019999999</v>
      </c>
      <c r="F78" s="579">
        <v>0</v>
      </c>
      <c r="G78" s="579">
        <v>4.6635119999999999</v>
      </c>
      <c r="H78" s="579">
        <v>36.142218020000001</v>
      </c>
      <c r="I78" s="574">
        <v>4.854472976186174</v>
      </c>
      <c r="J78" s="579">
        <v>7.2183999999999998E-3</v>
      </c>
      <c r="K78" s="582">
        <v>1.2412465268166082E-2</v>
      </c>
      <c r="L78" s="582">
        <v>0</v>
      </c>
    </row>
    <row r="79" spans="1:12" ht="14.25" customHeight="1" x14ac:dyDescent="0.25">
      <c r="A79" s="574" t="s">
        <v>1251</v>
      </c>
      <c r="B79" s="574" t="s">
        <v>459</v>
      </c>
      <c r="C79" s="574" t="s">
        <v>1475</v>
      </c>
      <c r="D79" s="586">
        <v>473001</v>
      </c>
      <c r="E79" s="574">
        <v>27.436002889999997</v>
      </c>
      <c r="F79" s="579">
        <v>0</v>
      </c>
      <c r="G79" s="579">
        <v>2.8879991999999999</v>
      </c>
      <c r="H79" s="579">
        <v>24.548003689999998</v>
      </c>
      <c r="I79" s="574">
        <v>3.2319911449319454</v>
      </c>
      <c r="J79" s="574">
        <v>4.7736000000000002E-3</v>
      </c>
      <c r="K79" s="582">
        <v>8.2279702856385261E-3</v>
      </c>
      <c r="L79" s="582">
        <v>0</v>
      </c>
    </row>
    <row r="80" spans="1:12" ht="14.25" customHeight="1" x14ac:dyDescent="0.25">
      <c r="A80" s="574" t="s">
        <v>1251</v>
      </c>
      <c r="B80" s="574" t="s">
        <v>459</v>
      </c>
      <c r="C80" s="574" t="s">
        <v>1475</v>
      </c>
      <c r="D80" s="586">
        <v>473003</v>
      </c>
      <c r="E80" s="582">
        <v>1.974663727</v>
      </c>
      <c r="F80" s="582">
        <v>0</v>
      </c>
      <c r="G80" s="582">
        <v>0.21347759999999999</v>
      </c>
      <c r="H80" s="582">
        <v>1.761186127</v>
      </c>
      <c r="I80" s="582">
        <v>0.22792475172285218</v>
      </c>
      <c r="J80" s="582">
        <v>3.3080000000000002E-4</v>
      </c>
      <c r="K80" s="582">
        <v>5.8514964512129957E-4</v>
      </c>
      <c r="L80" s="582">
        <v>0</v>
      </c>
    </row>
    <row r="81" spans="1:12" ht="14.25" customHeight="1" x14ac:dyDescent="0.25">
      <c r="A81" s="574" t="s">
        <v>1251</v>
      </c>
      <c r="B81" s="574" t="s">
        <v>459</v>
      </c>
      <c r="C81" s="574" t="s">
        <v>1475</v>
      </c>
      <c r="D81" s="586">
        <v>473005</v>
      </c>
      <c r="E81" s="582">
        <v>8.4816807999999995</v>
      </c>
      <c r="F81" s="582">
        <v>0</v>
      </c>
      <c r="G81" s="582">
        <v>0.96018959999999998</v>
      </c>
      <c r="H81" s="582">
        <v>7.5214911999999998</v>
      </c>
      <c r="I81" s="582">
        <v>1.0358182444325188</v>
      </c>
      <c r="J81" s="582">
        <v>1.5755999999999999E-3</v>
      </c>
      <c r="K81" s="582">
        <v>2.6503789038825097E-3</v>
      </c>
      <c r="L81" s="582">
        <v>0</v>
      </c>
    </row>
    <row r="82" spans="1:12" ht="14.25" customHeight="1" x14ac:dyDescent="0.25">
      <c r="A82" s="574" t="s">
        <v>1251</v>
      </c>
      <c r="B82" s="574" t="s">
        <v>459</v>
      </c>
      <c r="C82" s="574" t="s">
        <v>1475</v>
      </c>
      <c r="D82" s="586">
        <v>473079</v>
      </c>
      <c r="E82" s="582">
        <v>1.8011828999999999</v>
      </c>
      <c r="F82" s="582">
        <v>0</v>
      </c>
      <c r="G82" s="582">
        <v>0.1847364</v>
      </c>
      <c r="H82" s="582">
        <v>1.6164464999999999</v>
      </c>
      <c r="I82" s="582">
        <v>0.20844017488476166</v>
      </c>
      <c r="J82" s="582">
        <v>3.0231393287671237E-4</v>
      </c>
      <c r="K82" s="582">
        <v>4.827497317996262E-4</v>
      </c>
      <c r="L82" s="582">
        <v>0</v>
      </c>
    </row>
    <row r="83" spans="1:12" ht="14.25" customHeight="1" x14ac:dyDescent="0.25">
      <c r="A83" s="574" t="s">
        <v>1251</v>
      </c>
      <c r="B83" s="574" t="s">
        <v>459</v>
      </c>
      <c r="C83" s="574" t="s">
        <v>1475</v>
      </c>
      <c r="D83" s="586">
        <v>473081</v>
      </c>
      <c r="E83" s="582">
        <v>1.6626306</v>
      </c>
      <c r="F83" s="582">
        <v>0</v>
      </c>
      <c r="G83" s="582">
        <v>0.1847364</v>
      </c>
      <c r="H83" s="582">
        <v>1.4778941999999999</v>
      </c>
      <c r="I83" s="582">
        <v>0.19163814625003656</v>
      </c>
      <c r="J83" s="582">
        <v>2.7634258356164384E-4</v>
      </c>
      <c r="K83" s="582">
        <v>4.9102662498689208E-4</v>
      </c>
      <c r="L83" s="582">
        <v>0</v>
      </c>
    </row>
    <row r="84" spans="1:12" ht="14.25" customHeight="1" x14ac:dyDescent="0.25">
      <c r="A84" s="574" t="s">
        <v>1251</v>
      </c>
      <c r="B84" s="574" t="s">
        <v>459</v>
      </c>
      <c r="C84" s="574" t="s">
        <v>1475</v>
      </c>
      <c r="D84" s="586">
        <v>473146</v>
      </c>
      <c r="E84" s="582">
        <v>2.879839171</v>
      </c>
      <c r="F84" s="582">
        <v>0</v>
      </c>
      <c r="G84" s="582">
        <v>0.30314039999999998</v>
      </c>
      <c r="H84" s="582">
        <v>2.5766987710000002</v>
      </c>
      <c r="I84" s="582">
        <v>0.33889859592005117</v>
      </c>
      <c r="J84" s="582">
        <v>4.9799999999999996E-4</v>
      </c>
      <c r="K84" s="582">
        <v>8.7166637219517052E-4</v>
      </c>
      <c r="L84" s="582">
        <v>0</v>
      </c>
    </row>
    <row r="85" spans="1:12" ht="14.25" customHeight="1" x14ac:dyDescent="0.25">
      <c r="A85" s="574" t="s">
        <v>1251</v>
      </c>
      <c r="B85" s="574" t="s">
        <v>459</v>
      </c>
      <c r="C85" s="574" t="s">
        <v>1475</v>
      </c>
      <c r="D85" s="586">
        <v>473147</v>
      </c>
      <c r="E85" s="582">
        <v>4.7350805999999999</v>
      </c>
      <c r="F85" s="582">
        <v>0</v>
      </c>
      <c r="G85" s="582">
        <v>0.54115199999999997</v>
      </c>
      <c r="H85" s="582">
        <v>4.1939285999999996</v>
      </c>
      <c r="I85" s="582">
        <v>0.57797524319185023</v>
      </c>
      <c r="J85" s="582">
        <v>8.8060000000000005E-4</v>
      </c>
      <c r="K85" s="582">
        <v>1.4778319338895865E-3</v>
      </c>
      <c r="L85" s="582">
        <v>0</v>
      </c>
    </row>
    <row r="86" spans="1:12" ht="14.25" customHeight="1" x14ac:dyDescent="0.25">
      <c r="A86" s="574" t="s">
        <v>1251</v>
      </c>
      <c r="B86" s="574" t="s">
        <v>459</v>
      </c>
      <c r="C86" s="574" t="s">
        <v>1475</v>
      </c>
      <c r="D86" s="586">
        <v>473148</v>
      </c>
      <c r="E86" s="582">
        <v>1.663335</v>
      </c>
      <c r="F86" s="582">
        <v>0</v>
      </c>
      <c r="G86" s="582">
        <v>0.17982000000000001</v>
      </c>
      <c r="H86" s="582">
        <v>1.4835149999999999</v>
      </c>
      <c r="I86" s="582">
        <v>0.1919896801886343</v>
      </c>
      <c r="J86" s="582">
        <v>2.7910000000000001E-4</v>
      </c>
      <c r="K86" s="582">
        <v>4.9289412162753553E-4</v>
      </c>
      <c r="L86" s="582">
        <v>0</v>
      </c>
    </row>
    <row r="87" spans="1:12" ht="14.25" customHeight="1" x14ac:dyDescent="0.25">
      <c r="A87" s="574" t="s">
        <v>1251</v>
      </c>
      <c r="B87" s="574" t="s">
        <v>459</v>
      </c>
      <c r="C87" s="574" t="s">
        <v>1475</v>
      </c>
      <c r="D87" s="586">
        <v>473150</v>
      </c>
      <c r="E87" s="582">
        <v>8.2121331790000003</v>
      </c>
      <c r="F87" s="582">
        <v>0</v>
      </c>
      <c r="G87" s="582">
        <v>0.84226920000000005</v>
      </c>
      <c r="H87" s="582">
        <v>7.3698639790000007</v>
      </c>
      <c r="I87" s="582">
        <v>0.95646808363256752</v>
      </c>
      <c r="J87" s="582">
        <v>1.3894000000000001E-3</v>
      </c>
      <c r="K87" s="582">
        <v>2.4681315431349538E-3</v>
      </c>
      <c r="L87" s="582">
        <v>0</v>
      </c>
    </row>
    <row r="88" spans="1:12" ht="14.25" customHeight="1" x14ac:dyDescent="0.25">
      <c r="A88" s="574" t="s">
        <v>1251</v>
      </c>
      <c r="B88" s="574" t="s">
        <v>459</v>
      </c>
      <c r="C88" s="574" t="s">
        <v>1475</v>
      </c>
      <c r="D88" s="586">
        <v>473153</v>
      </c>
      <c r="E88" s="582">
        <v>9.8427920780000004</v>
      </c>
      <c r="F88" s="582">
        <v>0</v>
      </c>
      <c r="G88" s="582">
        <v>0.32809319999999997</v>
      </c>
      <c r="H88" s="582">
        <v>9.5146988780000008</v>
      </c>
      <c r="I88" s="582">
        <v>1.2496901937157807</v>
      </c>
      <c r="J88" s="582">
        <v>1.8450000000000001E-3</v>
      </c>
      <c r="K88" s="582">
        <v>3.3430382614680946E-3</v>
      </c>
      <c r="L88" s="582">
        <v>0</v>
      </c>
    </row>
    <row r="89" spans="1:12" ht="14.25" customHeight="1" x14ac:dyDescent="0.25">
      <c r="A89" s="574" t="s">
        <v>1251</v>
      </c>
      <c r="B89" s="574" t="s">
        <v>459</v>
      </c>
      <c r="C89" s="574" t="s">
        <v>1475</v>
      </c>
      <c r="D89" s="586">
        <v>473156</v>
      </c>
      <c r="E89" s="582">
        <v>11.420452687000001</v>
      </c>
      <c r="F89" s="582">
        <v>0</v>
      </c>
      <c r="G89" s="582">
        <v>0.28551120000000002</v>
      </c>
      <c r="H89" s="582">
        <v>11.134941487000001</v>
      </c>
      <c r="I89" s="582">
        <v>1.4576216834811915</v>
      </c>
      <c r="J89" s="582">
        <v>2.1516999999999999E-3</v>
      </c>
      <c r="K89" s="582">
        <v>3.9236653029077351E-3</v>
      </c>
      <c r="L89" s="582">
        <v>0</v>
      </c>
    </row>
    <row r="90" spans="1:12" ht="14.25" customHeight="1" x14ac:dyDescent="0.25">
      <c r="A90" s="574" t="s">
        <v>1251</v>
      </c>
      <c r="B90" s="574" t="s">
        <v>459</v>
      </c>
      <c r="C90" s="574" t="s">
        <v>1475</v>
      </c>
      <c r="D90" s="586">
        <v>473358</v>
      </c>
      <c r="E90" s="582">
        <v>2.3783112000000002</v>
      </c>
      <c r="F90" s="582">
        <v>0</v>
      </c>
      <c r="G90" s="582">
        <v>0.27708480000000002</v>
      </c>
      <c r="H90" s="582">
        <v>2.1012263999999998</v>
      </c>
      <c r="I90" s="582">
        <v>0.28999956393174575</v>
      </c>
      <c r="J90" s="582">
        <v>4.4346393150684936E-4</v>
      </c>
      <c r="K90" s="582">
        <v>7.4041782071632178E-4</v>
      </c>
      <c r="L90" s="582">
        <v>0</v>
      </c>
    </row>
    <row r="91" spans="1:12" ht="14.25" customHeight="1" x14ac:dyDescent="0.25">
      <c r="A91" s="574" t="s">
        <v>1251</v>
      </c>
      <c r="B91" s="574" t="s">
        <v>459</v>
      </c>
      <c r="C91" s="574" t="s">
        <v>1475</v>
      </c>
      <c r="D91" s="586">
        <v>473359</v>
      </c>
      <c r="E91" s="582">
        <v>2.3783112000000002</v>
      </c>
      <c r="F91" s="582">
        <v>0</v>
      </c>
      <c r="G91" s="582">
        <v>0.27708480000000002</v>
      </c>
      <c r="H91" s="582">
        <v>2.1012263999999998</v>
      </c>
      <c r="I91" s="582">
        <v>0.28999956393174575</v>
      </c>
      <c r="J91" s="582">
        <v>4.4346393150684936E-4</v>
      </c>
      <c r="K91" s="582">
        <v>7.4041782071632178E-4</v>
      </c>
      <c r="L91" s="582">
        <v>0</v>
      </c>
    </row>
    <row r="92" spans="1:12" ht="14.25" customHeight="1" x14ac:dyDescent="0.25">
      <c r="A92" s="574" t="s">
        <v>1251</v>
      </c>
      <c r="B92" s="574" t="s">
        <v>459</v>
      </c>
      <c r="C92" s="574" t="s">
        <v>1475</v>
      </c>
      <c r="D92" s="586">
        <v>473477</v>
      </c>
      <c r="E92" s="582">
        <v>2.1899799999999998</v>
      </c>
      <c r="F92" s="582">
        <v>0</v>
      </c>
      <c r="G92" s="582">
        <v>0.25269000000000003</v>
      </c>
      <c r="H92" s="582">
        <v>1.93729</v>
      </c>
      <c r="I92" s="582">
        <v>0.26717632978046574</v>
      </c>
      <c r="J92" s="582">
        <v>4.0869187671232875E-4</v>
      </c>
      <c r="K92" s="582">
        <v>6.8265087469656911E-4</v>
      </c>
      <c r="L92" s="582">
        <v>0</v>
      </c>
    </row>
    <row r="93" spans="1:12" ht="14.25" customHeight="1" x14ac:dyDescent="0.25">
      <c r="A93" s="574" t="s">
        <v>1251</v>
      </c>
      <c r="B93" s="574" t="s">
        <v>459</v>
      </c>
      <c r="C93" s="574" t="s">
        <v>1475</v>
      </c>
      <c r="D93" s="586">
        <v>473479</v>
      </c>
      <c r="E93" s="582">
        <v>11.878938558</v>
      </c>
      <c r="F93" s="582">
        <v>0</v>
      </c>
      <c r="G93" s="582">
        <v>1.3706472000000001</v>
      </c>
      <c r="H93" s="582">
        <v>10.508291357999999</v>
      </c>
      <c r="I93" s="582">
        <v>1.4275334514087445</v>
      </c>
      <c r="J93" s="582">
        <v>2.1446999999999998E-3</v>
      </c>
      <c r="K93" s="582">
        <v>3.6474331547994704E-3</v>
      </c>
      <c r="L93" s="582">
        <v>0</v>
      </c>
    </row>
    <row r="94" spans="1:12" ht="14.25" customHeight="1" x14ac:dyDescent="0.25">
      <c r="A94" s="574" t="s">
        <v>1251</v>
      </c>
      <c r="B94" s="574" t="s">
        <v>459</v>
      </c>
      <c r="C94" s="574" t="s">
        <v>1475</v>
      </c>
      <c r="D94" s="586">
        <v>473484</v>
      </c>
      <c r="E94" s="582">
        <v>7.9377000000000004</v>
      </c>
      <c r="F94" s="582">
        <v>0</v>
      </c>
      <c r="G94" s="582">
        <v>0.72762360000000004</v>
      </c>
      <c r="H94" s="582">
        <v>7.2100764000000002</v>
      </c>
      <c r="I94" s="582">
        <v>0.93562051633012389</v>
      </c>
      <c r="J94" s="582">
        <v>1.3843E-3</v>
      </c>
      <c r="K94" s="582">
        <v>2.4185788082247434E-3</v>
      </c>
      <c r="L94" s="582">
        <v>0</v>
      </c>
    </row>
    <row r="95" spans="1:12" ht="14.25" customHeight="1" x14ac:dyDescent="0.25">
      <c r="A95" s="574" t="s">
        <v>1251</v>
      </c>
      <c r="B95" s="574" t="s">
        <v>459</v>
      </c>
      <c r="C95" s="574" t="s">
        <v>1475</v>
      </c>
      <c r="D95" s="586">
        <v>473485</v>
      </c>
      <c r="E95" s="582">
        <v>9.7430830999999998</v>
      </c>
      <c r="F95" s="582">
        <v>0</v>
      </c>
      <c r="G95" s="582">
        <v>0.99929159999999995</v>
      </c>
      <c r="H95" s="582">
        <v>8.7437915000000004</v>
      </c>
      <c r="I95" s="582">
        <v>1.1641150527398172</v>
      </c>
      <c r="J95" s="582">
        <v>1.7524000000000001E-3</v>
      </c>
      <c r="K95" s="582">
        <v>3.030805174137707E-3</v>
      </c>
      <c r="L95" s="582">
        <v>0</v>
      </c>
    </row>
    <row r="96" spans="1:12" ht="14.25" customHeight="1" x14ac:dyDescent="0.25">
      <c r="A96" s="574" t="s">
        <v>1251</v>
      </c>
      <c r="B96" s="574" t="s">
        <v>459</v>
      </c>
      <c r="C96" s="574" t="s">
        <v>1475</v>
      </c>
      <c r="D96" s="586">
        <v>473486</v>
      </c>
      <c r="E96" s="582">
        <v>11.551382</v>
      </c>
      <c r="F96" s="582">
        <v>0</v>
      </c>
      <c r="G96" s="582">
        <v>0.96261569999999996</v>
      </c>
      <c r="H96" s="582">
        <v>10.5887663</v>
      </c>
      <c r="I96" s="582">
        <v>1.3994713954751932</v>
      </c>
      <c r="J96" s="582">
        <v>2.1131000000000001E-3</v>
      </c>
      <c r="K96" s="582">
        <v>0.12890552836383318</v>
      </c>
      <c r="L96" s="582">
        <v>0</v>
      </c>
    </row>
    <row r="97" spans="1:12" ht="14.25" customHeight="1" x14ac:dyDescent="0.25">
      <c r="A97" s="574" t="s">
        <v>1251</v>
      </c>
      <c r="B97" s="574" t="s">
        <v>459</v>
      </c>
      <c r="C97" s="574" t="s">
        <v>1475</v>
      </c>
      <c r="D97" s="586">
        <v>473487</v>
      </c>
      <c r="E97" s="582">
        <v>1.107793072</v>
      </c>
      <c r="F97" s="582">
        <v>0</v>
      </c>
      <c r="G97" s="582">
        <v>0.1242384</v>
      </c>
      <c r="H97" s="582">
        <v>0.98355467200000002</v>
      </c>
      <c r="I97" s="582">
        <v>0.13535558967241762</v>
      </c>
      <c r="J97" s="582">
        <v>2.0809999999999999E-4</v>
      </c>
      <c r="K97" s="582">
        <v>3.4657922988655371E-4</v>
      </c>
      <c r="L97" s="582">
        <v>0</v>
      </c>
    </row>
    <row r="98" spans="1:12" ht="14.25" customHeight="1" x14ac:dyDescent="0.25">
      <c r="A98" s="574" t="s">
        <v>1251</v>
      </c>
      <c r="B98" s="574" t="s">
        <v>459</v>
      </c>
      <c r="C98" s="574" t="s">
        <v>1475</v>
      </c>
      <c r="D98" s="586">
        <v>473488</v>
      </c>
      <c r="E98" s="582">
        <v>22.814345209999999</v>
      </c>
      <c r="F98" s="582">
        <v>0</v>
      </c>
      <c r="G98" s="582">
        <v>2.4015095999999998</v>
      </c>
      <c r="H98" s="582">
        <v>20.412835609999998</v>
      </c>
      <c r="I98" s="582">
        <v>2.6951121386801753</v>
      </c>
      <c r="J98" s="582">
        <v>3.9719999999999998E-3</v>
      </c>
      <c r="K98" s="582">
        <v>6.9490243478580391E-3</v>
      </c>
      <c r="L98" s="582">
        <v>0</v>
      </c>
    </row>
    <row r="99" spans="1:12" ht="14.25" customHeight="1" x14ac:dyDescent="0.25">
      <c r="A99" s="574" t="s">
        <v>1251</v>
      </c>
      <c r="B99" s="574" t="s">
        <v>459</v>
      </c>
      <c r="C99" s="574" t="s">
        <v>1475</v>
      </c>
      <c r="D99" s="586">
        <v>473489</v>
      </c>
      <c r="E99" s="582">
        <v>25.754024463</v>
      </c>
      <c r="F99" s="582">
        <v>0</v>
      </c>
      <c r="G99" s="582">
        <v>2.7109511999999998</v>
      </c>
      <c r="H99" s="582">
        <v>23.043073263</v>
      </c>
      <c r="I99" s="582">
        <v>3.0604066315481022</v>
      </c>
      <c r="J99" s="582">
        <v>4.5626E-3</v>
      </c>
      <c r="K99" s="582">
        <v>7.9211260894557611E-3</v>
      </c>
      <c r="L99" s="582">
        <v>0</v>
      </c>
    </row>
    <row r="100" spans="1:12" ht="14.25" customHeight="1" x14ac:dyDescent="0.25">
      <c r="A100" s="574" t="s">
        <v>1251</v>
      </c>
      <c r="B100" s="574" t="s">
        <v>459</v>
      </c>
      <c r="C100" s="574" t="s">
        <v>1475</v>
      </c>
      <c r="D100" s="586">
        <v>473490</v>
      </c>
      <c r="E100" s="582">
        <v>22.642691814999999</v>
      </c>
      <c r="F100" s="582">
        <v>0</v>
      </c>
      <c r="G100" s="582">
        <v>2.3834412</v>
      </c>
      <c r="H100" s="582">
        <v>20.259250614999999</v>
      </c>
      <c r="I100" s="582">
        <v>2.6604825973949424</v>
      </c>
      <c r="J100" s="582">
        <v>3.8868000000000002E-3</v>
      </c>
      <c r="K100" s="582">
        <v>6.842907957406886E-3</v>
      </c>
      <c r="L100" s="582">
        <v>0</v>
      </c>
    </row>
    <row r="101" spans="1:12" ht="14.25" customHeight="1" x14ac:dyDescent="0.25">
      <c r="A101" s="574" t="s">
        <v>1251</v>
      </c>
      <c r="B101" s="574" t="s">
        <v>459</v>
      </c>
      <c r="C101" s="574" t="s">
        <v>1475</v>
      </c>
      <c r="D101" s="586">
        <v>474930</v>
      </c>
      <c r="E101" s="582">
        <v>2.4357644999999999</v>
      </c>
      <c r="F101" s="582">
        <v>0</v>
      </c>
      <c r="G101" s="582">
        <v>0</v>
      </c>
      <c r="H101" s="582">
        <v>2.4357644999999999</v>
      </c>
      <c r="I101" s="582">
        <v>0.29538605514087124</v>
      </c>
      <c r="J101" s="582">
        <v>4.1398342191780818E-4</v>
      </c>
      <c r="K101" s="582">
        <v>8.0927661919093046E-4</v>
      </c>
      <c r="L101" s="582">
        <v>0</v>
      </c>
    </row>
    <row r="102" spans="1:12" ht="14.25" customHeight="1" x14ac:dyDescent="0.25">
      <c r="A102" s="574" t="s">
        <v>1251</v>
      </c>
      <c r="B102" s="574" t="s">
        <v>459</v>
      </c>
      <c r="C102" s="574" t="s">
        <v>1475</v>
      </c>
      <c r="D102" s="586">
        <v>475552</v>
      </c>
      <c r="E102" s="582">
        <v>2.6849242910000002</v>
      </c>
      <c r="F102" s="582">
        <v>0</v>
      </c>
      <c r="G102" s="582">
        <v>0</v>
      </c>
      <c r="H102" s="582">
        <v>2.6849242910000002</v>
      </c>
      <c r="I102" s="582">
        <v>0.32560130463907289</v>
      </c>
      <c r="J102" s="582">
        <v>4.5608903972602739E-4</v>
      </c>
      <c r="K102" s="582">
        <v>8.9205933508250694E-4</v>
      </c>
      <c r="L102" s="582">
        <v>0</v>
      </c>
    </row>
    <row r="103" spans="1:12" ht="14.25" customHeight="1" x14ac:dyDescent="0.25">
      <c r="A103" s="574" t="s">
        <v>1251</v>
      </c>
      <c r="B103" s="574" t="s">
        <v>459</v>
      </c>
      <c r="C103" s="574" t="s">
        <v>1475</v>
      </c>
      <c r="D103" s="586">
        <v>475553</v>
      </c>
      <c r="E103" s="582">
        <v>2.725975724</v>
      </c>
      <c r="F103" s="582">
        <v>0</v>
      </c>
      <c r="G103" s="582">
        <v>0</v>
      </c>
      <c r="H103" s="582">
        <v>2.725975724</v>
      </c>
      <c r="I103" s="582">
        <v>0.33058002536338837</v>
      </c>
      <c r="J103" s="582">
        <v>4.629842369863014E-4</v>
      </c>
      <c r="K103" s="582">
        <v>9.0569855931993003E-4</v>
      </c>
      <c r="L103" s="582">
        <v>0</v>
      </c>
    </row>
    <row r="104" spans="1:12" ht="14.25" customHeight="1" x14ac:dyDescent="0.25">
      <c r="A104" s="574" t="s">
        <v>1251</v>
      </c>
      <c r="B104" s="574" t="s">
        <v>459</v>
      </c>
      <c r="C104" s="574" t="s">
        <v>1475</v>
      </c>
      <c r="D104" s="586">
        <v>475568</v>
      </c>
      <c r="E104" s="582">
        <v>6.4661317570000003</v>
      </c>
      <c r="F104" s="582">
        <v>1.7634190999999999</v>
      </c>
      <c r="G104" s="582">
        <v>0</v>
      </c>
      <c r="H104" s="582">
        <v>8.2295508569999996</v>
      </c>
      <c r="I104" s="582">
        <v>0.87636783507465221</v>
      </c>
      <c r="J104" s="582">
        <v>1.1206E-3</v>
      </c>
      <c r="K104" s="582">
        <v>2.7941571869904225E-3</v>
      </c>
      <c r="L104" s="582">
        <v>0</v>
      </c>
    </row>
    <row r="105" spans="1:12" ht="14.25" customHeight="1" x14ac:dyDescent="0.25">
      <c r="A105" s="574" t="s">
        <v>1251</v>
      </c>
      <c r="B105" s="574" t="s">
        <v>459</v>
      </c>
      <c r="C105" s="574" t="s">
        <v>1475</v>
      </c>
      <c r="D105" s="586">
        <v>475569</v>
      </c>
      <c r="E105" s="582">
        <v>11.204232956</v>
      </c>
      <c r="F105" s="582">
        <v>0</v>
      </c>
      <c r="G105" s="582">
        <v>0</v>
      </c>
      <c r="H105" s="582">
        <v>11.204232956</v>
      </c>
      <c r="I105" s="582">
        <v>1.3587407831301805</v>
      </c>
      <c r="J105" s="582">
        <v>1.8948999999999999E-3</v>
      </c>
      <c r="K105" s="582">
        <v>3.7225781896679478E-3</v>
      </c>
      <c r="L105" s="582">
        <v>0</v>
      </c>
    </row>
    <row r="106" spans="1:12" ht="14.25" customHeight="1" x14ac:dyDescent="0.25">
      <c r="A106" s="574" t="s">
        <v>1251</v>
      </c>
      <c r="B106" s="574" t="s">
        <v>459</v>
      </c>
      <c r="C106" s="574" t="s">
        <v>1475</v>
      </c>
      <c r="D106" s="586">
        <v>476050</v>
      </c>
      <c r="E106" s="582">
        <v>4.2379370429999996</v>
      </c>
      <c r="F106" s="582">
        <v>0</v>
      </c>
      <c r="G106" s="582">
        <v>0</v>
      </c>
      <c r="H106" s="582">
        <v>4.2379370429999996</v>
      </c>
      <c r="I106" s="582">
        <v>0.51393546757739994</v>
      </c>
      <c r="J106" s="582">
        <v>7.1829999999999995E-4</v>
      </c>
      <c r="K106" s="582">
        <v>1.4080438924633945E-3</v>
      </c>
      <c r="L106" s="582">
        <v>0</v>
      </c>
    </row>
    <row r="107" spans="1:12" ht="14.25" customHeight="1" x14ac:dyDescent="0.25">
      <c r="A107" s="574" t="s">
        <v>1251</v>
      </c>
      <c r="B107" s="574" t="s">
        <v>459</v>
      </c>
      <c r="C107" s="574" t="s">
        <v>1475</v>
      </c>
      <c r="D107" s="586">
        <v>476051</v>
      </c>
      <c r="E107" s="582">
        <v>4.9465599999999998</v>
      </c>
      <c r="F107" s="582">
        <v>0</v>
      </c>
      <c r="G107" s="582">
        <v>0</v>
      </c>
      <c r="H107" s="582">
        <v>4.9465599999999998</v>
      </c>
      <c r="I107" s="582">
        <v>0.59987089648131509</v>
      </c>
      <c r="J107" s="582">
        <v>8.3810000000000004E-4</v>
      </c>
      <c r="K107" s="582">
        <v>1.6434820991212771E-3</v>
      </c>
      <c r="L107" s="582">
        <v>0</v>
      </c>
    </row>
    <row r="108" spans="1:12" ht="14.25" customHeight="1" x14ac:dyDescent="0.25">
      <c r="A108" s="574" t="s">
        <v>1251</v>
      </c>
      <c r="B108" s="574" t="s">
        <v>459</v>
      </c>
      <c r="C108" s="574" t="s">
        <v>1475</v>
      </c>
      <c r="D108" s="586">
        <v>476052</v>
      </c>
      <c r="E108" s="582">
        <v>4.858816</v>
      </c>
      <c r="F108" s="582">
        <v>0</v>
      </c>
      <c r="G108" s="582">
        <v>0</v>
      </c>
      <c r="H108" s="582">
        <v>4.858816</v>
      </c>
      <c r="I108" s="582">
        <v>0.58922978243584023</v>
      </c>
      <c r="J108" s="582">
        <v>8.2319999999999995E-4</v>
      </c>
      <c r="K108" s="582">
        <v>1.6143293761571777E-3</v>
      </c>
      <c r="L108" s="582">
        <v>0</v>
      </c>
    </row>
    <row r="109" spans="1:12" ht="14.25" customHeight="1" x14ac:dyDescent="0.25">
      <c r="A109" s="574" t="s">
        <v>1251</v>
      </c>
      <c r="B109" s="574" t="s">
        <v>459</v>
      </c>
      <c r="C109" s="574" t="s">
        <v>1475</v>
      </c>
      <c r="D109" s="586">
        <v>476053</v>
      </c>
      <c r="E109" s="582">
        <v>4.4298475489999998</v>
      </c>
      <c r="F109" s="582">
        <v>0</v>
      </c>
      <c r="G109" s="582">
        <v>0</v>
      </c>
      <c r="H109" s="582">
        <v>4.4298475489999998</v>
      </c>
      <c r="I109" s="582">
        <v>0.53720863671966501</v>
      </c>
      <c r="J109" s="582">
        <v>7.5069999999999998E-4</v>
      </c>
      <c r="K109" s="582">
        <v>1.4718056726466761E-3</v>
      </c>
      <c r="L109" s="582">
        <v>0</v>
      </c>
    </row>
    <row r="110" spans="1:12" ht="14.25" customHeight="1" x14ac:dyDescent="0.25">
      <c r="A110" s="574" t="s">
        <v>1251</v>
      </c>
      <c r="B110" s="574" t="s">
        <v>459</v>
      </c>
      <c r="C110" s="574" t="s">
        <v>1475</v>
      </c>
      <c r="D110" s="586">
        <v>476063</v>
      </c>
      <c r="E110" s="582">
        <v>7.2178909649999987</v>
      </c>
      <c r="F110" s="582">
        <v>0</v>
      </c>
      <c r="G110" s="582">
        <v>0</v>
      </c>
      <c r="H110" s="582">
        <v>7.2178909649999987</v>
      </c>
      <c r="I110" s="582">
        <v>0.87531591346053128</v>
      </c>
      <c r="J110" s="582">
        <v>1.2216E-3</v>
      </c>
      <c r="K110" s="582">
        <v>2.3981260689368701E-3</v>
      </c>
      <c r="L110" s="582">
        <v>0</v>
      </c>
    </row>
    <row r="111" spans="1:12" ht="14.25" customHeight="1" x14ac:dyDescent="0.25">
      <c r="A111" s="574" t="s">
        <v>1251</v>
      </c>
      <c r="B111" s="574" t="s">
        <v>459</v>
      </c>
      <c r="C111" s="574" t="s">
        <v>1475</v>
      </c>
      <c r="D111" s="586">
        <v>476069</v>
      </c>
      <c r="E111" s="582">
        <v>14.496124762999999</v>
      </c>
      <c r="F111" s="582">
        <v>0</v>
      </c>
      <c r="G111" s="582">
        <v>0</v>
      </c>
      <c r="H111" s="582">
        <v>14.496124762999999</v>
      </c>
      <c r="I111" s="582">
        <v>1.7890230354733199</v>
      </c>
      <c r="J111" s="582">
        <v>2.5324000000000002E-3</v>
      </c>
      <c r="K111" s="582">
        <v>4.8163009476136958E-3</v>
      </c>
      <c r="L111" s="582">
        <v>0</v>
      </c>
    </row>
    <row r="112" spans="1:12" ht="14.25" customHeight="1" x14ac:dyDescent="0.25">
      <c r="A112" s="574" t="s">
        <v>1251</v>
      </c>
      <c r="B112" s="574" t="s">
        <v>459</v>
      </c>
      <c r="C112" s="574" t="s">
        <v>1475</v>
      </c>
      <c r="D112" s="586">
        <v>476074</v>
      </c>
      <c r="E112" s="582">
        <v>5.2187761000000004</v>
      </c>
      <c r="F112" s="582">
        <v>3.4792499590000006</v>
      </c>
      <c r="G112" s="582">
        <v>0</v>
      </c>
      <c r="H112" s="582">
        <v>8.698026059</v>
      </c>
      <c r="I112" s="582">
        <v>0.80672318662159481</v>
      </c>
      <c r="J112" s="582">
        <v>9.1379999999999999E-4</v>
      </c>
      <c r="K112" s="582">
        <v>2.8314960134480666E-3</v>
      </c>
      <c r="L112" s="582">
        <v>0</v>
      </c>
    </row>
    <row r="113" spans="1:12" ht="14.25" customHeight="1" x14ac:dyDescent="0.25">
      <c r="A113" s="574" t="s">
        <v>1251</v>
      </c>
      <c r="B113" s="574" t="s">
        <v>459</v>
      </c>
      <c r="C113" s="574" t="s">
        <v>1475</v>
      </c>
      <c r="D113" s="586">
        <v>476076</v>
      </c>
      <c r="E113" s="582">
        <v>4.2015200000000004</v>
      </c>
      <c r="F113" s="582">
        <v>1.6806000000000001</v>
      </c>
      <c r="G113" s="582">
        <v>0</v>
      </c>
      <c r="H113" s="582">
        <v>5.8821199999999996</v>
      </c>
      <c r="I113" s="582">
        <v>0.61840272933144125</v>
      </c>
      <c r="J113" s="582">
        <v>7.4600000000000003E-4</v>
      </c>
      <c r="K113" s="582">
        <v>1.95431955235219E-3</v>
      </c>
      <c r="L113" s="582">
        <v>0</v>
      </c>
    </row>
    <row r="114" spans="1:12" ht="14.25" customHeight="1" x14ac:dyDescent="0.25">
      <c r="A114" s="574" t="s">
        <v>1251</v>
      </c>
      <c r="B114" s="574" t="s">
        <v>459</v>
      </c>
      <c r="C114" s="574" t="s">
        <v>1475</v>
      </c>
      <c r="D114" s="586">
        <v>476094</v>
      </c>
      <c r="E114" s="582">
        <v>2.3641999999999999</v>
      </c>
      <c r="F114" s="582">
        <v>0</v>
      </c>
      <c r="G114" s="582">
        <v>0</v>
      </c>
      <c r="H114" s="582">
        <v>2.3641999999999999</v>
      </c>
      <c r="I114" s="582">
        <v>0.28670700684</v>
      </c>
      <c r="J114" s="582">
        <v>4.0182010616438354E-4</v>
      </c>
      <c r="K114" s="582">
        <v>7.8549949434405402E-4</v>
      </c>
      <c r="L114" s="582">
        <v>0</v>
      </c>
    </row>
    <row r="115" spans="1:12" ht="14.25" customHeight="1" x14ac:dyDescent="0.25">
      <c r="A115" s="574" t="s">
        <v>1251</v>
      </c>
      <c r="B115" s="574" t="s">
        <v>459</v>
      </c>
      <c r="C115" s="574" t="s">
        <v>1475</v>
      </c>
      <c r="D115" s="586">
        <v>476095</v>
      </c>
      <c r="E115" s="582">
        <v>1.444224</v>
      </c>
      <c r="F115" s="582">
        <v>0</v>
      </c>
      <c r="G115" s="582">
        <v>0</v>
      </c>
      <c r="H115" s="582">
        <v>1.444224</v>
      </c>
      <c r="I115" s="582">
        <v>0.17514104448000001</v>
      </c>
      <c r="J115" s="582">
        <v>2.6317983150684932E-4</v>
      </c>
      <c r="K115" s="582">
        <v>4.7983978585548894E-4</v>
      </c>
      <c r="L115" s="582">
        <v>0</v>
      </c>
    </row>
    <row r="116" spans="1:12" ht="14.25" customHeight="1" x14ac:dyDescent="0.25">
      <c r="A116" s="574" t="s">
        <v>1251</v>
      </c>
      <c r="B116" s="574" t="s">
        <v>459</v>
      </c>
      <c r="C116" s="574" t="s">
        <v>1475</v>
      </c>
      <c r="D116" s="586">
        <v>476096</v>
      </c>
      <c r="E116" s="582">
        <v>1.3808640000000001</v>
      </c>
      <c r="F116" s="582">
        <v>0</v>
      </c>
      <c r="G116" s="582">
        <v>0</v>
      </c>
      <c r="H116" s="582">
        <v>1.3808640000000001</v>
      </c>
      <c r="I116" s="582">
        <v>0.16745767539529641</v>
      </c>
      <c r="J116" s="582">
        <v>2.3575774246575341E-4</v>
      </c>
      <c r="K116" s="582">
        <v>4.5878858546565763E-4</v>
      </c>
      <c r="L116" s="582">
        <v>0</v>
      </c>
    </row>
    <row r="117" spans="1:12" ht="14.25" customHeight="1" x14ac:dyDescent="0.25">
      <c r="A117" s="574" t="s">
        <v>1251</v>
      </c>
      <c r="B117" s="574" t="s">
        <v>459</v>
      </c>
      <c r="C117" s="574" t="s">
        <v>1475</v>
      </c>
      <c r="D117" s="586">
        <v>476097</v>
      </c>
      <c r="E117" s="582">
        <v>2.5498165850000003</v>
      </c>
      <c r="F117" s="582">
        <v>0</v>
      </c>
      <c r="G117" s="582">
        <v>0</v>
      </c>
      <c r="H117" s="582">
        <v>2.5498165850000003</v>
      </c>
      <c r="I117" s="582">
        <v>0.30921678720839713</v>
      </c>
      <c r="J117" s="582">
        <v>4.3330000000000002E-4</v>
      </c>
      <c r="K117" s="582">
        <v>8.4717014210729854E-4</v>
      </c>
      <c r="L117" s="582">
        <v>0</v>
      </c>
    </row>
    <row r="118" spans="1:12" ht="14.25" customHeight="1" x14ac:dyDescent="0.25">
      <c r="A118" s="574" t="s">
        <v>1251</v>
      </c>
      <c r="B118" s="574" t="s">
        <v>459</v>
      </c>
      <c r="C118" s="574" t="s">
        <v>1475</v>
      </c>
      <c r="D118" s="586">
        <v>476108</v>
      </c>
      <c r="E118" s="582">
        <v>1.03688</v>
      </c>
      <c r="F118" s="582">
        <v>0</v>
      </c>
      <c r="G118" s="582">
        <v>0</v>
      </c>
      <c r="H118" s="582">
        <v>1.03688</v>
      </c>
      <c r="I118" s="582">
        <v>0.12574243760000001</v>
      </c>
      <c r="J118" s="582">
        <v>1.7770000000000001E-4</v>
      </c>
      <c r="K118" s="582">
        <v>3.4450076799571214E-4</v>
      </c>
      <c r="L118" s="582">
        <v>0</v>
      </c>
    </row>
    <row r="119" spans="1:12" ht="14.25" customHeight="1" x14ac:dyDescent="0.25">
      <c r="A119" s="574" t="s">
        <v>1251</v>
      </c>
      <c r="B119" s="574" t="s">
        <v>459</v>
      </c>
      <c r="C119" s="574" t="s">
        <v>1475</v>
      </c>
      <c r="D119" s="586">
        <v>476109</v>
      </c>
      <c r="E119" s="582">
        <v>1.659008</v>
      </c>
      <c r="F119" s="582">
        <v>0</v>
      </c>
      <c r="G119" s="582">
        <v>0</v>
      </c>
      <c r="H119" s="582">
        <v>1.659008</v>
      </c>
      <c r="I119" s="582">
        <v>0.20118790016000004</v>
      </c>
      <c r="J119" s="582">
        <v>2.8269999999999999E-4</v>
      </c>
      <c r="K119" s="582">
        <v>5.5120122879313946E-4</v>
      </c>
      <c r="L119" s="582">
        <v>0</v>
      </c>
    </row>
    <row r="120" spans="1:12" ht="14.25" customHeight="1" x14ac:dyDescent="0.25">
      <c r="A120" s="574" t="s">
        <v>1251</v>
      </c>
      <c r="B120" s="574" t="s">
        <v>459</v>
      </c>
      <c r="C120" s="574" t="s">
        <v>1475</v>
      </c>
      <c r="D120" s="586">
        <v>476110</v>
      </c>
      <c r="E120" s="582">
        <v>1.3808516259999999</v>
      </c>
      <c r="F120" s="582">
        <v>0</v>
      </c>
      <c r="G120" s="582">
        <v>0</v>
      </c>
      <c r="H120" s="582">
        <v>1.3808516259999999</v>
      </c>
      <c r="I120" s="582">
        <v>0.16745609673814904</v>
      </c>
      <c r="J120" s="582">
        <v>2.3580000000000001E-4</v>
      </c>
      <c r="K120" s="582">
        <v>4.5878446559689448E-4</v>
      </c>
      <c r="L120" s="582">
        <v>0</v>
      </c>
    </row>
    <row r="121" spans="1:12" ht="14.25" customHeight="1" x14ac:dyDescent="0.25">
      <c r="A121" s="574" t="s">
        <v>1251</v>
      </c>
      <c r="B121" s="574" t="s">
        <v>459</v>
      </c>
      <c r="C121" s="574" t="s">
        <v>1475</v>
      </c>
      <c r="D121" s="586">
        <v>476111</v>
      </c>
      <c r="E121" s="582">
        <v>1.3808640000000001</v>
      </c>
      <c r="F121" s="582">
        <v>0</v>
      </c>
      <c r="G121" s="582">
        <v>0</v>
      </c>
      <c r="H121" s="582">
        <v>1.3808640000000001</v>
      </c>
      <c r="I121" s="582">
        <v>0.16745777905467618</v>
      </c>
      <c r="J121" s="582">
        <v>2.3599999999999999E-4</v>
      </c>
      <c r="K121" s="582">
        <v>4.5878858546565763E-4</v>
      </c>
      <c r="L121" s="582">
        <v>0</v>
      </c>
    </row>
    <row r="122" spans="1:12" ht="14.25" customHeight="1" x14ac:dyDescent="0.25">
      <c r="A122" s="574" t="s">
        <v>1251</v>
      </c>
      <c r="B122" s="574" t="s">
        <v>459</v>
      </c>
      <c r="C122" s="574" t="s">
        <v>1475</v>
      </c>
      <c r="D122" s="586">
        <v>476112</v>
      </c>
      <c r="E122" s="582">
        <v>0.756992</v>
      </c>
      <c r="F122" s="582">
        <v>0</v>
      </c>
      <c r="G122" s="582">
        <v>0</v>
      </c>
      <c r="H122" s="582">
        <v>0.756992</v>
      </c>
      <c r="I122" s="582">
        <v>9.1800583682104114E-2</v>
      </c>
      <c r="J122" s="582">
        <v>1.304E-4</v>
      </c>
      <c r="K122" s="582">
        <v>2.5150868506154054E-4</v>
      </c>
      <c r="L122" s="582">
        <v>0</v>
      </c>
    </row>
    <row r="123" spans="1:12" ht="14.25" customHeight="1" x14ac:dyDescent="0.25">
      <c r="A123" s="574" t="s">
        <v>1251</v>
      </c>
      <c r="B123" s="574" t="s">
        <v>459</v>
      </c>
      <c r="C123" s="574" t="s">
        <v>1475</v>
      </c>
      <c r="D123" s="586">
        <v>476148</v>
      </c>
      <c r="E123" s="582">
        <v>10.135488</v>
      </c>
      <c r="F123" s="582">
        <v>0</v>
      </c>
      <c r="G123" s="582">
        <v>0</v>
      </c>
      <c r="H123" s="582">
        <v>10.135488</v>
      </c>
      <c r="I123" s="582">
        <v>1.2291336704064</v>
      </c>
      <c r="J123" s="582">
        <v>1.7144E-3</v>
      </c>
      <c r="K123" s="582">
        <v>3.367490355693354E-3</v>
      </c>
      <c r="L123" s="582">
        <v>0</v>
      </c>
    </row>
    <row r="124" spans="1:12" ht="14.25" customHeight="1" x14ac:dyDescent="0.25">
      <c r="A124" s="574" t="s">
        <v>1251</v>
      </c>
      <c r="B124" s="574" t="s">
        <v>459</v>
      </c>
      <c r="C124" s="574" t="s">
        <v>1475</v>
      </c>
      <c r="D124" s="586">
        <v>476197</v>
      </c>
      <c r="E124" s="582">
        <v>9.1675644590000012</v>
      </c>
      <c r="F124" s="582">
        <v>3.6669811999999999</v>
      </c>
      <c r="G124" s="582">
        <v>0</v>
      </c>
      <c r="H124" s="582">
        <v>12.834545659</v>
      </c>
      <c r="I124" s="582">
        <v>1.3314797329791663</v>
      </c>
      <c r="J124" s="582">
        <v>1.6149999999999999E-3</v>
      </c>
      <c r="K124" s="582">
        <v>4.2642454773224149E-3</v>
      </c>
      <c r="L124" s="582">
        <v>0</v>
      </c>
    </row>
    <row r="125" spans="1:12" ht="14.25" customHeight="1" x14ac:dyDescent="0.25">
      <c r="A125" s="574" t="s">
        <v>1251</v>
      </c>
      <c r="B125" s="574" t="s">
        <v>459</v>
      </c>
      <c r="C125" s="574" t="s">
        <v>1475</v>
      </c>
      <c r="D125" s="586">
        <v>476200</v>
      </c>
      <c r="E125" s="582">
        <v>0</v>
      </c>
      <c r="F125" s="582">
        <v>3.5015000000000001</v>
      </c>
      <c r="G125" s="582">
        <v>0</v>
      </c>
      <c r="H125" s="582">
        <v>3.5015000000000001</v>
      </c>
      <c r="I125" s="582">
        <v>0.10258691917986301</v>
      </c>
      <c r="J125" s="582">
        <v>2.7100000000000001E-5</v>
      </c>
      <c r="K125" s="582">
        <v>1.1398544096198845E-3</v>
      </c>
      <c r="L125" s="582">
        <v>0</v>
      </c>
    </row>
    <row r="126" spans="1:12" ht="14.25" customHeight="1" x14ac:dyDescent="0.25">
      <c r="A126" s="574" t="s">
        <v>1251</v>
      </c>
      <c r="B126" s="574" t="s">
        <v>459</v>
      </c>
      <c r="C126" s="574" t="s">
        <v>1475</v>
      </c>
      <c r="D126" s="586">
        <v>476201</v>
      </c>
      <c r="E126" s="582">
        <v>0</v>
      </c>
      <c r="F126" s="582">
        <v>7.4722984399999994</v>
      </c>
      <c r="G126" s="582">
        <v>0</v>
      </c>
      <c r="H126" s="582">
        <v>7.4722984399999994</v>
      </c>
      <c r="I126" s="582">
        <v>0.53954013068894102</v>
      </c>
      <c r="J126" s="582">
        <v>1.4459999999999999E-4</v>
      </c>
      <c r="K126" s="582">
        <v>3.9233592531442325E-3</v>
      </c>
      <c r="L126" s="582">
        <v>0</v>
      </c>
    </row>
    <row r="127" spans="1:12" ht="14.25" customHeight="1" x14ac:dyDescent="0.25">
      <c r="A127" s="574" t="s">
        <v>1251</v>
      </c>
      <c r="B127" s="574" t="s">
        <v>459</v>
      </c>
      <c r="C127" s="574" t="s">
        <v>1475</v>
      </c>
      <c r="D127" s="586">
        <v>476202</v>
      </c>
      <c r="E127" s="582">
        <v>15.863281000000001</v>
      </c>
      <c r="F127" s="582">
        <v>0</v>
      </c>
      <c r="G127" s="582">
        <v>0</v>
      </c>
      <c r="H127" s="582">
        <v>15.863281000000001</v>
      </c>
      <c r="I127" s="582">
        <v>1.9237448945306692</v>
      </c>
      <c r="J127" s="582">
        <v>2.6817999999999998E-3</v>
      </c>
      <c r="K127" s="582">
        <v>5.2705351510606725E-3</v>
      </c>
      <c r="L127" s="582">
        <v>0</v>
      </c>
    </row>
    <row r="128" spans="1:12" ht="14.25" customHeight="1" x14ac:dyDescent="0.25">
      <c r="A128" s="574" t="s">
        <v>1251</v>
      </c>
      <c r="B128" s="574" t="s">
        <v>459</v>
      </c>
      <c r="C128" s="574" t="s">
        <v>1475</v>
      </c>
      <c r="D128" s="586">
        <v>476215</v>
      </c>
      <c r="E128" s="582">
        <v>2.9326319999999999</v>
      </c>
      <c r="F128" s="582">
        <v>0</v>
      </c>
      <c r="G128" s="582">
        <v>0</v>
      </c>
      <c r="H128" s="582">
        <v>2.9326319999999999</v>
      </c>
      <c r="I128" s="582">
        <v>0.35564044734946854</v>
      </c>
      <c r="J128" s="582">
        <v>4.9790000000000001E-4</v>
      </c>
      <c r="K128" s="582">
        <v>9.7435959440706865E-4</v>
      </c>
      <c r="L128" s="582">
        <v>0</v>
      </c>
    </row>
    <row r="129" spans="1:12" ht="14.25" customHeight="1" x14ac:dyDescent="0.25">
      <c r="A129" s="574" t="s">
        <v>1251</v>
      </c>
      <c r="B129" s="574" t="s">
        <v>459</v>
      </c>
      <c r="C129" s="574" t="s">
        <v>1475</v>
      </c>
      <c r="D129" s="586">
        <v>476290</v>
      </c>
      <c r="E129" s="582">
        <v>1.756649546</v>
      </c>
      <c r="F129" s="582">
        <v>0</v>
      </c>
      <c r="G129" s="582">
        <v>0</v>
      </c>
      <c r="H129" s="582">
        <v>1.756649546</v>
      </c>
      <c r="I129" s="582">
        <v>0.21302989409623327</v>
      </c>
      <c r="J129" s="582">
        <v>2.9930000000000001E-4</v>
      </c>
      <c r="K129" s="582">
        <v>5.8364237119944813E-4</v>
      </c>
      <c r="L129" s="582">
        <v>0</v>
      </c>
    </row>
    <row r="130" spans="1:12" ht="14.25" customHeight="1" x14ac:dyDescent="0.25">
      <c r="A130" s="574" t="s">
        <v>1251</v>
      </c>
      <c r="B130" s="574" t="s">
        <v>459</v>
      </c>
      <c r="C130" s="574" t="s">
        <v>1475</v>
      </c>
      <c r="D130" s="586">
        <v>476291</v>
      </c>
      <c r="E130" s="582">
        <v>1.794722919</v>
      </c>
      <c r="F130" s="582">
        <v>0</v>
      </c>
      <c r="G130" s="582">
        <v>0</v>
      </c>
      <c r="H130" s="582">
        <v>1.794722919</v>
      </c>
      <c r="I130" s="582">
        <v>0.21764661744409855</v>
      </c>
      <c r="J130" s="582">
        <v>3.057E-4</v>
      </c>
      <c r="K130" s="582">
        <v>5.9629216243875071E-4</v>
      </c>
      <c r="L130" s="582">
        <v>0</v>
      </c>
    </row>
    <row r="131" spans="1:12" ht="14.25" customHeight="1" x14ac:dyDescent="0.25">
      <c r="A131" s="574" t="s">
        <v>1251</v>
      </c>
      <c r="B131" s="574" t="s">
        <v>459</v>
      </c>
      <c r="C131" s="574" t="s">
        <v>1475</v>
      </c>
      <c r="D131" s="586">
        <v>476292</v>
      </c>
      <c r="E131" s="582">
        <v>2.024896</v>
      </c>
      <c r="F131" s="582">
        <v>0</v>
      </c>
      <c r="G131" s="582">
        <v>0</v>
      </c>
      <c r="H131" s="582">
        <v>2.024896</v>
      </c>
      <c r="I131" s="582">
        <v>0.24555993179018515</v>
      </c>
      <c r="J131" s="582">
        <v>3.4459999999999997E-4</v>
      </c>
      <c r="K131" s="582">
        <v>6.7276659508472096E-4</v>
      </c>
      <c r="L131" s="582">
        <v>0</v>
      </c>
    </row>
    <row r="132" spans="1:12" ht="14.25" customHeight="1" x14ac:dyDescent="0.25">
      <c r="A132" s="574" t="s">
        <v>1251</v>
      </c>
      <c r="B132" s="574" t="s">
        <v>459</v>
      </c>
      <c r="C132" s="574" t="s">
        <v>1475</v>
      </c>
      <c r="D132" s="586">
        <v>476293</v>
      </c>
      <c r="E132" s="582">
        <v>1.756649546</v>
      </c>
      <c r="F132" s="582">
        <v>0</v>
      </c>
      <c r="G132" s="582">
        <v>0</v>
      </c>
      <c r="H132" s="582">
        <v>1.756649546</v>
      </c>
      <c r="I132" s="582">
        <v>0.21302998409444052</v>
      </c>
      <c r="J132" s="582">
        <v>2.9930000000000001E-4</v>
      </c>
      <c r="K132" s="582">
        <v>5.8364237119944813E-4</v>
      </c>
      <c r="L132" s="582">
        <v>0</v>
      </c>
    </row>
    <row r="133" spans="1:12" ht="14.25" customHeight="1" x14ac:dyDescent="0.25">
      <c r="A133" s="574" t="s">
        <v>1251</v>
      </c>
      <c r="B133" s="574" t="s">
        <v>459</v>
      </c>
      <c r="C133" s="574" t="s">
        <v>1475</v>
      </c>
      <c r="D133" s="586">
        <v>476370</v>
      </c>
      <c r="E133" s="582">
        <v>7.4741759999999999</v>
      </c>
      <c r="F133" s="582">
        <v>0</v>
      </c>
      <c r="G133" s="582">
        <v>0</v>
      </c>
      <c r="H133" s="582">
        <v>7.4741759999999999</v>
      </c>
      <c r="I133" s="582">
        <v>0.90639568044508922</v>
      </c>
      <c r="J133" s="582">
        <v>1.2649E-3</v>
      </c>
      <c r="K133" s="582">
        <v>2.4832761478041044E-3</v>
      </c>
      <c r="L133" s="582">
        <v>0</v>
      </c>
    </row>
    <row r="134" spans="1:12" ht="14.25" customHeight="1" x14ac:dyDescent="0.25">
      <c r="A134" s="574" t="s">
        <v>1251</v>
      </c>
      <c r="B134" s="574" t="s">
        <v>459</v>
      </c>
      <c r="C134" s="574" t="s">
        <v>1475</v>
      </c>
      <c r="D134" s="586">
        <v>476371</v>
      </c>
      <c r="E134" s="582">
        <v>11.103047999999999</v>
      </c>
      <c r="F134" s="582">
        <v>0</v>
      </c>
      <c r="G134" s="582">
        <v>0</v>
      </c>
      <c r="H134" s="582">
        <v>11.103047999999999</v>
      </c>
      <c r="I134" s="582">
        <v>1.3464707953634829</v>
      </c>
      <c r="J134" s="582">
        <v>1.8776999999999999E-3</v>
      </c>
      <c r="K134" s="582">
        <v>3.6889597283130699E-3</v>
      </c>
      <c r="L134" s="582">
        <v>0</v>
      </c>
    </row>
    <row r="135" spans="1:12" ht="14.25" customHeight="1" x14ac:dyDescent="0.25">
      <c r="A135" s="574" t="s">
        <v>1251</v>
      </c>
      <c r="B135" s="574" t="s">
        <v>459</v>
      </c>
      <c r="C135" s="574" t="s">
        <v>1475</v>
      </c>
      <c r="D135" s="586">
        <v>476372</v>
      </c>
      <c r="E135" s="582">
        <v>9.6085381999999999</v>
      </c>
      <c r="F135" s="582">
        <v>6.8633324499999997</v>
      </c>
      <c r="G135" s="582">
        <v>0</v>
      </c>
      <c r="H135" s="582">
        <v>16.47187065</v>
      </c>
      <c r="I135" s="582">
        <v>1.6166192896587031</v>
      </c>
      <c r="J135" s="582">
        <v>1.781E-3</v>
      </c>
      <c r="K135" s="582">
        <v>5.4911627735223303E-3</v>
      </c>
      <c r="L135" s="582">
        <v>0</v>
      </c>
    </row>
    <row r="136" spans="1:12" ht="14.25" customHeight="1" x14ac:dyDescent="0.25">
      <c r="A136" s="574" t="s">
        <v>1251</v>
      </c>
      <c r="B136" s="574" t="s">
        <v>459</v>
      </c>
      <c r="C136" s="574" t="s">
        <v>1475</v>
      </c>
      <c r="D136" s="586">
        <v>476374</v>
      </c>
      <c r="E136" s="582">
        <v>4.3687279310000005</v>
      </c>
      <c r="F136" s="582">
        <v>0</v>
      </c>
      <c r="G136" s="582">
        <v>0</v>
      </c>
      <c r="H136" s="582">
        <v>4.3687279310000005</v>
      </c>
      <c r="I136" s="582">
        <v>0.52979690714401739</v>
      </c>
      <c r="J136" s="582">
        <v>7.404E-4</v>
      </c>
      <c r="K136" s="582">
        <v>1.4514988395130535E-3</v>
      </c>
      <c r="L136" s="582">
        <v>0</v>
      </c>
    </row>
    <row r="137" spans="1:12" ht="14.25" customHeight="1" x14ac:dyDescent="0.25">
      <c r="A137" s="574" t="s">
        <v>1251</v>
      </c>
      <c r="B137" s="574" t="s">
        <v>459</v>
      </c>
      <c r="C137" s="574" t="s">
        <v>1475</v>
      </c>
      <c r="D137" s="586">
        <v>476427</v>
      </c>
      <c r="E137" s="582">
        <v>4.4229599999999998</v>
      </c>
      <c r="F137" s="582">
        <v>0</v>
      </c>
      <c r="G137" s="582">
        <v>0</v>
      </c>
      <c r="H137" s="582">
        <v>4.4229599999999998</v>
      </c>
      <c r="I137" s="582">
        <v>0.53637338435730419</v>
      </c>
      <c r="J137" s="582">
        <v>7.4960000000000001E-4</v>
      </c>
      <c r="K137" s="582">
        <v>1.4695173181219767E-3</v>
      </c>
      <c r="L137" s="582">
        <v>0</v>
      </c>
    </row>
    <row r="138" spans="1:12" ht="14.25" customHeight="1" x14ac:dyDescent="0.25">
      <c r="A138" s="574" t="s">
        <v>1251</v>
      </c>
      <c r="B138" s="574" t="s">
        <v>459</v>
      </c>
      <c r="C138" s="574" t="s">
        <v>1475</v>
      </c>
      <c r="D138" s="586">
        <v>476428</v>
      </c>
      <c r="E138" s="582">
        <v>1.756649546</v>
      </c>
      <c r="F138" s="582">
        <v>0</v>
      </c>
      <c r="G138" s="582">
        <v>0</v>
      </c>
      <c r="H138" s="582">
        <v>1.756649546</v>
      </c>
      <c r="I138" s="582">
        <v>0.21302986714489841</v>
      </c>
      <c r="J138" s="582">
        <v>2.9930000000000001E-4</v>
      </c>
      <c r="K138" s="582">
        <v>5.8364237119944813E-4</v>
      </c>
      <c r="L138" s="582">
        <v>0</v>
      </c>
    </row>
    <row r="139" spans="1:12" ht="14.25" customHeight="1" x14ac:dyDescent="0.25">
      <c r="A139" s="574" t="s">
        <v>1251</v>
      </c>
      <c r="B139" s="574" t="s">
        <v>459</v>
      </c>
      <c r="C139" s="574" t="s">
        <v>1475</v>
      </c>
      <c r="D139" s="586">
        <v>476429</v>
      </c>
      <c r="E139" s="582">
        <v>0.88127999999999995</v>
      </c>
      <c r="F139" s="582">
        <v>0</v>
      </c>
      <c r="G139" s="582">
        <v>0</v>
      </c>
      <c r="H139" s="582">
        <v>0.88127999999999995</v>
      </c>
      <c r="I139" s="582">
        <v>0.1068728256</v>
      </c>
      <c r="J139" s="582">
        <v>1.5139999999999999E-4</v>
      </c>
      <c r="K139" s="582">
        <v>2.9280305996765417E-4</v>
      </c>
      <c r="L139" s="582">
        <v>0</v>
      </c>
    </row>
    <row r="140" spans="1:12" ht="14.25" customHeight="1" x14ac:dyDescent="0.25">
      <c r="A140" s="574" t="s">
        <v>1251</v>
      </c>
      <c r="B140" s="574" t="s">
        <v>459</v>
      </c>
      <c r="C140" s="574" t="s">
        <v>1475</v>
      </c>
      <c r="D140" s="586">
        <v>476431</v>
      </c>
      <c r="E140" s="582">
        <v>1.756649546</v>
      </c>
      <c r="F140" s="582">
        <v>0</v>
      </c>
      <c r="G140" s="582">
        <v>0</v>
      </c>
      <c r="H140" s="582">
        <v>1.756649546</v>
      </c>
      <c r="I140" s="582">
        <v>0.21302986714489841</v>
      </c>
      <c r="J140" s="582">
        <v>2.9930000000000001E-4</v>
      </c>
      <c r="K140" s="582">
        <v>5.8364237119944813E-4</v>
      </c>
      <c r="L140" s="582">
        <v>0</v>
      </c>
    </row>
    <row r="141" spans="1:12" ht="14.25" customHeight="1" x14ac:dyDescent="0.25">
      <c r="A141" s="574" t="s">
        <v>1251</v>
      </c>
      <c r="B141" s="574" t="s">
        <v>459</v>
      </c>
      <c r="C141" s="574" t="s">
        <v>1475</v>
      </c>
      <c r="D141" s="586">
        <v>476432</v>
      </c>
      <c r="E141" s="582">
        <v>2.2870534949999999</v>
      </c>
      <c r="F141" s="582">
        <v>0</v>
      </c>
      <c r="G141" s="582">
        <v>0</v>
      </c>
      <c r="H141" s="582">
        <v>2.2870534949999999</v>
      </c>
      <c r="I141" s="582">
        <v>0.27735146856497001</v>
      </c>
      <c r="J141" s="582">
        <v>3.8890000000000002E-4</v>
      </c>
      <c r="K141" s="582">
        <v>7.5986776405879313E-4</v>
      </c>
      <c r="L141" s="582">
        <v>0</v>
      </c>
    </row>
    <row r="142" spans="1:12" ht="14.25" customHeight="1" x14ac:dyDescent="0.25">
      <c r="A142" s="574" t="s">
        <v>1251</v>
      </c>
      <c r="B142" s="574" t="s">
        <v>459</v>
      </c>
      <c r="C142" s="574" t="s">
        <v>1475</v>
      </c>
      <c r="D142" s="586">
        <v>476433</v>
      </c>
      <c r="E142" s="582">
        <v>7.7962239999999996</v>
      </c>
      <c r="F142" s="582">
        <v>0</v>
      </c>
      <c r="G142" s="582">
        <v>0</v>
      </c>
      <c r="H142" s="582">
        <v>7.7962239999999996</v>
      </c>
      <c r="I142" s="582">
        <v>0.94545042121124823</v>
      </c>
      <c r="J142" s="582">
        <v>1.319248243150685E-3</v>
      </c>
      <c r="K142" s="582">
        <v>2.5902757845330253E-3</v>
      </c>
      <c r="L142" s="582">
        <v>0</v>
      </c>
    </row>
    <row r="143" spans="1:12" ht="14.25" customHeight="1" x14ac:dyDescent="0.25">
      <c r="A143" s="574" t="s">
        <v>1251</v>
      </c>
      <c r="B143" s="574" t="s">
        <v>459</v>
      </c>
      <c r="C143" s="574" t="s">
        <v>1475</v>
      </c>
      <c r="D143" s="586">
        <v>476434</v>
      </c>
      <c r="E143" s="582">
        <v>0.67752000000000001</v>
      </c>
      <c r="F143" s="582">
        <v>0</v>
      </c>
      <c r="G143" s="582">
        <v>0</v>
      </c>
      <c r="H143" s="582">
        <v>0.67752000000000001</v>
      </c>
      <c r="I143" s="582">
        <v>8.2162850400000001E-2</v>
      </c>
      <c r="J143" s="582">
        <v>1.1697309726027396E-4</v>
      </c>
      <c r="K143" s="582">
        <v>2.2510431325944655E-4</v>
      </c>
      <c r="L143" s="582">
        <v>0</v>
      </c>
    </row>
    <row r="144" spans="1:12" ht="14.25" customHeight="1" x14ac:dyDescent="0.25">
      <c r="A144" s="574" t="s">
        <v>1251</v>
      </c>
      <c r="B144" s="574" t="s">
        <v>459</v>
      </c>
      <c r="C144" s="574" t="s">
        <v>1475</v>
      </c>
      <c r="D144" s="586">
        <v>476435</v>
      </c>
      <c r="E144" s="582">
        <v>11.0553329</v>
      </c>
      <c r="F144" s="582">
        <v>6.6332657189999997</v>
      </c>
      <c r="G144" s="582">
        <v>0</v>
      </c>
      <c r="H144" s="582">
        <v>17.688598619</v>
      </c>
      <c r="I144" s="582">
        <v>1.729644980815696</v>
      </c>
      <c r="J144" s="582">
        <v>1.9897000000000001E-3</v>
      </c>
      <c r="K144" s="582">
        <v>5.7582256567194632E-3</v>
      </c>
      <c r="L144" s="582">
        <v>0</v>
      </c>
    </row>
    <row r="145" spans="1:12" ht="14.25" customHeight="1" x14ac:dyDescent="0.25">
      <c r="A145" s="574" t="s">
        <v>1251</v>
      </c>
      <c r="B145" s="574" t="s">
        <v>459</v>
      </c>
      <c r="C145" s="574" t="s">
        <v>1475</v>
      </c>
      <c r="D145" s="586">
        <v>476436</v>
      </c>
      <c r="E145" s="582">
        <v>19.776495427</v>
      </c>
      <c r="F145" s="582">
        <v>2.8252100000000002</v>
      </c>
      <c r="G145" s="582">
        <v>0</v>
      </c>
      <c r="H145" s="582">
        <v>22.601705427000002</v>
      </c>
      <c r="I145" s="582">
        <v>2.6036133718615844</v>
      </c>
      <c r="J145" s="582">
        <v>3.3825000000000001E-3</v>
      </c>
      <c r="K145" s="582">
        <v>7.3576049022189196E-3</v>
      </c>
      <c r="L145" s="582">
        <v>0</v>
      </c>
    </row>
    <row r="146" spans="1:12" ht="14.25" customHeight="1" x14ac:dyDescent="0.25">
      <c r="A146" s="574" t="s">
        <v>1251</v>
      </c>
      <c r="B146" s="574" t="s">
        <v>459</v>
      </c>
      <c r="C146" s="574" t="s">
        <v>1475</v>
      </c>
      <c r="D146" s="586">
        <v>476438</v>
      </c>
      <c r="E146" s="582">
        <v>1.4616</v>
      </c>
      <c r="F146" s="582">
        <v>0</v>
      </c>
      <c r="G146" s="582">
        <v>0</v>
      </c>
      <c r="H146" s="582">
        <v>1.4616</v>
      </c>
      <c r="I146" s="582">
        <v>0.17724858238356164</v>
      </c>
      <c r="J146" s="582">
        <v>2.4949999999999999E-4</v>
      </c>
      <c r="K146" s="582">
        <v>4.8561291808360936E-4</v>
      </c>
      <c r="L146" s="582">
        <v>0</v>
      </c>
    </row>
    <row r="147" spans="1:12" ht="14.25" customHeight="1" x14ac:dyDescent="0.25">
      <c r="A147" s="574" t="s">
        <v>1251</v>
      </c>
      <c r="B147" s="574" t="s">
        <v>459</v>
      </c>
      <c r="C147" s="574" t="s">
        <v>1475</v>
      </c>
      <c r="D147" s="586">
        <v>476534</v>
      </c>
      <c r="E147" s="582">
        <v>11.803376099999999</v>
      </c>
      <c r="F147" s="582">
        <v>2.3606370079999999</v>
      </c>
      <c r="G147" s="582">
        <v>0</v>
      </c>
      <c r="H147" s="582">
        <v>14.164013107999999</v>
      </c>
      <c r="I147" s="582">
        <v>1.564448479207841</v>
      </c>
      <c r="J147" s="582">
        <v>2.0328E-3</v>
      </c>
      <c r="K147" s="582">
        <v>4.6108561444948761E-3</v>
      </c>
      <c r="L147" s="582">
        <v>0</v>
      </c>
    </row>
    <row r="148" spans="1:12" ht="14.25" customHeight="1" x14ac:dyDescent="0.25">
      <c r="A148" s="574" t="s">
        <v>1251</v>
      </c>
      <c r="B148" s="574" t="s">
        <v>459</v>
      </c>
      <c r="C148" s="574" t="s">
        <v>1475</v>
      </c>
      <c r="D148" s="586">
        <v>476535</v>
      </c>
      <c r="E148" s="582">
        <v>51.494715638000002</v>
      </c>
      <c r="F148" s="582">
        <v>12.8735985</v>
      </c>
      <c r="G148" s="582">
        <v>0</v>
      </c>
      <c r="H148" s="582">
        <v>64.368314138000002</v>
      </c>
      <c r="I148" s="582">
        <v>7.0811628223059548</v>
      </c>
      <c r="J148" s="582">
        <v>8.9098000000000007E-3</v>
      </c>
      <c r="K148" s="582">
        <v>2.0954021609790888E-2</v>
      </c>
      <c r="L148" s="582">
        <v>0</v>
      </c>
    </row>
    <row r="149" spans="1:12" ht="14.25" customHeight="1" x14ac:dyDescent="0.25">
      <c r="A149" s="574" t="s">
        <v>1251</v>
      </c>
      <c r="B149" s="574" t="s">
        <v>459</v>
      </c>
      <c r="C149" s="574" t="s">
        <v>1475</v>
      </c>
      <c r="D149" s="586">
        <v>476536</v>
      </c>
      <c r="E149" s="582">
        <v>0</v>
      </c>
      <c r="F149" s="582">
        <v>9.7771729999999994</v>
      </c>
      <c r="G149" s="582">
        <v>0</v>
      </c>
      <c r="H149" s="582">
        <v>9.7771729999999994</v>
      </c>
      <c r="I149" s="582">
        <v>0.60218457375880297</v>
      </c>
      <c r="J149" s="582">
        <v>1.8919999999999999E-4</v>
      </c>
      <c r="K149" s="582">
        <v>3.1827941618353486E-3</v>
      </c>
      <c r="L149" s="582">
        <v>0</v>
      </c>
    </row>
    <row r="150" spans="1:12" ht="14.25" customHeight="1" x14ac:dyDescent="0.25">
      <c r="A150" s="574" t="s">
        <v>1251</v>
      </c>
      <c r="B150" s="574" t="s">
        <v>459</v>
      </c>
      <c r="C150" s="574" t="s">
        <v>1475</v>
      </c>
      <c r="D150" s="586">
        <v>476549</v>
      </c>
      <c r="E150" s="582">
        <v>8.4027560010000002</v>
      </c>
      <c r="F150" s="582">
        <v>2.1006999999999998</v>
      </c>
      <c r="G150" s="582">
        <v>0</v>
      </c>
      <c r="H150" s="582">
        <v>10.503456001</v>
      </c>
      <c r="I150" s="582">
        <v>1.1403940384860376</v>
      </c>
      <c r="J150" s="582">
        <v>1.4561000000000001E-3</v>
      </c>
      <c r="K150" s="582">
        <v>3.4192233722257414E-3</v>
      </c>
      <c r="L150" s="582">
        <v>0</v>
      </c>
    </row>
    <row r="151" spans="1:12" ht="14.25" customHeight="1" x14ac:dyDescent="0.25">
      <c r="A151" s="574" t="s">
        <v>1251</v>
      </c>
      <c r="B151" s="574" t="s">
        <v>459</v>
      </c>
      <c r="C151" s="574" t="s">
        <v>1475</v>
      </c>
      <c r="D151" s="586">
        <v>476550</v>
      </c>
      <c r="E151" s="582">
        <v>0.94940000000000002</v>
      </c>
      <c r="F151" s="582">
        <v>0</v>
      </c>
      <c r="G151" s="582">
        <v>0</v>
      </c>
      <c r="H151" s="582">
        <v>0.94940000000000002</v>
      </c>
      <c r="I151" s="582">
        <v>0.11378257127215341</v>
      </c>
      <c r="J151" s="582">
        <v>1.6220000000000001E-4</v>
      </c>
      <c r="K151" s="582">
        <v>3.0906119562847871E-4</v>
      </c>
      <c r="L151" s="582">
        <v>0</v>
      </c>
    </row>
    <row r="152" spans="1:12" ht="14.25" customHeight="1" x14ac:dyDescent="0.25">
      <c r="A152" s="574" t="s">
        <v>1251</v>
      </c>
      <c r="B152" s="574" t="s">
        <v>459</v>
      </c>
      <c r="C152" s="574" t="s">
        <v>1475</v>
      </c>
      <c r="D152" s="586">
        <v>476552</v>
      </c>
      <c r="E152" s="582">
        <v>11.449693347</v>
      </c>
      <c r="F152" s="582">
        <v>1.6357227000000001</v>
      </c>
      <c r="G152" s="582">
        <v>0</v>
      </c>
      <c r="H152" s="582">
        <v>13.085416047000001</v>
      </c>
      <c r="I152" s="582">
        <v>1.5138995786775364</v>
      </c>
      <c r="J152" s="582">
        <v>1.9594E-3</v>
      </c>
      <c r="K152" s="582">
        <v>4.2597370068001121E-3</v>
      </c>
      <c r="L152" s="582">
        <v>0</v>
      </c>
    </row>
    <row r="153" spans="1:12" ht="14.25" customHeight="1" x14ac:dyDescent="0.25">
      <c r="A153" s="574" t="s">
        <v>1251</v>
      </c>
      <c r="B153" s="574" t="s">
        <v>459</v>
      </c>
      <c r="C153" s="574" t="s">
        <v>1475</v>
      </c>
      <c r="D153" s="586">
        <v>476553</v>
      </c>
      <c r="E153" s="582">
        <v>10.856000868000001</v>
      </c>
      <c r="F153" s="582">
        <v>14.4746559</v>
      </c>
      <c r="G153" s="582">
        <v>0</v>
      </c>
      <c r="H153" s="582">
        <v>25.330656768000001</v>
      </c>
      <c r="I153" s="582">
        <v>2.5548825697904722</v>
      </c>
      <c r="J153" s="582">
        <v>2.1080000000000001E-3</v>
      </c>
      <c r="K153" s="582">
        <v>8.2459690812687336E-3</v>
      </c>
      <c r="L153" s="582">
        <v>0</v>
      </c>
    </row>
    <row r="154" spans="1:12" ht="14.25" customHeight="1" x14ac:dyDescent="0.25">
      <c r="A154" s="574" t="s">
        <v>1251</v>
      </c>
      <c r="B154" s="574" t="s">
        <v>459</v>
      </c>
      <c r="C154" s="574" t="s">
        <v>1475</v>
      </c>
      <c r="D154" s="586">
        <v>476562</v>
      </c>
      <c r="E154" s="582">
        <v>2.315803024</v>
      </c>
      <c r="F154" s="582">
        <v>0</v>
      </c>
      <c r="G154" s="582">
        <v>0</v>
      </c>
      <c r="H154" s="582">
        <v>2.315803024</v>
      </c>
      <c r="I154" s="582">
        <v>0.27754162618471312</v>
      </c>
      <c r="J154" s="582">
        <v>3.9189999999999998E-4</v>
      </c>
      <c r="K154" s="582">
        <v>7.5387070151676624E-4</v>
      </c>
      <c r="L154" s="582">
        <v>0</v>
      </c>
    </row>
    <row r="155" spans="1:12" ht="14.25" customHeight="1" x14ac:dyDescent="0.25">
      <c r="A155" s="574" t="s">
        <v>1251</v>
      </c>
      <c r="B155" s="574" t="s">
        <v>459</v>
      </c>
      <c r="C155" s="574" t="s">
        <v>1475</v>
      </c>
      <c r="D155" s="586">
        <v>476563</v>
      </c>
      <c r="E155" s="582">
        <v>1.989899232</v>
      </c>
      <c r="F155" s="582">
        <v>0</v>
      </c>
      <c r="G155" s="582">
        <v>0</v>
      </c>
      <c r="H155" s="582">
        <v>1.989899232</v>
      </c>
      <c r="I155" s="582">
        <v>0.23848313430959517</v>
      </c>
      <c r="J155" s="582">
        <v>3.3720000000000001E-4</v>
      </c>
      <c r="K155" s="582">
        <v>6.4777820300416394E-4</v>
      </c>
      <c r="L155" s="582">
        <v>0</v>
      </c>
    </row>
    <row r="156" spans="1:12" ht="14.25" customHeight="1" x14ac:dyDescent="0.25">
      <c r="A156" s="574" t="s">
        <v>1251</v>
      </c>
      <c r="B156" s="574" t="s">
        <v>459</v>
      </c>
      <c r="C156" s="574" t="s">
        <v>1475</v>
      </c>
      <c r="D156" s="586">
        <v>476564</v>
      </c>
      <c r="E156" s="582">
        <v>1.2824561539999999</v>
      </c>
      <c r="F156" s="582">
        <v>0</v>
      </c>
      <c r="G156" s="582">
        <v>0</v>
      </c>
      <c r="H156" s="582">
        <v>1.2824561539999999</v>
      </c>
      <c r="I156" s="582">
        <v>0.15369835744147856</v>
      </c>
      <c r="J156" s="582">
        <v>2.1819999999999999E-4</v>
      </c>
      <c r="K156" s="582">
        <v>4.1748203761655305E-4</v>
      </c>
      <c r="L156" s="582">
        <v>0</v>
      </c>
    </row>
    <row r="157" spans="1:12" ht="14.25" customHeight="1" x14ac:dyDescent="0.25">
      <c r="A157" s="574" t="s">
        <v>1251</v>
      </c>
      <c r="B157" s="574" t="s">
        <v>459</v>
      </c>
      <c r="C157" s="574" t="s">
        <v>1475</v>
      </c>
      <c r="D157" s="586">
        <v>476565</v>
      </c>
      <c r="E157" s="582">
        <v>9.7067936760000002</v>
      </c>
      <c r="F157" s="582">
        <v>0</v>
      </c>
      <c r="G157" s="582">
        <v>0</v>
      </c>
      <c r="H157" s="582">
        <v>9.7067936760000002</v>
      </c>
      <c r="I157" s="582">
        <v>1.1633289179416129</v>
      </c>
      <c r="J157" s="582">
        <v>1.6345999999999999E-3</v>
      </c>
      <c r="K157" s="582">
        <v>3.1598833649051877E-3</v>
      </c>
      <c r="L157" s="582">
        <v>0</v>
      </c>
    </row>
    <row r="158" spans="1:12" ht="14.25" customHeight="1" x14ac:dyDescent="0.25">
      <c r="A158" s="574" t="s">
        <v>1251</v>
      </c>
      <c r="B158" s="574" t="s">
        <v>459</v>
      </c>
      <c r="C158" s="574" t="s">
        <v>1475</v>
      </c>
      <c r="D158" s="586">
        <v>476566</v>
      </c>
      <c r="E158" s="582">
        <v>0</v>
      </c>
      <c r="F158" s="582">
        <v>5.278975</v>
      </c>
      <c r="G158" s="582">
        <v>0</v>
      </c>
      <c r="H158" s="582">
        <v>5.278975</v>
      </c>
      <c r="I158" s="582">
        <v>0.33338552493314383</v>
      </c>
      <c r="J158" s="582">
        <v>1.0220032328767123E-4</v>
      </c>
      <c r="K158" s="582">
        <v>1.718481488511532E-3</v>
      </c>
      <c r="L158" s="582">
        <v>0</v>
      </c>
    </row>
    <row r="159" spans="1:12" ht="14.25" customHeight="1" x14ac:dyDescent="0.25">
      <c r="A159" s="574" t="s">
        <v>1251</v>
      </c>
      <c r="B159" s="574" t="s">
        <v>459</v>
      </c>
      <c r="C159" s="574" t="s">
        <v>1475</v>
      </c>
      <c r="D159" s="586">
        <v>476567</v>
      </c>
      <c r="E159" s="582">
        <v>1.0292283439999999</v>
      </c>
      <c r="F159" s="582">
        <v>0</v>
      </c>
      <c r="G159" s="582">
        <v>0</v>
      </c>
      <c r="H159" s="582">
        <v>1.0292283439999999</v>
      </c>
      <c r="I159" s="582">
        <v>0.12334980394646829</v>
      </c>
      <c r="J159" s="582">
        <v>1.756515890410959E-4</v>
      </c>
      <c r="K159" s="582">
        <v>3.3504795552208403E-4</v>
      </c>
      <c r="L159" s="582">
        <v>0</v>
      </c>
    </row>
    <row r="160" spans="1:12" ht="14.25" customHeight="1" x14ac:dyDescent="0.25">
      <c r="A160" s="574" t="s">
        <v>1251</v>
      </c>
      <c r="B160" s="574" t="s">
        <v>459</v>
      </c>
      <c r="C160" s="574" t="s">
        <v>1475</v>
      </c>
      <c r="D160" s="586">
        <v>476568</v>
      </c>
      <c r="E160" s="582">
        <v>1.561472</v>
      </c>
      <c r="F160" s="582">
        <v>0</v>
      </c>
      <c r="G160" s="582">
        <v>0</v>
      </c>
      <c r="H160" s="582">
        <v>1.561472</v>
      </c>
      <c r="I160" s="582">
        <v>0.18713755254096659</v>
      </c>
      <c r="J160" s="582">
        <v>2.6513203287671232E-4</v>
      </c>
      <c r="K160" s="582">
        <v>5.0831093665514211E-4</v>
      </c>
      <c r="L160" s="582">
        <v>0</v>
      </c>
    </row>
    <row r="161" spans="1:12" ht="14.25" customHeight="1" x14ac:dyDescent="0.25">
      <c r="A161" s="574" t="s">
        <v>1251</v>
      </c>
      <c r="B161" s="574" t="s">
        <v>459</v>
      </c>
      <c r="C161" s="574" t="s">
        <v>1475</v>
      </c>
      <c r="D161" s="586">
        <v>476569</v>
      </c>
      <c r="E161" s="582">
        <v>1.9339519999999999</v>
      </c>
      <c r="F161" s="582">
        <v>0</v>
      </c>
      <c r="G161" s="582">
        <v>0</v>
      </c>
      <c r="H161" s="582">
        <v>1.9339519999999999</v>
      </c>
      <c r="I161" s="582">
        <v>0.23177815300849974</v>
      </c>
      <c r="J161" s="582">
        <v>3.2775734246575343E-4</v>
      </c>
      <c r="K161" s="582">
        <v>6.295655333980279E-4</v>
      </c>
      <c r="L161" s="582">
        <v>0</v>
      </c>
    </row>
    <row r="162" spans="1:12" ht="14.25" customHeight="1" x14ac:dyDescent="0.25">
      <c r="A162" s="574" t="s">
        <v>1251</v>
      </c>
      <c r="B162" s="574" t="s">
        <v>459</v>
      </c>
      <c r="C162" s="574" t="s">
        <v>1475</v>
      </c>
      <c r="D162" s="586">
        <v>476570</v>
      </c>
      <c r="E162" s="582">
        <v>0.68544000000000005</v>
      </c>
      <c r="F162" s="582">
        <v>0</v>
      </c>
      <c r="G162" s="582">
        <v>0</v>
      </c>
      <c r="H162" s="582">
        <v>0.68544000000000005</v>
      </c>
      <c r="I162" s="582">
        <v>8.2147836413194536E-2</v>
      </c>
      <c r="J162" s="582">
        <v>1.1785940273972603E-4</v>
      </c>
      <c r="K162" s="582">
        <v>2.2313345895469183E-4</v>
      </c>
      <c r="L162" s="582">
        <v>0</v>
      </c>
    </row>
    <row r="163" spans="1:12" ht="14.25" customHeight="1" x14ac:dyDescent="0.25">
      <c r="A163" s="574" t="s">
        <v>1251</v>
      </c>
      <c r="B163" s="574" t="s">
        <v>459</v>
      </c>
      <c r="C163" s="574" t="s">
        <v>1475</v>
      </c>
      <c r="D163" s="586">
        <v>476571</v>
      </c>
      <c r="E163" s="582">
        <v>1.9339519999999999</v>
      </c>
      <c r="F163" s="582">
        <v>0</v>
      </c>
      <c r="G163" s="582">
        <v>0</v>
      </c>
      <c r="H163" s="582">
        <v>1.9339519999999999</v>
      </c>
      <c r="I163" s="582">
        <v>0.23177813711300385</v>
      </c>
      <c r="J163" s="582">
        <v>3.2775734246575343E-4</v>
      </c>
      <c r="K163" s="582">
        <v>6.295655333980279E-4</v>
      </c>
      <c r="L163" s="582">
        <v>0</v>
      </c>
    </row>
    <row r="164" spans="1:12" ht="14.25" customHeight="1" x14ac:dyDescent="0.25">
      <c r="A164" s="574" t="s">
        <v>1251</v>
      </c>
      <c r="B164" s="574" t="s">
        <v>459</v>
      </c>
      <c r="C164" s="574" t="s">
        <v>1475</v>
      </c>
      <c r="D164" s="586">
        <v>476572</v>
      </c>
      <c r="E164" s="582">
        <v>8.170421640999999</v>
      </c>
      <c r="F164" s="582">
        <v>1.7974616000000001</v>
      </c>
      <c r="G164" s="582">
        <v>0</v>
      </c>
      <c r="H164" s="582">
        <v>9.9678832409999991</v>
      </c>
      <c r="I164" s="582">
        <v>1.0933003272432942</v>
      </c>
      <c r="J164" s="582">
        <v>1.4111E-3</v>
      </c>
      <c r="K164" s="582">
        <v>3.2448766911556204E-3</v>
      </c>
      <c r="L164" s="582">
        <v>0</v>
      </c>
    </row>
    <row r="165" spans="1:12" ht="14.25" customHeight="1" x14ac:dyDescent="0.25">
      <c r="A165" s="574" t="s">
        <v>1251</v>
      </c>
      <c r="B165" s="574" t="s">
        <v>459</v>
      </c>
      <c r="C165" s="574" t="s">
        <v>1475</v>
      </c>
      <c r="D165" s="586">
        <v>476589</v>
      </c>
      <c r="E165" s="582">
        <v>4.8756329999999997</v>
      </c>
      <c r="F165" s="582">
        <v>0</v>
      </c>
      <c r="G165" s="582">
        <v>0</v>
      </c>
      <c r="H165" s="582">
        <v>4.8756329999999997</v>
      </c>
      <c r="I165" s="582">
        <v>0.58432926014552466</v>
      </c>
      <c r="J165" s="582">
        <v>8.2231669041095878E-4</v>
      </c>
      <c r="K165" s="582">
        <v>1.587180286945088E-3</v>
      </c>
      <c r="L165" s="582">
        <v>0</v>
      </c>
    </row>
    <row r="166" spans="1:12" ht="14.25" customHeight="1" x14ac:dyDescent="0.25">
      <c r="A166" s="574" t="s">
        <v>1251</v>
      </c>
      <c r="B166" s="574" t="s">
        <v>459</v>
      </c>
      <c r="C166" s="574" t="s">
        <v>1475</v>
      </c>
      <c r="D166" s="586">
        <v>476590</v>
      </c>
      <c r="E166" s="582">
        <v>0</v>
      </c>
      <c r="F166" s="582">
        <v>1.9725299999999999</v>
      </c>
      <c r="G166" s="582">
        <v>0</v>
      </c>
      <c r="H166" s="582">
        <v>1.9725299999999999</v>
      </c>
      <c r="I166" s="582">
        <v>5.7791175833712329E-2</v>
      </c>
      <c r="J166" s="582">
        <v>1.5299999999999999E-5</v>
      </c>
      <c r="K166" s="582">
        <v>6.4212395219406283E-4</v>
      </c>
      <c r="L166" s="582">
        <v>0</v>
      </c>
    </row>
    <row r="167" spans="1:12" ht="14.25" customHeight="1" x14ac:dyDescent="0.25">
      <c r="A167" s="574" t="s">
        <v>1251</v>
      </c>
      <c r="B167" s="574" t="s">
        <v>459</v>
      </c>
      <c r="C167" s="574" t="s">
        <v>1475</v>
      </c>
      <c r="D167" s="586">
        <v>476592</v>
      </c>
      <c r="E167" s="582">
        <v>1.9969962859999999</v>
      </c>
      <c r="F167" s="582">
        <v>0</v>
      </c>
      <c r="G167" s="582">
        <v>0</v>
      </c>
      <c r="H167" s="582">
        <v>1.9969962859999999</v>
      </c>
      <c r="I167" s="582">
        <v>0.23933369987654798</v>
      </c>
      <c r="J167" s="582">
        <v>3.3838940821917811E-4</v>
      </c>
      <c r="K167" s="582">
        <v>6.5008854449510032E-4</v>
      </c>
      <c r="L167" s="582">
        <v>0</v>
      </c>
    </row>
    <row r="168" spans="1:12" ht="14.25" customHeight="1" x14ac:dyDescent="0.25">
      <c r="A168" s="574" t="s">
        <v>1251</v>
      </c>
      <c r="B168" s="574" t="s">
        <v>459</v>
      </c>
      <c r="C168" s="574" t="s">
        <v>1475</v>
      </c>
      <c r="D168" s="586">
        <v>476593</v>
      </c>
      <c r="E168" s="582">
        <v>1.903711648</v>
      </c>
      <c r="F168" s="582">
        <v>0</v>
      </c>
      <c r="G168" s="582">
        <v>0</v>
      </c>
      <c r="H168" s="582">
        <v>1.903711648</v>
      </c>
      <c r="I168" s="582">
        <v>0.22815387064469653</v>
      </c>
      <c r="J168" s="582">
        <v>3.2260626849315069E-4</v>
      </c>
      <c r="K168" s="582">
        <v>6.1972127999558059E-4</v>
      </c>
      <c r="L168" s="582">
        <v>0</v>
      </c>
    </row>
    <row r="169" spans="1:12" ht="14.25" customHeight="1" x14ac:dyDescent="0.25">
      <c r="A169" s="574" t="s">
        <v>1251</v>
      </c>
      <c r="B169" s="574" t="s">
        <v>459</v>
      </c>
      <c r="C169" s="574" t="s">
        <v>1475</v>
      </c>
      <c r="D169" s="586">
        <v>476596</v>
      </c>
      <c r="E169" s="582">
        <v>1.566300834</v>
      </c>
      <c r="F169" s="582">
        <v>4.6989172999999997</v>
      </c>
      <c r="G169" s="582">
        <v>0</v>
      </c>
      <c r="H169" s="582">
        <v>6.2652181340000004</v>
      </c>
      <c r="I169" s="582">
        <v>0.43827057785312801</v>
      </c>
      <c r="J169" s="582">
        <v>3.2660000000000002E-4</v>
      </c>
      <c r="K169" s="582">
        <v>2.0395363354320474E-3</v>
      </c>
      <c r="L169" s="582">
        <v>0</v>
      </c>
    </row>
    <row r="170" spans="1:12" ht="14.25" customHeight="1" x14ac:dyDescent="0.25">
      <c r="A170" s="574" t="s">
        <v>1251</v>
      </c>
      <c r="B170" s="574" t="s">
        <v>459</v>
      </c>
      <c r="C170" s="574" t="s">
        <v>1475</v>
      </c>
      <c r="D170" s="586">
        <v>476597</v>
      </c>
      <c r="E170" s="582">
        <v>0</v>
      </c>
      <c r="F170" s="582">
        <v>4.1387</v>
      </c>
      <c r="G170" s="582">
        <v>0</v>
      </c>
      <c r="H170" s="582">
        <v>4.1387</v>
      </c>
      <c r="I170" s="582">
        <v>0.12125561559164384</v>
      </c>
      <c r="J170" s="582">
        <v>3.1999999999999999E-5</v>
      </c>
      <c r="K170" s="582">
        <v>1.3472841482489834E-3</v>
      </c>
      <c r="L170" s="582">
        <v>0</v>
      </c>
    </row>
    <row r="171" spans="1:12" ht="14.25" customHeight="1" x14ac:dyDescent="0.25">
      <c r="A171" s="574" t="s">
        <v>1251</v>
      </c>
      <c r="B171" s="574" t="s">
        <v>459</v>
      </c>
      <c r="C171" s="574" t="s">
        <v>1475</v>
      </c>
      <c r="D171" s="586">
        <v>476608</v>
      </c>
      <c r="E171" s="582">
        <v>9.7965252750000005</v>
      </c>
      <c r="F171" s="582">
        <v>3.2655308999999999</v>
      </c>
      <c r="G171" s="582">
        <v>0</v>
      </c>
      <c r="H171" s="582">
        <v>13.062056175</v>
      </c>
      <c r="I171" s="582">
        <v>1.4569503178358936</v>
      </c>
      <c r="J171" s="582">
        <v>1.7129000000000001E-3</v>
      </c>
      <c r="K171" s="582">
        <v>4.2521326169563754E-3</v>
      </c>
      <c r="L171" s="582">
        <v>0</v>
      </c>
    </row>
    <row r="172" spans="1:12" ht="14.25" customHeight="1" x14ac:dyDescent="0.25">
      <c r="A172" s="574" t="s">
        <v>1251</v>
      </c>
      <c r="B172" s="574" t="s">
        <v>459</v>
      </c>
      <c r="C172" s="574" t="s">
        <v>1475</v>
      </c>
      <c r="D172" s="586">
        <v>476610</v>
      </c>
      <c r="E172" s="582">
        <v>33.878272356000004</v>
      </c>
      <c r="F172" s="582">
        <v>2.2585660000000001</v>
      </c>
      <c r="G172" s="582">
        <v>0</v>
      </c>
      <c r="H172" s="582">
        <v>36.136838355999998</v>
      </c>
      <c r="I172" s="582">
        <v>4.2558477876236234</v>
      </c>
      <c r="J172" s="582">
        <v>5.7423999999999999E-3</v>
      </c>
      <c r="K172" s="582">
        <v>1.1763739711541103E-2</v>
      </c>
      <c r="L172" s="582">
        <v>0</v>
      </c>
    </row>
    <row r="173" spans="1:12" ht="14.25" customHeight="1" x14ac:dyDescent="0.25">
      <c r="A173" s="574" t="s">
        <v>1251</v>
      </c>
      <c r="B173" s="574" t="s">
        <v>459</v>
      </c>
      <c r="C173" s="574" t="s">
        <v>1475</v>
      </c>
      <c r="D173" s="586">
        <v>476611</v>
      </c>
      <c r="E173" s="582">
        <v>11.605021067000001</v>
      </c>
      <c r="F173" s="582">
        <v>2.4333733999999998</v>
      </c>
      <c r="G173" s="582">
        <v>0</v>
      </c>
      <c r="H173" s="582">
        <v>14.038394467000002</v>
      </c>
      <c r="I173" s="582">
        <v>1.5452937160761113</v>
      </c>
      <c r="J173" s="582">
        <v>2.0008999999999999E-3</v>
      </c>
      <c r="K173" s="582">
        <v>4.5699631228926256E-3</v>
      </c>
      <c r="L173" s="582">
        <v>0</v>
      </c>
    </row>
    <row r="174" spans="1:12" ht="14.25" customHeight="1" x14ac:dyDescent="0.25">
      <c r="A174" s="574" t="s">
        <v>1251</v>
      </c>
      <c r="B174" s="574" t="s">
        <v>459</v>
      </c>
      <c r="C174" s="574" t="s">
        <v>1475</v>
      </c>
      <c r="D174" s="586">
        <v>476614</v>
      </c>
      <c r="E174" s="582">
        <v>2.249191068</v>
      </c>
      <c r="F174" s="582">
        <v>0</v>
      </c>
      <c r="G174" s="582">
        <v>0</v>
      </c>
      <c r="H174" s="582">
        <v>2.249191068</v>
      </c>
      <c r="I174" s="582">
        <v>0.26955849321656961</v>
      </c>
      <c r="J174" s="582">
        <v>3.8069999999999998E-4</v>
      </c>
      <c r="K174" s="582">
        <v>7.3218631826725653E-4</v>
      </c>
      <c r="L174" s="582">
        <v>0</v>
      </c>
    </row>
    <row r="175" spans="1:12" ht="14.25" customHeight="1" x14ac:dyDescent="0.25">
      <c r="A175" s="574" t="s">
        <v>1251</v>
      </c>
      <c r="B175" s="574" t="s">
        <v>459</v>
      </c>
      <c r="C175" s="574" t="s">
        <v>1475</v>
      </c>
      <c r="D175" s="586">
        <v>476615</v>
      </c>
      <c r="E175" s="582">
        <v>1.812149775</v>
      </c>
      <c r="F175" s="582">
        <v>1.5101171</v>
      </c>
      <c r="G175" s="582">
        <v>0</v>
      </c>
      <c r="H175" s="582">
        <v>3.322266875</v>
      </c>
      <c r="I175" s="582">
        <v>0.31304118318774377</v>
      </c>
      <c r="J175" s="582">
        <v>3.3649999999999999E-4</v>
      </c>
      <c r="K175" s="582">
        <v>1.0815080896470609E-3</v>
      </c>
      <c r="L175" s="582">
        <v>0</v>
      </c>
    </row>
    <row r="176" spans="1:12" ht="14.25" customHeight="1" x14ac:dyDescent="0.25">
      <c r="A176" s="574" t="s">
        <v>1251</v>
      </c>
      <c r="B176" s="574" t="s">
        <v>459</v>
      </c>
      <c r="C176" s="574" t="s">
        <v>1475</v>
      </c>
      <c r="D176" s="586">
        <v>476616</v>
      </c>
      <c r="E176" s="582">
        <v>3.9793582409999995</v>
      </c>
      <c r="F176" s="582">
        <v>2.9845807</v>
      </c>
      <c r="G176" s="582">
        <v>0</v>
      </c>
      <c r="H176" s="582">
        <v>6.9639389409999994</v>
      </c>
      <c r="I176" s="582">
        <v>0.70321104471201379</v>
      </c>
      <c r="J176" s="582">
        <v>7.2950000000000001E-4</v>
      </c>
      <c r="K176" s="582">
        <v>2.2669931679205734E-3</v>
      </c>
      <c r="L176" s="582">
        <v>0</v>
      </c>
    </row>
    <row r="177" spans="1:12" ht="14.25" customHeight="1" x14ac:dyDescent="0.25">
      <c r="A177" s="574" t="s">
        <v>1251</v>
      </c>
      <c r="B177" s="574" t="s">
        <v>459</v>
      </c>
      <c r="C177" s="574" t="s">
        <v>1475</v>
      </c>
      <c r="D177" s="586">
        <v>476617</v>
      </c>
      <c r="E177" s="582">
        <v>4.2790063719999996</v>
      </c>
      <c r="F177" s="582">
        <v>0</v>
      </c>
      <c r="G177" s="582">
        <v>0</v>
      </c>
      <c r="H177" s="582">
        <v>4.2790063719999996</v>
      </c>
      <c r="I177" s="582">
        <v>0.51282573746582194</v>
      </c>
      <c r="J177" s="582">
        <v>7.219885315068494E-4</v>
      </c>
      <c r="K177" s="582">
        <v>1.3929585360079129E-3</v>
      </c>
      <c r="L177" s="582">
        <v>0</v>
      </c>
    </row>
    <row r="178" spans="1:12" ht="14.25" customHeight="1" x14ac:dyDescent="0.25">
      <c r="A178" s="574" t="s">
        <v>1251</v>
      </c>
      <c r="B178" s="574" t="s">
        <v>459</v>
      </c>
      <c r="C178" s="574" t="s">
        <v>1475</v>
      </c>
      <c r="D178" s="586">
        <v>476619</v>
      </c>
      <c r="E178" s="582">
        <v>1.903711648</v>
      </c>
      <c r="F178" s="582">
        <v>0</v>
      </c>
      <c r="G178" s="582">
        <v>0</v>
      </c>
      <c r="H178" s="582">
        <v>1.903711648</v>
      </c>
      <c r="I178" s="582">
        <v>0.22815385958752232</v>
      </c>
      <c r="J178" s="582">
        <v>3.2260626849315069E-4</v>
      </c>
      <c r="K178" s="582">
        <v>6.1972127999558059E-4</v>
      </c>
      <c r="L178" s="582">
        <v>0</v>
      </c>
    </row>
    <row r="179" spans="1:12" ht="14.25" customHeight="1" x14ac:dyDescent="0.25">
      <c r="A179" s="574" t="s">
        <v>1251</v>
      </c>
      <c r="B179" s="574" t="s">
        <v>459</v>
      </c>
      <c r="C179" s="574" t="s">
        <v>1475</v>
      </c>
      <c r="D179" s="586">
        <v>476620</v>
      </c>
      <c r="E179" s="582">
        <v>1.0803477240000001</v>
      </c>
      <c r="F179" s="582">
        <v>0</v>
      </c>
      <c r="G179" s="582">
        <v>0</v>
      </c>
      <c r="H179" s="582">
        <v>1.0803477240000001</v>
      </c>
      <c r="I179" s="582">
        <v>0.12947628067796757</v>
      </c>
      <c r="J179" s="582">
        <v>1.8424522739726029E-4</v>
      </c>
      <c r="K179" s="582">
        <v>3.516890160695987E-4</v>
      </c>
      <c r="L179" s="582">
        <v>0</v>
      </c>
    </row>
    <row r="180" spans="1:12" ht="14.25" customHeight="1" x14ac:dyDescent="0.25">
      <c r="A180" s="574" t="s">
        <v>1251</v>
      </c>
      <c r="B180" s="574" t="s">
        <v>459</v>
      </c>
      <c r="C180" s="574" t="s">
        <v>1475</v>
      </c>
      <c r="D180" s="586">
        <v>476621</v>
      </c>
      <c r="E180" s="582">
        <v>2.4219589420000003</v>
      </c>
      <c r="F180" s="582">
        <v>26.641637732</v>
      </c>
      <c r="G180" s="582">
        <v>0</v>
      </c>
      <c r="H180" s="582">
        <v>29.063596673999999</v>
      </c>
      <c r="I180" s="582">
        <v>2.0423042421975879</v>
      </c>
      <c r="J180" s="582">
        <v>9.2540000000000005E-4</v>
      </c>
      <c r="K180" s="582">
        <v>9.4611648665996907E-3</v>
      </c>
      <c r="L180" s="582">
        <v>0</v>
      </c>
    </row>
    <row r="181" spans="1:12" ht="14.25" customHeight="1" x14ac:dyDescent="0.25">
      <c r="A181" s="574" t="s">
        <v>1251</v>
      </c>
      <c r="B181" s="574" t="s">
        <v>459</v>
      </c>
      <c r="C181" s="574" t="s">
        <v>1475</v>
      </c>
      <c r="D181" s="586">
        <v>476622</v>
      </c>
      <c r="E181" s="582">
        <v>1.5370740000000001</v>
      </c>
      <c r="F181" s="582">
        <v>0</v>
      </c>
      <c r="G181" s="582">
        <v>0</v>
      </c>
      <c r="H181" s="582">
        <v>1.5370740000000001</v>
      </c>
      <c r="I181" s="582">
        <v>0.18421353325168471</v>
      </c>
      <c r="J181" s="582">
        <v>2.6104873424657538E-4</v>
      </c>
      <c r="K181" s="582">
        <v>5.0036857826990543E-4</v>
      </c>
      <c r="L181" s="582">
        <v>0</v>
      </c>
    </row>
    <row r="182" spans="1:12" ht="14.25" customHeight="1" x14ac:dyDescent="0.25">
      <c r="A182" s="574" t="s">
        <v>1251</v>
      </c>
      <c r="B182" s="574" t="s">
        <v>459</v>
      </c>
      <c r="C182" s="574" t="s">
        <v>1475</v>
      </c>
      <c r="D182" s="586">
        <v>476623</v>
      </c>
      <c r="E182" s="582">
        <v>0</v>
      </c>
      <c r="F182" s="582">
        <v>7.4335913299999996</v>
      </c>
      <c r="G182" s="582">
        <v>0</v>
      </c>
      <c r="H182" s="582">
        <v>7.4335913299999996</v>
      </c>
      <c r="I182" s="582">
        <v>0.1203695702008992</v>
      </c>
      <c r="J182" s="582">
        <v>2.7800000000000001E-5</v>
      </c>
      <c r="K182" s="582">
        <v>2.4198805719311744E-3</v>
      </c>
      <c r="L182" s="582">
        <v>0</v>
      </c>
    </row>
    <row r="183" spans="1:12" ht="14.25" customHeight="1" x14ac:dyDescent="0.25">
      <c r="A183" s="574" t="s">
        <v>1251</v>
      </c>
      <c r="B183" s="574" t="s">
        <v>459</v>
      </c>
      <c r="C183" s="574" t="s">
        <v>1475</v>
      </c>
      <c r="D183" s="586">
        <v>476624</v>
      </c>
      <c r="E183" s="582">
        <v>1.5370749400000001</v>
      </c>
      <c r="F183" s="582">
        <v>0</v>
      </c>
      <c r="G183" s="582">
        <v>0</v>
      </c>
      <c r="H183" s="582">
        <v>1.5370749400000001</v>
      </c>
      <c r="I183" s="582">
        <v>0.18421360195005637</v>
      </c>
      <c r="J183" s="582">
        <v>2.6104873424657538E-4</v>
      </c>
      <c r="K183" s="582">
        <v>5.0036887124976228E-4</v>
      </c>
      <c r="L183" s="582">
        <v>0</v>
      </c>
    </row>
    <row r="184" spans="1:12" ht="14.25" customHeight="1" x14ac:dyDescent="0.25">
      <c r="A184" s="574" t="s">
        <v>1251</v>
      </c>
      <c r="B184" s="574" t="s">
        <v>459</v>
      </c>
      <c r="C184" s="574" t="s">
        <v>1475</v>
      </c>
      <c r="D184" s="586">
        <v>476625</v>
      </c>
      <c r="E184" s="582">
        <v>0.96128731999999995</v>
      </c>
      <c r="F184" s="582">
        <v>0</v>
      </c>
      <c r="G184" s="582">
        <v>0</v>
      </c>
      <c r="H184" s="582">
        <v>0.96128731999999995</v>
      </c>
      <c r="I184" s="582">
        <v>0.11520728126565327</v>
      </c>
      <c r="J184" s="582">
        <v>1.6416267945205479E-4</v>
      </c>
      <c r="K184" s="582">
        <v>3.1293090613068476E-4</v>
      </c>
      <c r="L184" s="582">
        <v>0</v>
      </c>
    </row>
    <row r="185" spans="1:12" ht="14.25" customHeight="1" x14ac:dyDescent="0.25">
      <c r="A185" s="574" t="s">
        <v>1251</v>
      </c>
      <c r="B185" s="574" t="s">
        <v>459</v>
      </c>
      <c r="C185" s="574" t="s">
        <v>1475</v>
      </c>
      <c r="D185" s="586">
        <v>476626</v>
      </c>
      <c r="E185" s="582">
        <v>0</v>
      </c>
      <c r="F185" s="582">
        <v>1.998234066</v>
      </c>
      <c r="G185" s="582">
        <v>0</v>
      </c>
      <c r="H185" s="582">
        <v>1.998234066</v>
      </c>
      <c r="I185" s="582">
        <v>5.8544248526594685E-2</v>
      </c>
      <c r="J185" s="582">
        <v>1.5500000000000001E-5</v>
      </c>
      <c r="K185" s="582">
        <v>6.5049147839005305E-4</v>
      </c>
      <c r="L185" s="582">
        <v>0</v>
      </c>
    </row>
    <row r="186" spans="1:12" ht="14.25" customHeight="1" x14ac:dyDescent="0.25">
      <c r="A186" s="574" t="s">
        <v>1251</v>
      </c>
      <c r="B186" s="574" t="s">
        <v>459</v>
      </c>
      <c r="C186" s="574" t="s">
        <v>1475</v>
      </c>
      <c r="D186" s="586">
        <v>476631</v>
      </c>
      <c r="E186" s="582">
        <v>0</v>
      </c>
      <c r="F186" s="582">
        <v>4.1834001409999999</v>
      </c>
      <c r="G186" s="582">
        <v>0</v>
      </c>
      <c r="H186" s="582">
        <v>4.1834001409999999</v>
      </c>
      <c r="I186" s="582">
        <v>0.1225652298237294</v>
      </c>
      <c r="J186" s="582">
        <v>3.2400000000000001E-5</v>
      </c>
      <c r="K186" s="582">
        <v>1.3618355270379253E-3</v>
      </c>
      <c r="L186" s="582">
        <v>0</v>
      </c>
    </row>
    <row r="187" spans="1:12" ht="14.25" customHeight="1" x14ac:dyDescent="0.25">
      <c r="A187" s="574" t="s">
        <v>1251</v>
      </c>
      <c r="B187" s="574" t="s">
        <v>459</v>
      </c>
      <c r="C187" s="574" t="s">
        <v>1475</v>
      </c>
      <c r="D187" s="586">
        <v>476632</v>
      </c>
      <c r="E187" s="582">
        <v>3.3656039999999998</v>
      </c>
      <c r="F187" s="582">
        <v>0.56093000000000004</v>
      </c>
      <c r="G187" s="582">
        <v>0</v>
      </c>
      <c r="H187" s="582">
        <v>3.9265340000000002</v>
      </c>
      <c r="I187" s="582">
        <v>0.43659043569611145</v>
      </c>
      <c r="J187" s="582">
        <v>5.7930000000000004E-4</v>
      </c>
      <c r="K187" s="582">
        <v>1.278217076802057E-3</v>
      </c>
      <c r="L187" s="582">
        <v>0</v>
      </c>
    </row>
    <row r="188" spans="1:12" ht="14.25" customHeight="1" x14ac:dyDescent="0.25">
      <c r="A188" s="574" t="s">
        <v>1251</v>
      </c>
      <c r="B188" s="574" t="s">
        <v>459</v>
      </c>
      <c r="C188" s="574" t="s">
        <v>1475</v>
      </c>
      <c r="D188" s="586">
        <v>476987</v>
      </c>
      <c r="E188" s="582">
        <v>0</v>
      </c>
      <c r="F188" s="582">
        <v>8.9274768249999994</v>
      </c>
      <c r="G188" s="582">
        <v>0</v>
      </c>
      <c r="H188" s="582">
        <v>8.9274768249999994</v>
      </c>
      <c r="I188" s="582">
        <v>0.17873040983538882</v>
      </c>
      <c r="J188" s="582">
        <v>3.4600000000000001E-5</v>
      </c>
      <c r="K188" s="582">
        <v>2.9061898613562537E-3</v>
      </c>
      <c r="L188" s="582">
        <v>0</v>
      </c>
    </row>
    <row r="189" spans="1:12" ht="14.25" customHeight="1" x14ac:dyDescent="0.25">
      <c r="A189" s="574" t="s">
        <v>1251</v>
      </c>
      <c r="B189" s="574" t="s">
        <v>459</v>
      </c>
      <c r="C189" s="574" t="s">
        <v>1475</v>
      </c>
      <c r="D189" s="586">
        <v>476989</v>
      </c>
      <c r="E189" s="582">
        <v>1.1305050000000001</v>
      </c>
      <c r="F189" s="582">
        <v>4.5219582000000003</v>
      </c>
      <c r="G189" s="582">
        <v>0</v>
      </c>
      <c r="H189" s="582">
        <v>5.6524631999999997</v>
      </c>
      <c r="I189" s="582">
        <v>0.41296800632095543</v>
      </c>
      <c r="J189" s="582">
        <v>2.8009999999999998E-4</v>
      </c>
      <c r="K189" s="582">
        <v>1.8400642878006919E-3</v>
      </c>
      <c r="L189" s="582">
        <v>0</v>
      </c>
    </row>
    <row r="190" spans="1:12" ht="14.25" customHeight="1" x14ac:dyDescent="0.25">
      <c r="A190" s="574" t="s">
        <v>1251</v>
      </c>
      <c r="B190" s="574" t="s">
        <v>459</v>
      </c>
      <c r="C190" s="574" t="s">
        <v>1475</v>
      </c>
      <c r="D190" s="586">
        <v>476991</v>
      </c>
      <c r="E190" s="582">
        <v>0</v>
      </c>
      <c r="F190" s="582">
        <v>9.8771164150000015</v>
      </c>
      <c r="G190" s="582">
        <v>0</v>
      </c>
      <c r="H190" s="582">
        <v>9.8771164150000015</v>
      </c>
      <c r="I190" s="582">
        <v>0.28937959392364276</v>
      </c>
      <c r="J190" s="582">
        <v>7.6500000000000003E-5</v>
      </c>
      <c r="K190" s="582">
        <v>3.2153290540822151E-3</v>
      </c>
      <c r="L190" s="582">
        <v>0</v>
      </c>
    </row>
    <row r="191" spans="1:12" ht="14.25" customHeight="1" x14ac:dyDescent="0.25">
      <c r="A191" s="574" t="s">
        <v>1251</v>
      </c>
      <c r="B191" s="574" t="s">
        <v>459</v>
      </c>
      <c r="C191" s="574" t="s">
        <v>1475</v>
      </c>
      <c r="D191" s="586">
        <v>476992</v>
      </c>
      <c r="E191" s="582">
        <v>0.961279832</v>
      </c>
      <c r="F191" s="582">
        <v>0</v>
      </c>
      <c r="G191" s="582">
        <v>0</v>
      </c>
      <c r="H191" s="582">
        <v>0.961279832</v>
      </c>
      <c r="I191" s="582">
        <v>0.11520636661221245</v>
      </c>
      <c r="J191" s="582">
        <v>1.6420000000000001E-4</v>
      </c>
      <c r="K191" s="582">
        <v>3.1292846463187786E-4</v>
      </c>
      <c r="L191" s="582">
        <v>0</v>
      </c>
    </row>
    <row r="192" spans="1:12" ht="14.25" customHeight="1" x14ac:dyDescent="0.25">
      <c r="A192" s="574" t="s">
        <v>1251</v>
      </c>
      <c r="B192" s="574" t="s">
        <v>459</v>
      </c>
      <c r="C192" s="574" t="s">
        <v>1475</v>
      </c>
      <c r="D192" s="586">
        <v>477088</v>
      </c>
      <c r="E192" s="582">
        <v>2.8824999999999998</v>
      </c>
      <c r="F192" s="582">
        <v>6.4855758320000003</v>
      </c>
      <c r="G192" s="582">
        <v>0</v>
      </c>
      <c r="H192" s="582">
        <v>9.3680758319999988</v>
      </c>
      <c r="I192" s="582">
        <v>0.73580910695156465</v>
      </c>
      <c r="J192" s="582">
        <v>6.1280000000000004E-4</v>
      </c>
      <c r="K192" s="582">
        <v>3.0496194621615499E-3</v>
      </c>
      <c r="L192" s="582">
        <v>0</v>
      </c>
    </row>
    <row r="193" spans="1:12" ht="14.25" customHeight="1" x14ac:dyDescent="0.25">
      <c r="A193" s="574" t="s">
        <v>1251</v>
      </c>
      <c r="B193" s="574" t="s">
        <v>459</v>
      </c>
      <c r="C193" s="574" t="s">
        <v>1475</v>
      </c>
      <c r="D193" s="586">
        <v>477090</v>
      </c>
      <c r="E193" s="582">
        <v>0</v>
      </c>
      <c r="F193" s="582">
        <v>2.9656641329999998</v>
      </c>
      <c r="G193" s="582">
        <v>0</v>
      </c>
      <c r="H193" s="582">
        <v>2.9656641329999998</v>
      </c>
      <c r="I193" s="582">
        <v>8.6888008268376671E-2</v>
      </c>
      <c r="J193" s="582">
        <v>2.3E-5</v>
      </c>
      <c r="K193" s="582">
        <v>9.6542205896089711E-4</v>
      </c>
      <c r="L193" s="582">
        <v>0</v>
      </c>
    </row>
    <row r="194" spans="1:12" ht="14.25" customHeight="1" x14ac:dyDescent="0.25">
      <c r="A194" s="574" t="s">
        <v>1251</v>
      </c>
      <c r="B194" s="574" t="s">
        <v>459</v>
      </c>
      <c r="C194" s="574" t="s">
        <v>1475</v>
      </c>
      <c r="D194" s="586">
        <v>477093</v>
      </c>
      <c r="E194" s="582">
        <v>14.353750018000001</v>
      </c>
      <c r="F194" s="582">
        <v>1.9873968</v>
      </c>
      <c r="G194" s="582">
        <v>0</v>
      </c>
      <c r="H194" s="582">
        <v>16.341146818000002</v>
      </c>
      <c r="I194" s="582">
        <v>1.8924048378353941</v>
      </c>
      <c r="J194" s="582">
        <v>2.4545000000000001E-3</v>
      </c>
      <c r="K194" s="582">
        <v>5.319585388612269E-3</v>
      </c>
      <c r="L194" s="582">
        <v>0</v>
      </c>
    </row>
    <row r="195" spans="1:12" ht="14.25" customHeight="1" x14ac:dyDescent="0.25">
      <c r="A195" s="574" t="s">
        <v>1251</v>
      </c>
      <c r="B195" s="574" t="s">
        <v>459</v>
      </c>
      <c r="C195" s="574" t="s">
        <v>1475</v>
      </c>
      <c r="D195" s="586">
        <v>477094</v>
      </c>
      <c r="E195" s="582">
        <v>0</v>
      </c>
      <c r="F195" s="582">
        <v>11.485345928999999</v>
      </c>
      <c r="G195" s="582">
        <v>0</v>
      </c>
      <c r="H195" s="582">
        <v>11.485345928999999</v>
      </c>
      <c r="I195" s="582">
        <v>0.21984425727279205</v>
      </c>
      <c r="J195" s="582">
        <v>5.3300000000000001E-5</v>
      </c>
      <c r="K195" s="582">
        <v>3.7388611172470615E-3</v>
      </c>
      <c r="L195" s="582">
        <v>0</v>
      </c>
    </row>
    <row r="196" spans="1:12" ht="14.25" customHeight="1" x14ac:dyDescent="0.25">
      <c r="A196" s="574" t="s">
        <v>1251</v>
      </c>
      <c r="B196" s="574" t="s">
        <v>459</v>
      </c>
      <c r="C196" s="574" t="s">
        <v>1475</v>
      </c>
      <c r="D196" s="586">
        <v>477155</v>
      </c>
      <c r="E196" s="582">
        <v>17.825775043</v>
      </c>
      <c r="F196" s="582">
        <v>11.8838255</v>
      </c>
      <c r="G196" s="582">
        <v>0</v>
      </c>
      <c r="H196" s="582">
        <v>29.709600543000001</v>
      </c>
      <c r="I196" s="582">
        <v>3.1199272639521571</v>
      </c>
      <c r="J196" s="582">
        <v>3.2296999999999998E-3</v>
      </c>
      <c r="K196" s="582">
        <v>9.6714605563244672E-3</v>
      </c>
      <c r="L196" s="582">
        <v>0</v>
      </c>
    </row>
    <row r="197" spans="1:12" ht="14.25" customHeight="1" x14ac:dyDescent="0.25">
      <c r="A197" s="574" t="s">
        <v>1251</v>
      </c>
      <c r="B197" s="574" t="s">
        <v>459</v>
      </c>
      <c r="C197" s="574" t="s">
        <v>1475</v>
      </c>
      <c r="D197" s="586">
        <v>477219</v>
      </c>
      <c r="E197" s="582">
        <v>46.219976000000003</v>
      </c>
      <c r="F197" s="582">
        <v>27.732023999999999</v>
      </c>
      <c r="G197" s="582">
        <v>0</v>
      </c>
      <c r="H197" s="582">
        <v>73.951999999999998</v>
      </c>
      <c r="I197" s="582">
        <v>7.7424198750712545</v>
      </c>
      <c r="J197" s="582">
        <v>8.3104000000000008E-3</v>
      </c>
      <c r="K197" s="582">
        <v>2.4073829301787718E-2</v>
      </c>
      <c r="L197" s="582">
        <v>0</v>
      </c>
    </row>
    <row r="198" spans="1:12" ht="14.25" customHeight="1" x14ac:dyDescent="0.25">
      <c r="A198" s="574" t="s">
        <v>1251</v>
      </c>
      <c r="B198" s="574" t="s">
        <v>459</v>
      </c>
      <c r="C198" s="574" t="s">
        <v>1475</v>
      </c>
      <c r="D198" s="586">
        <v>477237</v>
      </c>
      <c r="E198" s="582">
        <v>2.4861599999999999</v>
      </c>
      <c r="F198" s="582">
        <v>4.9723199999999999</v>
      </c>
      <c r="G198" s="582">
        <v>0</v>
      </c>
      <c r="H198" s="582">
        <v>7.4584799999999998</v>
      </c>
      <c r="I198" s="582">
        <v>0.59886633697253244</v>
      </c>
      <c r="J198" s="582">
        <v>5.1679999999999999E-4</v>
      </c>
      <c r="K198" s="582">
        <v>2.4279826694450137E-3</v>
      </c>
      <c r="L198" s="582">
        <v>0</v>
      </c>
    </row>
    <row r="199" spans="1:12" ht="14.25" customHeight="1" x14ac:dyDescent="0.25">
      <c r="A199" s="574" t="s">
        <v>1251</v>
      </c>
      <c r="B199" s="574" t="s">
        <v>459</v>
      </c>
      <c r="C199" s="574" t="s">
        <v>1475</v>
      </c>
      <c r="D199" s="586">
        <v>477238</v>
      </c>
      <c r="E199" s="582">
        <v>2.3701346999999999</v>
      </c>
      <c r="F199" s="582">
        <v>1.369445716</v>
      </c>
      <c r="G199" s="582">
        <v>0</v>
      </c>
      <c r="H199" s="582">
        <v>3.7395804159999995</v>
      </c>
      <c r="I199" s="582">
        <v>0.36518872519987178</v>
      </c>
      <c r="J199" s="582">
        <v>4.2749999999999998E-4</v>
      </c>
      <c r="K199" s="582">
        <v>1.2173574870724016E-3</v>
      </c>
      <c r="L199" s="582">
        <v>0</v>
      </c>
    </row>
    <row r="200" spans="1:12" ht="14.25" customHeight="1" x14ac:dyDescent="0.25">
      <c r="A200" s="574" t="s">
        <v>1251</v>
      </c>
      <c r="B200" s="574" t="s">
        <v>459</v>
      </c>
      <c r="C200" s="574" t="s">
        <v>1475</v>
      </c>
      <c r="D200" s="586">
        <v>477239</v>
      </c>
      <c r="E200" s="582">
        <v>0</v>
      </c>
      <c r="F200" s="582">
        <v>2.1479919999999999</v>
      </c>
      <c r="G200" s="582">
        <v>0</v>
      </c>
      <c r="H200" s="582">
        <v>2.1479919999999999</v>
      </c>
      <c r="I200" s="582">
        <v>6.2931829010123841E-2</v>
      </c>
      <c r="J200" s="582">
        <v>1.66E-5</v>
      </c>
      <c r="K200" s="582">
        <v>6.9924265401348983E-4</v>
      </c>
      <c r="L200" s="582">
        <v>0</v>
      </c>
    </row>
    <row r="201" spans="1:12" ht="14.25" customHeight="1" x14ac:dyDescent="0.25">
      <c r="A201" s="574" t="s">
        <v>1251</v>
      </c>
      <c r="B201" s="574" t="s">
        <v>459</v>
      </c>
      <c r="C201" s="574" t="s">
        <v>1475</v>
      </c>
      <c r="D201" s="586">
        <v>477240</v>
      </c>
      <c r="E201" s="582">
        <v>2.735484016</v>
      </c>
      <c r="F201" s="582">
        <v>0</v>
      </c>
      <c r="G201" s="582">
        <v>0</v>
      </c>
      <c r="H201" s="582">
        <v>2.735484016</v>
      </c>
      <c r="I201" s="582">
        <v>0.32783909138668799</v>
      </c>
      <c r="J201" s="582">
        <v>4.6260000000000002E-4</v>
      </c>
      <c r="K201" s="582">
        <v>8.9049078961720384E-4</v>
      </c>
      <c r="L201" s="582">
        <v>0</v>
      </c>
    </row>
    <row r="202" spans="1:12" ht="14.25" customHeight="1" x14ac:dyDescent="0.25">
      <c r="A202" s="574" t="s">
        <v>1251</v>
      </c>
      <c r="B202" s="574" t="s">
        <v>459</v>
      </c>
      <c r="C202" s="574" t="s">
        <v>1475</v>
      </c>
      <c r="D202" s="586">
        <v>477247</v>
      </c>
      <c r="E202" s="582">
        <v>8.8880816579999991</v>
      </c>
      <c r="F202" s="582">
        <v>2.3700583000000002</v>
      </c>
      <c r="G202" s="582">
        <v>0</v>
      </c>
      <c r="H202" s="582">
        <v>11.258139957999999</v>
      </c>
      <c r="I202" s="582">
        <v>1.2156577812714275</v>
      </c>
      <c r="J202" s="582">
        <v>1.5428E-3</v>
      </c>
      <c r="K202" s="582">
        <v>3.6648980502978733E-3</v>
      </c>
      <c r="L202" s="582">
        <v>0</v>
      </c>
    </row>
    <row r="203" spans="1:12" ht="14.25" customHeight="1" x14ac:dyDescent="0.25">
      <c r="A203" s="574" t="s">
        <v>1251</v>
      </c>
      <c r="B203" s="574" t="s">
        <v>459</v>
      </c>
      <c r="C203" s="574" t="s">
        <v>1475</v>
      </c>
      <c r="D203" s="586">
        <v>477248</v>
      </c>
      <c r="E203" s="582">
        <v>3.1620092</v>
      </c>
      <c r="F203" s="582">
        <v>7.3780856680000007</v>
      </c>
      <c r="G203" s="582">
        <v>0</v>
      </c>
      <c r="H203" s="582">
        <v>10.540094868000001</v>
      </c>
      <c r="I203" s="582">
        <v>0.82500738180442867</v>
      </c>
      <c r="J203" s="582">
        <v>6.7699999999999998E-4</v>
      </c>
      <c r="K203" s="582">
        <v>3.4311505343435377E-3</v>
      </c>
      <c r="L203" s="582">
        <v>0</v>
      </c>
    </row>
    <row r="204" spans="1:12" ht="14.25" customHeight="1" x14ac:dyDescent="0.25">
      <c r="A204" s="574" t="s">
        <v>1251</v>
      </c>
      <c r="B204" s="574" t="s">
        <v>459</v>
      </c>
      <c r="C204" s="574" t="s">
        <v>1475</v>
      </c>
      <c r="D204" s="586">
        <v>477257</v>
      </c>
      <c r="E204" s="582">
        <v>2.2911212000000001</v>
      </c>
      <c r="F204" s="582">
        <v>11.455658815000001</v>
      </c>
      <c r="G204" s="582">
        <v>0</v>
      </c>
      <c r="H204" s="582">
        <v>13.746780015000001</v>
      </c>
      <c r="I204" s="582">
        <v>0.96396306413584087</v>
      </c>
      <c r="J204" s="582">
        <v>6.0950000000000002E-4</v>
      </c>
      <c r="K204" s="582">
        <v>4.4750329290516736E-3</v>
      </c>
      <c r="L204" s="582">
        <v>0</v>
      </c>
    </row>
    <row r="205" spans="1:12" ht="14.25" customHeight="1" x14ac:dyDescent="0.25">
      <c r="A205" s="574" t="s">
        <v>1251</v>
      </c>
      <c r="B205" s="574" t="s">
        <v>459</v>
      </c>
      <c r="C205" s="574" t="s">
        <v>1475</v>
      </c>
      <c r="D205" s="586">
        <v>477266</v>
      </c>
      <c r="E205" s="582">
        <v>1.979991404</v>
      </c>
      <c r="F205" s="582">
        <v>0.66000711900000009</v>
      </c>
      <c r="G205" s="582">
        <v>0</v>
      </c>
      <c r="H205" s="582">
        <v>2.639998523</v>
      </c>
      <c r="I205" s="582">
        <v>0.27639923725768806</v>
      </c>
      <c r="J205" s="582">
        <v>3.4830000000000001E-4</v>
      </c>
      <c r="K205" s="582">
        <v>8.5940709789293559E-4</v>
      </c>
      <c r="L205" s="582">
        <v>0</v>
      </c>
    </row>
    <row r="206" spans="1:12" ht="14.25" customHeight="1" x14ac:dyDescent="0.25">
      <c r="A206" s="574" t="s">
        <v>1251</v>
      </c>
      <c r="B206" s="574" t="s">
        <v>459</v>
      </c>
      <c r="C206" s="574" t="s">
        <v>1475</v>
      </c>
      <c r="D206" s="586">
        <v>477267</v>
      </c>
      <c r="E206" s="582">
        <v>1.979991404</v>
      </c>
      <c r="F206" s="582">
        <v>0.66000859999999995</v>
      </c>
      <c r="G206" s="582">
        <v>0</v>
      </c>
      <c r="H206" s="582">
        <v>2.640000004</v>
      </c>
      <c r="I206" s="582">
        <v>0.27639932500255199</v>
      </c>
      <c r="J206" s="582">
        <v>3.4830000000000001E-4</v>
      </c>
      <c r="K206" s="582">
        <v>8.5940758000756668E-4</v>
      </c>
      <c r="L206" s="582">
        <v>0</v>
      </c>
    </row>
    <row r="207" spans="1:12" ht="14.25" customHeight="1" x14ac:dyDescent="0.25">
      <c r="A207" s="574" t="s">
        <v>1251</v>
      </c>
      <c r="B207" s="574" t="s">
        <v>459</v>
      </c>
      <c r="C207" s="574" t="s">
        <v>1475</v>
      </c>
      <c r="D207" s="586">
        <v>477268</v>
      </c>
      <c r="E207" s="582">
        <v>0</v>
      </c>
      <c r="F207" s="582">
        <v>1.473086999</v>
      </c>
      <c r="G207" s="582">
        <v>0</v>
      </c>
      <c r="H207" s="582">
        <v>1.473086999</v>
      </c>
      <c r="I207" s="582">
        <v>4.3158482313842561E-2</v>
      </c>
      <c r="J207" s="582">
        <v>1.1399999999999999E-5</v>
      </c>
      <c r="K207" s="582">
        <v>1.3389462667315055E-3</v>
      </c>
      <c r="L207" s="582">
        <v>0</v>
      </c>
    </row>
    <row r="208" spans="1:12" ht="14.25" customHeight="1" x14ac:dyDescent="0.25">
      <c r="A208" s="574" t="s">
        <v>1251</v>
      </c>
      <c r="B208" s="574" t="s">
        <v>459</v>
      </c>
      <c r="C208" s="574" t="s">
        <v>1475</v>
      </c>
      <c r="D208" s="586">
        <v>477269</v>
      </c>
      <c r="E208" s="582">
        <v>0</v>
      </c>
      <c r="F208" s="582">
        <v>6.4546004720000001</v>
      </c>
      <c r="G208" s="582">
        <v>0</v>
      </c>
      <c r="H208" s="582">
        <v>6.4546004720000001</v>
      </c>
      <c r="I208" s="582">
        <v>0.12354973586171483</v>
      </c>
      <c r="J208" s="582">
        <v>3.0000000000000001E-5</v>
      </c>
      <c r="K208" s="582">
        <v>2.1011865726480467E-3</v>
      </c>
      <c r="L208" s="582">
        <v>0</v>
      </c>
    </row>
    <row r="209" spans="1:12" ht="14.25" customHeight="1" x14ac:dyDescent="0.25">
      <c r="A209" s="574" t="s">
        <v>1251</v>
      </c>
      <c r="B209" s="574" t="s">
        <v>459</v>
      </c>
      <c r="C209" s="574" t="s">
        <v>1475</v>
      </c>
      <c r="D209" s="586">
        <v>477273</v>
      </c>
      <c r="E209" s="582">
        <v>1.1743912599999999</v>
      </c>
      <c r="F209" s="582">
        <v>0</v>
      </c>
      <c r="G209" s="582">
        <v>0</v>
      </c>
      <c r="H209" s="582">
        <v>1.1743912599999999</v>
      </c>
      <c r="I209" s="582">
        <v>0.14074713970351502</v>
      </c>
      <c r="J209" s="582">
        <v>2.0003722739726028E-4</v>
      </c>
      <c r="K209" s="582">
        <v>3.8230332769505318E-4</v>
      </c>
      <c r="L209" s="582">
        <v>0</v>
      </c>
    </row>
    <row r="210" spans="1:12" ht="14.25" customHeight="1" x14ac:dyDescent="0.25">
      <c r="A210" s="574" t="s">
        <v>1251</v>
      </c>
      <c r="B210" s="574" t="s">
        <v>459</v>
      </c>
      <c r="C210" s="574" t="s">
        <v>1475</v>
      </c>
      <c r="D210" s="586">
        <v>477274</v>
      </c>
      <c r="E210" s="582">
        <v>1.1575934999999999</v>
      </c>
      <c r="F210" s="582">
        <v>0</v>
      </c>
      <c r="G210" s="582">
        <v>0</v>
      </c>
      <c r="H210" s="582">
        <v>1.1575934999999999</v>
      </c>
      <c r="I210" s="582">
        <v>0.13873392716590552</v>
      </c>
      <c r="J210" s="582">
        <v>1.9724218630136987E-4</v>
      </c>
      <c r="K210" s="582">
        <v>3.7683508654071563E-4</v>
      </c>
      <c r="L210" s="582">
        <v>0</v>
      </c>
    </row>
    <row r="211" spans="1:12" ht="14.25" customHeight="1" x14ac:dyDescent="0.25">
      <c r="A211" s="574" t="s">
        <v>1251</v>
      </c>
      <c r="B211" s="574" t="s">
        <v>459</v>
      </c>
      <c r="C211" s="574" t="s">
        <v>1475</v>
      </c>
      <c r="D211" s="586">
        <v>477275</v>
      </c>
      <c r="E211" s="582">
        <v>1.887683545</v>
      </c>
      <c r="F211" s="582">
        <v>1.2584915000000001</v>
      </c>
      <c r="G211" s="582">
        <v>0</v>
      </c>
      <c r="H211" s="582">
        <v>3.1461750450000001</v>
      </c>
      <c r="I211" s="582">
        <v>0.24835566905138995</v>
      </c>
      <c r="J211" s="582">
        <v>3.2002008767123287E-4</v>
      </c>
      <c r="K211" s="582">
        <v>1.0241843344811767E-3</v>
      </c>
      <c r="L211" s="582">
        <v>0</v>
      </c>
    </row>
    <row r="212" spans="1:12" ht="14.25" customHeight="1" x14ac:dyDescent="0.25">
      <c r="A212" s="574" t="s">
        <v>1251</v>
      </c>
      <c r="B212" s="574" t="s">
        <v>459</v>
      </c>
      <c r="C212" s="574" t="s">
        <v>1475</v>
      </c>
      <c r="D212" s="586">
        <v>477276</v>
      </c>
      <c r="E212" s="582">
        <v>1.9257884899999997</v>
      </c>
      <c r="F212" s="582">
        <v>0</v>
      </c>
      <c r="G212" s="582">
        <v>0</v>
      </c>
      <c r="H212" s="582">
        <v>1.9257884899999997</v>
      </c>
      <c r="I212" s="582">
        <v>0.23079967319783537</v>
      </c>
      <c r="J212" s="582">
        <v>3.2636252602739728E-4</v>
      </c>
      <c r="K212" s="582">
        <v>6.2690804333007653E-4</v>
      </c>
      <c r="L212" s="582">
        <v>0</v>
      </c>
    </row>
    <row r="213" spans="1:12" ht="14.25" customHeight="1" x14ac:dyDescent="0.25">
      <c r="A213" s="574" t="s">
        <v>1251</v>
      </c>
      <c r="B213" s="574" t="s">
        <v>459</v>
      </c>
      <c r="C213" s="574" t="s">
        <v>1475</v>
      </c>
      <c r="D213" s="586">
        <v>477277</v>
      </c>
      <c r="E213" s="582">
        <v>1.0605972260000001</v>
      </c>
      <c r="F213" s="582">
        <v>0</v>
      </c>
      <c r="G213" s="582">
        <v>0</v>
      </c>
      <c r="H213" s="582">
        <v>1.0605972260000001</v>
      </c>
      <c r="I213" s="582">
        <v>0.12710922676843237</v>
      </c>
      <c r="J213" s="582">
        <v>1.8091578082191781E-4</v>
      </c>
      <c r="K213" s="582">
        <v>3.4525957311166711E-4</v>
      </c>
      <c r="L213" s="582">
        <v>0</v>
      </c>
    </row>
    <row r="214" spans="1:12" ht="14.25" customHeight="1" x14ac:dyDescent="0.25">
      <c r="A214" s="574" t="s">
        <v>1251</v>
      </c>
      <c r="B214" s="574" t="s">
        <v>459</v>
      </c>
      <c r="C214" s="574" t="s">
        <v>1475</v>
      </c>
      <c r="D214" s="586">
        <v>477284</v>
      </c>
      <c r="E214" s="582">
        <v>0</v>
      </c>
      <c r="F214" s="582">
        <v>0.77946219999999999</v>
      </c>
      <c r="G214" s="582">
        <v>0</v>
      </c>
      <c r="H214" s="582">
        <v>0.77946219999999999</v>
      </c>
      <c r="I214" s="582">
        <v>2.2836672644484329E-2</v>
      </c>
      <c r="J214" s="582">
        <v>6.0000000000000002E-6</v>
      </c>
      <c r="K214" s="582">
        <v>2.5374080417021742E-4</v>
      </c>
      <c r="L214" s="582">
        <v>0</v>
      </c>
    </row>
    <row r="215" spans="1:12" ht="14.25" customHeight="1" x14ac:dyDescent="0.25">
      <c r="A215" s="574" t="s">
        <v>1251</v>
      </c>
      <c r="B215" s="574" t="s">
        <v>459</v>
      </c>
      <c r="C215" s="574" t="s">
        <v>1475</v>
      </c>
      <c r="D215" s="586">
        <v>477286</v>
      </c>
      <c r="E215" s="582">
        <v>1.4730564380000002</v>
      </c>
      <c r="F215" s="582">
        <v>0</v>
      </c>
      <c r="G215" s="582">
        <v>0</v>
      </c>
      <c r="H215" s="582">
        <v>1.4730564380000002</v>
      </c>
      <c r="I215" s="582">
        <v>0.17654125287208344</v>
      </c>
      <c r="J215" s="582">
        <v>2.5030539178082191E-4</v>
      </c>
      <c r="K215" s="582">
        <v>4.7952872573434025E-4</v>
      </c>
      <c r="L215" s="582">
        <v>0</v>
      </c>
    </row>
    <row r="216" spans="1:12" ht="14.25" customHeight="1" x14ac:dyDescent="0.25">
      <c r="A216" s="574" t="s">
        <v>1251</v>
      </c>
      <c r="B216" s="574" t="s">
        <v>459</v>
      </c>
      <c r="C216" s="574" t="s">
        <v>1475</v>
      </c>
      <c r="D216" s="586">
        <v>477287</v>
      </c>
      <c r="E216" s="582">
        <v>0</v>
      </c>
      <c r="F216" s="582">
        <v>7.2575418249999997</v>
      </c>
      <c r="G216" s="582">
        <v>0</v>
      </c>
      <c r="H216" s="582">
        <v>7.2575418249999997</v>
      </c>
      <c r="I216" s="582">
        <v>0.11751905510056415</v>
      </c>
      <c r="J216" s="582">
        <v>2.72E-5</v>
      </c>
      <c r="K216" s="582">
        <v>2.3625706376017362E-3</v>
      </c>
      <c r="L216" s="582">
        <v>0</v>
      </c>
    </row>
    <row r="217" spans="1:12" ht="14.25" customHeight="1" x14ac:dyDescent="0.25">
      <c r="A217" s="574" t="s">
        <v>1251</v>
      </c>
      <c r="B217" s="574" t="s">
        <v>459</v>
      </c>
      <c r="C217" s="574" t="s">
        <v>1475</v>
      </c>
      <c r="D217" s="586">
        <v>477305</v>
      </c>
      <c r="E217" s="582">
        <v>0</v>
      </c>
      <c r="F217" s="582">
        <v>3.0155590820000002</v>
      </c>
      <c r="G217" s="582">
        <v>0</v>
      </c>
      <c r="H217" s="582">
        <v>3.0155590820000002</v>
      </c>
      <c r="I217" s="582">
        <v>1.1779973458795397E-2</v>
      </c>
      <c r="J217" s="582">
        <v>0</v>
      </c>
      <c r="K217" s="582">
        <v>9.8166452594727113E-4</v>
      </c>
      <c r="L217" s="582">
        <v>0</v>
      </c>
    </row>
    <row r="218" spans="1:12" ht="14.25" customHeight="1" x14ac:dyDescent="0.25">
      <c r="A218" s="574" t="s">
        <v>1251</v>
      </c>
      <c r="B218" s="574" t="s">
        <v>459</v>
      </c>
      <c r="C218" s="574" t="s">
        <v>1475</v>
      </c>
      <c r="D218" s="586">
        <v>477306</v>
      </c>
      <c r="E218" s="582">
        <v>0</v>
      </c>
      <c r="F218" s="582">
        <v>1.4730799999999999</v>
      </c>
      <c r="G218" s="582">
        <v>0</v>
      </c>
      <c r="H218" s="582">
        <v>1.4730799999999999</v>
      </c>
      <c r="I218" s="582">
        <v>5.7544364833315067E-3</v>
      </c>
      <c r="J218" s="582">
        <v>0</v>
      </c>
      <c r="K218" s="582">
        <v>4.7953640831725243E-4</v>
      </c>
      <c r="L218" s="582">
        <v>0</v>
      </c>
    </row>
    <row r="219" spans="1:12" ht="14.25" customHeight="1" x14ac:dyDescent="0.25">
      <c r="A219" s="574" t="s">
        <v>1251</v>
      </c>
      <c r="B219" s="574" t="s">
        <v>459</v>
      </c>
      <c r="C219" s="574" t="s">
        <v>1475</v>
      </c>
      <c r="D219" s="586">
        <v>477325</v>
      </c>
      <c r="E219" s="582">
        <v>5.9683398429999999</v>
      </c>
      <c r="F219" s="582">
        <v>6.1672374999999997</v>
      </c>
      <c r="G219" s="582">
        <v>0</v>
      </c>
      <c r="H219" s="582">
        <v>12.135577343000001</v>
      </c>
      <c r="I219" s="582">
        <v>1.198860149545343</v>
      </c>
      <c r="J219" s="582">
        <v>1.1253999999999999E-3</v>
      </c>
      <c r="K219" s="582">
        <v>3.9505329997680909E-3</v>
      </c>
      <c r="L219" s="582">
        <v>0</v>
      </c>
    </row>
    <row r="220" spans="1:12" ht="14.25" customHeight="1" x14ac:dyDescent="0.25">
      <c r="A220" s="574" t="s">
        <v>1251</v>
      </c>
      <c r="B220" s="574" t="s">
        <v>459</v>
      </c>
      <c r="C220" s="574" t="s">
        <v>1475</v>
      </c>
      <c r="D220" s="586">
        <v>477326</v>
      </c>
      <c r="E220" s="582">
        <v>0</v>
      </c>
      <c r="F220" s="582">
        <v>1.4682058</v>
      </c>
      <c r="G220" s="582">
        <v>0</v>
      </c>
      <c r="H220" s="582">
        <v>1.4682058</v>
      </c>
      <c r="I220" s="582">
        <v>4.3015483874444059E-2</v>
      </c>
      <c r="J220" s="582">
        <v>1.1399999999999999E-5</v>
      </c>
      <c r="K220" s="582">
        <v>4.7794969451934592E-4</v>
      </c>
      <c r="L220" s="582">
        <v>0</v>
      </c>
    </row>
    <row r="221" spans="1:12" ht="14.25" customHeight="1" x14ac:dyDescent="0.25">
      <c r="A221" s="574" t="s">
        <v>1251</v>
      </c>
      <c r="B221" s="574" t="s">
        <v>459</v>
      </c>
      <c r="C221" s="574" t="s">
        <v>1475</v>
      </c>
      <c r="D221" s="586">
        <v>477330</v>
      </c>
      <c r="E221" s="582">
        <v>0</v>
      </c>
      <c r="F221" s="582">
        <v>0.73524500100000001</v>
      </c>
      <c r="G221" s="582">
        <v>0</v>
      </c>
      <c r="H221" s="582">
        <v>0.73524500100000001</v>
      </c>
      <c r="I221" s="582">
        <v>2.1541203175512329E-2</v>
      </c>
      <c r="J221" s="582">
        <v>5.6999999999999996E-6</v>
      </c>
      <c r="K221" s="582">
        <v>2.393466386979786E-4</v>
      </c>
      <c r="L221" s="582">
        <v>0</v>
      </c>
    </row>
    <row r="222" spans="1:12" ht="14.25" customHeight="1" x14ac:dyDescent="0.25">
      <c r="A222" s="574" t="s">
        <v>1251</v>
      </c>
      <c r="B222" s="574" t="s">
        <v>459</v>
      </c>
      <c r="C222" s="574" t="s">
        <v>1475</v>
      </c>
      <c r="D222" s="586">
        <v>477332</v>
      </c>
      <c r="E222" s="582">
        <v>0</v>
      </c>
      <c r="F222" s="582">
        <v>0.77946220099999997</v>
      </c>
      <c r="G222" s="582">
        <v>0</v>
      </c>
      <c r="H222" s="582">
        <v>0.77946220099999997</v>
      </c>
      <c r="I222" s="582">
        <v>2.2836678410369095E-2</v>
      </c>
      <c r="J222" s="582">
        <v>6.0000000000000002E-6</v>
      </c>
      <c r="K222" s="582">
        <v>2.5374080417021742E-4</v>
      </c>
      <c r="L222" s="582">
        <v>0</v>
      </c>
    </row>
    <row r="223" spans="1:12" ht="14.25" customHeight="1" x14ac:dyDescent="0.25">
      <c r="A223" s="574" t="s">
        <v>1251</v>
      </c>
      <c r="B223" s="574" t="s">
        <v>459</v>
      </c>
      <c r="C223" s="574" t="s">
        <v>1475</v>
      </c>
      <c r="D223" s="586">
        <v>477340</v>
      </c>
      <c r="E223" s="582">
        <v>0</v>
      </c>
      <c r="F223" s="582">
        <v>1.4730799999999999</v>
      </c>
      <c r="G223" s="582">
        <v>0</v>
      </c>
      <c r="H223" s="582">
        <v>1.4730799999999999</v>
      </c>
      <c r="I223" s="582">
        <v>8.7275627342415341E-2</v>
      </c>
      <c r="J223" s="582">
        <v>2.8500000000000002E-5</v>
      </c>
      <c r="K223" s="582">
        <v>4.7953640831725243E-4</v>
      </c>
      <c r="L223" s="582">
        <v>0</v>
      </c>
    </row>
    <row r="224" spans="1:12" ht="14.25" customHeight="1" x14ac:dyDescent="0.25">
      <c r="A224" s="574" t="s">
        <v>1251</v>
      </c>
      <c r="B224" s="574" t="s">
        <v>459</v>
      </c>
      <c r="C224" s="574" t="s">
        <v>1475</v>
      </c>
      <c r="D224" s="586">
        <v>477341</v>
      </c>
      <c r="E224" s="582">
        <v>0</v>
      </c>
      <c r="F224" s="582">
        <v>0.73524500100000001</v>
      </c>
      <c r="G224" s="582">
        <v>0</v>
      </c>
      <c r="H224" s="582">
        <v>0.73524500100000001</v>
      </c>
      <c r="I224" s="582">
        <v>2.1541197766011686E-2</v>
      </c>
      <c r="J224" s="582">
        <v>5.6999999999999996E-6</v>
      </c>
      <c r="K224" s="582">
        <v>2.3934663902351171E-4</v>
      </c>
      <c r="L224" s="582">
        <v>0</v>
      </c>
    </row>
    <row r="225" spans="1:12" ht="14.25" customHeight="1" x14ac:dyDescent="0.25">
      <c r="A225" s="574" t="s">
        <v>1251</v>
      </c>
      <c r="B225" s="574" t="s">
        <v>459</v>
      </c>
      <c r="C225" s="574" t="s">
        <v>1475</v>
      </c>
      <c r="D225" s="586">
        <v>477342</v>
      </c>
      <c r="E225" s="582">
        <v>0</v>
      </c>
      <c r="F225" s="582">
        <v>0.77946219999999999</v>
      </c>
      <c r="G225" s="582">
        <v>0</v>
      </c>
      <c r="H225" s="582">
        <v>0.77946219999999999</v>
      </c>
      <c r="I225" s="582">
        <v>2.2836672644484329E-2</v>
      </c>
      <c r="J225" s="582">
        <v>6.0000000000000002E-6</v>
      </c>
      <c r="K225" s="582">
        <v>2.5374080417021742E-4</v>
      </c>
      <c r="L225" s="582">
        <v>0</v>
      </c>
    </row>
    <row r="226" spans="1:12" ht="14.25" customHeight="1" x14ac:dyDescent="0.25">
      <c r="A226" s="574" t="s">
        <v>1251</v>
      </c>
      <c r="B226" s="574" t="s">
        <v>459</v>
      </c>
      <c r="C226" s="574" t="s">
        <v>1475</v>
      </c>
      <c r="D226" s="586">
        <v>477344</v>
      </c>
      <c r="E226" s="582">
        <v>0</v>
      </c>
      <c r="F226" s="582">
        <v>1.4730799999999999</v>
      </c>
      <c r="G226" s="582">
        <v>0</v>
      </c>
      <c r="H226" s="582">
        <v>1.4730799999999999</v>
      </c>
      <c r="I226" s="582">
        <v>8.7275627342415341E-2</v>
      </c>
      <c r="J226" s="582">
        <v>2.8500000000000002E-5</v>
      </c>
      <c r="K226" s="582">
        <v>4.7953640831725243E-4</v>
      </c>
      <c r="L226" s="582">
        <v>0</v>
      </c>
    </row>
    <row r="227" spans="1:12" ht="14.25" customHeight="1" x14ac:dyDescent="0.25">
      <c r="A227" s="574" t="s">
        <v>1251</v>
      </c>
      <c r="B227" s="574" t="s">
        <v>459</v>
      </c>
      <c r="C227" s="574" t="s">
        <v>1475</v>
      </c>
      <c r="D227" s="586">
        <v>477346</v>
      </c>
      <c r="E227" s="582">
        <v>0</v>
      </c>
      <c r="F227" s="582">
        <v>21.445250716</v>
      </c>
      <c r="G227" s="582">
        <v>0</v>
      </c>
      <c r="H227" s="582">
        <v>21.445250716</v>
      </c>
      <c r="I227" s="582">
        <v>1.2854606239110966</v>
      </c>
      <c r="J227" s="582">
        <v>4.15E-4</v>
      </c>
      <c r="K227" s="582">
        <v>6.9811405328570374E-3</v>
      </c>
      <c r="L227" s="582">
        <v>0</v>
      </c>
    </row>
    <row r="228" spans="1:12" ht="14.25" customHeight="1" x14ac:dyDescent="0.25">
      <c r="A228" s="574" t="s">
        <v>1251</v>
      </c>
      <c r="B228" s="574" t="s">
        <v>459</v>
      </c>
      <c r="C228" s="574" t="s">
        <v>1475</v>
      </c>
      <c r="D228" s="586">
        <v>477356</v>
      </c>
      <c r="E228" s="582">
        <v>0</v>
      </c>
      <c r="F228" s="582">
        <v>3.7990349999999999</v>
      </c>
      <c r="G228" s="582">
        <v>0</v>
      </c>
      <c r="H228" s="582">
        <v>3.7990349999999999</v>
      </c>
      <c r="I228" s="582">
        <v>0.17231519658257016</v>
      </c>
      <c r="J228" s="582">
        <v>4.8999999999999998E-5</v>
      </c>
      <c r="K228" s="582">
        <v>1.7169290456680415E-3</v>
      </c>
      <c r="L228" s="582">
        <v>0</v>
      </c>
    </row>
    <row r="229" spans="1:12" ht="14.25" customHeight="1" x14ac:dyDescent="0.25">
      <c r="A229" s="574" t="s">
        <v>1251</v>
      </c>
      <c r="B229" s="574" t="s">
        <v>459</v>
      </c>
      <c r="C229" s="574" t="s">
        <v>1475</v>
      </c>
      <c r="D229" s="586">
        <v>477357</v>
      </c>
      <c r="E229" s="582">
        <v>0</v>
      </c>
      <c r="F229" s="582">
        <v>0.82756099999999999</v>
      </c>
      <c r="G229" s="582">
        <v>0</v>
      </c>
      <c r="H229" s="582">
        <v>0.82756099999999999</v>
      </c>
      <c r="I229" s="582">
        <v>2.4245870614818907E-2</v>
      </c>
      <c r="J229" s="582">
        <v>6.3999999999999997E-6</v>
      </c>
      <c r="K229" s="582">
        <v>2.6939855921160672E-4</v>
      </c>
      <c r="L229" s="582">
        <v>0</v>
      </c>
    </row>
    <row r="230" spans="1:12" ht="14.25" customHeight="1" x14ac:dyDescent="0.25">
      <c r="A230" s="574" t="s">
        <v>1251</v>
      </c>
      <c r="B230" s="574" t="s">
        <v>459</v>
      </c>
      <c r="C230" s="574" t="s">
        <v>1475</v>
      </c>
      <c r="D230" s="586">
        <v>477358</v>
      </c>
      <c r="E230" s="582">
        <v>0</v>
      </c>
      <c r="F230" s="582">
        <v>4.0962615079999996</v>
      </c>
      <c r="G230" s="582">
        <v>0</v>
      </c>
      <c r="H230" s="582">
        <v>4.0962615079999996</v>
      </c>
      <c r="I230" s="582">
        <v>1.6001628292208716E-2</v>
      </c>
      <c r="J230" s="582">
        <v>0</v>
      </c>
      <c r="K230" s="582">
        <v>1.3334690086337748E-3</v>
      </c>
      <c r="L230" s="582">
        <v>0</v>
      </c>
    </row>
    <row r="231" spans="1:12" ht="14.25" customHeight="1" x14ac:dyDescent="0.25">
      <c r="A231" s="574" t="s">
        <v>1251</v>
      </c>
      <c r="B231" s="574" t="s">
        <v>459</v>
      </c>
      <c r="C231" s="574" t="s">
        <v>1475</v>
      </c>
      <c r="D231" s="586">
        <v>477411</v>
      </c>
      <c r="E231" s="582">
        <v>0</v>
      </c>
      <c r="F231" s="582">
        <v>4.2211071780000005</v>
      </c>
      <c r="G231" s="582">
        <v>0</v>
      </c>
      <c r="H231" s="582">
        <v>4.2211071780000005</v>
      </c>
      <c r="I231" s="582">
        <v>7.0079075754996251E-2</v>
      </c>
      <c r="J231" s="582">
        <v>1.63E-5</v>
      </c>
      <c r="K231" s="582">
        <v>1.3741104178328536E-3</v>
      </c>
      <c r="L231" s="582">
        <v>0</v>
      </c>
    </row>
    <row r="232" spans="1:12" ht="14.25" customHeight="1" x14ac:dyDescent="0.25">
      <c r="A232" s="574" t="s">
        <v>1251</v>
      </c>
      <c r="B232" s="574" t="s">
        <v>459</v>
      </c>
      <c r="C232" s="574" t="s">
        <v>1475</v>
      </c>
      <c r="D232" s="586">
        <v>477412</v>
      </c>
      <c r="E232" s="582">
        <v>0</v>
      </c>
      <c r="F232" s="582">
        <v>7.2999057000000001</v>
      </c>
      <c r="G232" s="582">
        <v>0</v>
      </c>
      <c r="H232" s="582">
        <v>7.2999057000000001</v>
      </c>
      <c r="I232" s="582">
        <v>0.4441847600306067</v>
      </c>
      <c r="J232" s="582">
        <v>1.4129999999999999E-4</v>
      </c>
      <c r="K232" s="582">
        <v>2.3763614742122884E-3</v>
      </c>
      <c r="L232" s="582">
        <v>0</v>
      </c>
    </row>
    <row r="233" spans="1:12" ht="14.25" customHeight="1" x14ac:dyDescent="0.25">
      <c r="A233" s="574" t="s">
        <v>1251</v>
      </c>
      <c r="B233" s="574" t="s">
        <v>459</v>
      </c>
      <c r="C233" s="574" t="s">
        <v>1475</v>
      </c>
      <c r="D233" s="586">
        <v>477481</v>
      </c>
      <c r="E233" s="582">
        <v>0</v>
      </c>
      <c r="F233" s="582">
        <v>1.4730799999999999</v>
      </c>
      <c r="G233" s="582">
        <v>0</v>
      </c>
      <c r="H233" s="582">
        <v>1.4730799999999999</v>
      </c>
      <c r="I233" s="582">
        <v>9.3030064310047123E-2</v>
      </c>
      <c r="J233" s="582">
        <v>2.8500000000000002E-5</v>
      </c>
      <c r="K233" s="582">
        <v>4.7953640831725243E-4</v>
      </c>
      <c r="L233" s="582">
        <v>0</v>
      </c>
    </row>
    <row r="234" spans="1:12" ht="14.25" customHeight="1" x14ac:dyDescent="0.25">
      <c r="A234" s="574" t="s">
        <v>1251</v>
      </c>
      <c r="B234" s="574" t="s">
        <v>459</v>
      </c>
      <c r="C234" s="574" t="s">
        <v>1475</v>
      </c>
      <c r="D234" s="586">
        <v>477482</v>
      </c>
      <c r="E234" s="582">
        <v>0</v>
      </c>
      <c r="F234" s="582">
        <v>4.7477102990000004</v>
      </c>
      <c r="G234" s="582">
        <v>0</v>
      </c>
      <c r="H234" s="582">
        <v>4.7477102990000004</v>
      </c>
      <c r="I234" s="582">
        <v>1.8546446670870676E-2</v>
      </c>
      <c r="J234" s="582">
        <v>0</v>
      </c>
      <c r="K234" s="582">
        <v>1.5455372043560599E-3</v>
      </c>
      <c r="L234" s="582">
        <v>0</v>
      </c>
    </row>
    <row r="235" spans="1:12" ht="14.25" customHeight="1" x14ac:dyDescent="0.25">
      <c r="A235" s="574" t="s">
        <v>1251</v>
      </c>
      <c r="B235" s="574" t="s">
        <v>459</v>
      </c>
      <c r="C235" s="574" t="s">
        <v>1475</v>
      </c>
      <c r="D235" s="586">
        <v>477539</v>
      </c>
      <c r="E235" s="582">
        <v>0</v>
      </c>
      <c r="F235" s="582">
        <v>4.5836619700000005</v>
      </c>
      <c r="G235" s="582">
        <v>0</v>
      </c>
      <c r="H235" s="582">
        <v>4.5836619700000005</v>
      </c>
      <c r="I235" s="582">
        <v>0</v>
      </c>
      <c r="J235" s="582">
        <v>0</v>
      </c>
      <c r="K235" s="582">
        <v>0</v>
      </c>
      <c r="L235" s="582">
        <v>0</v>
      </c>
    </row>
    <row r="236" spans="1:12" ht="14.25" customHeight="1" x14ac:dyDescent="0.25">
      <c r="A236" s="574" t="s">
        <v>1251</v>
      </c>
      <c r="B236" s="574" t="s">
        <v>459</v>
      </c>
      <c r="C236" s="574" t="s">
        <v>1475</v>
      </c>
      <c r="D236" s="586">
        <v>477540</v>
      </c>
      <c r="E236" s="582">
        <v>0</v>
      </c>
      <c r="F236" s="582">
        <v>14.272636665</v>
      </c>
      <c r="G236" s="582">
        <v>0</v>
      </c>
      <c r="H236" s="582">
        <v>14.272636665</v>
      </c>
      <c r="I236" s="582">
        <v>0.69228557093869025</v>
      </c>
      <c r="J236" s="582">
        <v>2.1699999999999999E-4</v>
      </c>
      <c r="K236" s="582">
        <v>4.6462167271965615E-3</v>
      </c>
      <c r="L236" s="582">
        <v>0</v>
      </c>
    </row>
    <row r="237" spans="1:12" ht="14.25" customHeight="1" x14ac:dyDescent="0.25">
      <c r="A237" s="574" t="s">
        <v>1251</v>
      </c>
      <c r="B237" s="574" t="s">
        <v>459</v>
      </c>
      <c r="C237" s="574" t="s">
        <v>1475</v>
      </c>
      <c r="D237" s="586">
        <v>477587</v>
      </c>
      <c r="E237" s="582">
        <v>0</v>
      </c>
      <c r="F237" s="582">
        <v>3.0020899999999999</v>
      </c>
      <c r="G237" s="582">
        <v>0</v>
      </c>
      <c r="H237" s="582">
        <v>3.0020899999999999</v>
      </c>
      <c r="I237" s="582">
        <v>0.1778649415431556</v>
      </c>
      <c r="J237" s="582">
        <v>5.8100000000000003E-5</v>
      </c>
      <c r="K237" s="582">
        <v>9.7727988707004389E-4</v>
      </c>
      <c r="L237" s="582">
        <v>0</v>
      </c>
    </row>
    <row r="238" spans="1:12" ht="14.25" customHeight="1" x14ac:dyDescent="0.25">
      <c r="A238" s="574" t="s">
        <v>1251</v>
      </c>
      <c r="B238" s="574" t="s">
        <v>459</v>
      </c>
      <c r="C238" s="574" t="s">
        <v>1475</v>
      </c>
      <c r="D238" s="586">
        <v>477790</v>
      </c>
      <c r="E238" s="582">
        <v>0</v>
      </c>
      <c r="F238" s="582">
        <v>1.6721600000000001</v>
      </c>
      <c r="G238" s="582">
        <v>0</v>
      </c>
      <c r="H238" s="582">
        <v>1.6721600000000001</v>
      </c>
      <c r="I238" s="582">
        <v>4.8990916192438352E-2</v>
      </c>
      <c r="J238" s="582">
        <v>1.29E-5</v>
      </c>
      <c r="K238" s="582">
        <v>5.4434355264600478E-4</v>
      </c>
      <c r="L238" s="582">
        <v>0</v>
      </c>
    </row>
    <row r="239" spans="1:12" ht="14.25" customHeight="1" x14ac:dyDescent="0.25">
      <c r="A239" s="574" t="s">
        <v>1251</v>
      </c>
      <c r="B239" s="574" t="s">
        <v>459</v>
      </c>
      <c r="C239" s="574" t="s">
        <v>1475</v>
      </c>
      <c r="D239" s="586">
        <v>477791</v>
      </c>
      <c r="E239" s="582">
        <v>0</v>
      </c>
      <c r="F239" s="582">
        <v>20.217002477000001</v>
      </c>
      <c r="G239" s="582">
        <v>0</v>
      </c>
      <c r="H239" s="582">
        <v>20.217002477000001</v>
      </c>
      <c r="I239" s="582">
        <v>1.206572491566297</v>
      </c>
      <c r="J239" s="582">
        <v>3.9130000000000002E-4</v>
      </c>
      <c r="K239" s="582">
        <v>6.5813049975499711E-3</v>
      </c>
      <c r="L239" s="582">
        <v>0</v>
      </c>
    </row>
    <row r="240" spans="1:12" ht="14.25" customHeight="1" x14ac:dyDescent="0.25">
      <c r="A240" s="574" t="s">
        <v>1251</v>
      </c>
      <c r="B240" s="574" t="s">
        <v>459</v>
      </c>
      <c r="C240" s="574" t="s">
        <v>1475</v>
      </c>
      <c r="D240" s="586">
        <v>477792</v>
      </c>
      <c r="E240" s="582">
        <v>0</v>
      </c>
      <c r="F240" s="582">
        <v>4.8102927820000003</v>
      </c>
      <c r="G240" s="582">
        <v>0</v>
      </c>
      <c r="H240" s="582">
        <v>4.8102927820000003</v>
      </c>
      <c r="I240" s="582">
        <v>0.28499560122311235</v>
      </c>
      <c r="J240" s="582">
        <v>9.3057928767123295E-5</v>
      </c>
      <c r="K240" s="582">
        <v>1.5659098783736688E-3</v>
      </c>
      <c r="L240" s="582">
        <v>0</v>
      </c>
    </row>
    <row r="241" spans="1:12" ht="14.25" customHeight="1" x14ac:dyDescent="0.25">
      <c r="A241" s="574" t="s">
        <v>1251</v>
      </c>
      <c r="B241" s="574" t="s">
        <v>459</v>
      </c>
      <c r="C241" s="574" t="s">
        <v>1475</v>
      </c>
      <c r="D241" s="586">
        <v>477793</v>
      </c>
      <c r="E241" s="582">
        <v>0</v>
      </c>
      <c r="F241" s="582">
        <v>3.2537470000000002</v>
      </c>
      <c r="G241" s="582">
        <v>0</v>
      </c>
      <c r="H241" s="582">
        <v>3.2537470000000002</v>
      </c>
      <c r="I241" s="582">
        <v>9.532823414268575E-2</v>
      </c>
      <c r="J241" s="582">
        <v>2.5199999999999999E-5</v>
      </c>
      <c r="K241" s="582">
        <v>1.059202589101091E-3</v>
      </c>
      <c r="L241" s="582">
        <v>0</v>
      </c>
    </row>
    <row r="242" spans="1:12" ht="14.25" customHeight="1" x14ac:dyDescent="0.25">
      <c r="A242" s="574" t="s">
        <v>1251</v>
      </c>
      <c r="B242" s="574" t="s">
        <v>459</v>
      </c>
      <c r="C242" s="574" t="s">
        <v>1475</v>
      </c>
      <c r="D242" s="586">
        <v>477841</v>
      </c>
      <c r="E242" s="582">
        <v>0</v>
      </c>
      <c r="F242" s="582">
        <v>1.6602600000000001</v>
      </c>
      <c r="G242" s="582">
        <v>0</v>
      </c>
      <c r="H242" s="582">
        <v>1.6602600000000001</v>
      </c>
      <c r="I242" s="582">
        <v>9.8365487992178618E-2</v>
      </c>
      <c r="J242" s="582">
        <v>3.2179265753424656E-5</v>
      </c>
      <c r="K242" s="582">
        <v>5.404697078724858E-4</v>
      </c>
      <c r="L242" s="582">
        <v>0</v>
      </c>
    </row>
    <row r="243" spans="1:12" ht="14.25" customHeight="1" x14ac:dyDescent="0.25">
      <c r="A243" s="574" t="s">
        <v>1251</v>
      </c>
      <c r="B243" s="574" t="s">
        <v>459</v>
      </c>
      <c r="C243" s="574" t="s">
        <v>1475</v>
      </c>
      <c r="D243" s="586">
        <v>477842</v>
      </c>
      <c r="E243" s="582">
        <v>0</v>
      </c>
      <c r="F243" s="582">
        <v>1.5969800000000001</v>
      </c>
      <c r="G243" s="582">
        <v>0</v>
      </c>
      <c r="H243" s="582">
        <v>1.5969800000000001</v>
      </c>
      <c r="I243" s="582">
        <v>9.4616335401533164E-2</v>
      </c>
      <c r="J243" s="582">
        <v>3.0944438356164383E-5</v>
      </c>
      <c r="K243" s="582">
        <v>5.1986996860624388E-4</v>
      </c>
      <c r="L243" s="582">
        <v>0</v>
      </c>
    </row>
    <row r="244" spans="1:12" ht="14.25" customHeight="1" x14ac:dyDescent="0.25">
      <c r="A244" s="574" t="s">
        <v>1251</v>
      </c>
      <c r="B244" s="574" t="s">
        <v>459</v>
      </c>
      <c r="C244" s="574" t="s">
        <v>1475</v>
      </c>
      <c r="D244" s="586">
        <v>478111</v>
      </c>
      <c r="E244" s="582">
        <v>0</v>
      </c>
      <c r="F244" s="582">
        <v>1.5099350009999999</v>
      </c>
      <c r="G244" s="582">
        <v>0</v>
      </c>
      <c r="H244" s="582">
        <v>1.5099350009999999</v>
      </c>
      <c r="I244" s="582">
        <v>4.4238054561576069E-2</v>
      </c>
      <c r="J244" s="582">
        <v>1.17E-5</v>
      </c>
      <c r="K244" s="582">
        <v>4.9153393377959569E-4</v>
      </c>
      <c r="L244" s="582">
        <v>0</v>
      </c>
    </row>
    <row r="245" spans="1:12" ht="14.25" customHeight="1" x14ac:dyDescent="0.25">
      <c r="A245" s="574" t="s">
        <v>1251</v>
      </c>
      <c r="B245" s="574" t="s">
        <v>459</v>
      </c>
      <c r="C245" s="574" t="s">
        <v>1475</v>
      </c>
      <c r="D245" s="586">
        <v>478112</v>
      </c>
      <c r="E245" s="582">
        <v>0</v>
      </c>
      <c r="F245" s="582">
        <v>8.7465336900000015</v>
      </c>
      <c r="G245" s="582">
        <v>0</v>
      </c>
      <c r="H245" s="582">
        <v>8.7465336900000015</v>
      </c>
      <c r="I245" s="582">
        <v>0.15887842844466518</v>
      </c>
      <c r="J245" s="582">
        <v>2.7100000000000001E-5</v>
      </c>
      <c r="K245" s="582">
        <v>2.8472868790044049E-3</v>
      </c>
      <c r="L245" s="582">
        <v>0</v>
      </c>
    </row>
    <row r="246" spans="1:12" ht="14.25" customHeight="1" x14ac:dyDescent="0.25">
      <c r="A246" s="574" t="s">
        <v>1251</v>
      </c>
      <c r="B246" s="574" t="s">
        <v>459</v>
      </c>
      <c r="C246" s="574" t="s">
        <v>1475</v>
      </c>
      <c r="D246" s="586">
        <v>478180</v>
      </c>
      <c r="E246" s="582">
        <v>0</v>
      </c>
      <c r="F246" s="582">
        <v>1.5467921010000001</v>
      </c>
      <c r="G246" s="582">
        <v>0</v>
      </c>
      <c r="H246" s="582">
        <v>1.5467921010000001</v>
      </c>
      <c r="I246" s="582">
        <v>4.5317893333088471E-2</v>
      </c>
      <c r="J246" s="582">
        <v>1.2E-5</v>
      </c>
      <c r="K246" s="582">
        <v>5.035321422105387E-4</v>
      </c>
      <c r="L246" s="582">
        <v>0</v>
      </c>
    </row>
    <row r="247" spans="1:12" ht="14.25" customHeight="1" x14ac:dyDescent="0.25">
      <c r="A247" s="574" t="s">
        <v>1251</v>
      </c>
      <c r="B247" s="574" t="s">
        <v>459</v>
      </c>
      <c r="C247" s="574" t="s">
        <v>1475</v>
      </c>
      <c r="D247" s="586">
        <v>478189</v>
      </c>
      <c r="E247" s="582">
        <v>0</v>
      </c>
      <c r="F247" s="582">
        <v>1.6760030220000002</v>
      </c>
      <c r="G247" s="582">
        <v>0</v>
      </c>
      <c r="H247" s="582">
        <v>1.6760030220000002</v>
      </c>
      <c r="I247" s="582">
        <v>4.9103513120431583E-2</v>
      </c>
      <c r="J247" s="582">
        <v>1.2999999999999999E-5</v>
      </c>
      <c r="K247" s="582">
        <v>5.4559458379635939E-4</v>
      </c>
      <c r="L247" s="582">
        <v>0</v>
      </c>
    </row>
    <row r="248" spans="1:12" ht="14.25" customHeight="1" x14ac:dyDescent="0.25">
      <c r="A248" s="574" t="s">
        <v>1251</v>
      </c>
      <c r="B248" s="574" t="s">
        <v>459</v>
      </c>
      <c r="C248" s="574" t="s">
        <v>1475</v>
      </c>
      <c r="D248" s="586">
        <v>478191</v>
      </c>
      <c r="E248" s="582">
        <v>0</v>
      </c>
      <c r="F248" s="582">
        <v>1.63842</v>
      </c>
      <c r="G248" s="582">
        <v>0</v>
      </c>
      <c r="H248" s="582">
        <v>1.63842</v>
      </c>
      <c r="I248" s="582">
        <v>4.8002406267008219E-2</v>
      </c>
      <c r="J248" s="582">
        <v>1.27E-5</v>
      </c>
      <c r="K248" s="582">
        <v>5.3336006334696871E-4</v>
      </c>
      <c r="L248" s="582">
        <v>0</v>
      </c>
    </row>
    <row r="249" spans="1:12" ht="14.25" customHeight="1" x14ac:dyDescent="0.25">
      <c r="A249" s="574" t="s">
        <v>1251</v>
      </c>
      <c r="B249" s="574" t="s">
        <v>459</v>
      </c>
      <c r="C249" s="574" t="s">
        <v>1475</v>
      </c>
      <c r="D249" s="586">
        <v>478264</v>
      </c>
      <c r="E249" s="582">
        <v>0</v>
      </c>
      <c r="F249" s="582">
        <v>4.4047326959999999</v>
      </c>
      <c r="G249" s="582">
        <v>0</v>
      </c>
      <c r="H249" s="582">
        <v>4.4047326959999999</v>
      </c>
      <c r="I249" s="582">
        <v>7.1764399836884013E-2</v>
      </c>
      <c r="J249" s="582">
        <v>1.66E-5</v>
      </c>
      <c r="K249" s="582">
        <v>1.4338866002797702E-3</v>
      </c>
      <c r="L249" s="582">
        <v>0</v>
      </c>
    </row>
    <row r="250" spans="1:12" ht="14.25" customHeight="1" x14ac:dyDescent="0.25">
      <c r="A250" s="574" t="s">
        <v>1251</v>
      </c>
      <c r="B250" s="574" t="s">
        <v>459</v>
      </c>
      <c r="C250" s="574" t="s">
        <v>1475</v>
      </c>
      <c r="D250" s="586">
        <v>478337</v>
      </c>
      <c r="E250" s="582">
        <v>0</v>
      </c>
      <c r="F250" s="582">
        <v>200</v>
      </c>
      <c r="G250" s="582">
        <v>0</v>
      </c>
      <c r="H250" s="582">
        <v>200</v>
      </c>
      <c r="I250" s="582">
        <v>6.5106635616438355E-2</v>
      </c>
      <c r="J250" s="582">
        <v>0</v>
      </c>
      <c r="K250" s="582">
        <v>6.5106634849058084E-2</v>
      </c>
      <c r="L250" s="582">
        <v>0</v>
      </c>
    </row>
    <row r="251" spans="1:12" ht="14.25" customHeight="1" x14ac:dyDescent="0.25">
      <c r="A251" s="574" t="s">
        <v>1251</v>
      </c>
      <c r="B251" s="574" t="s">
        <v>459</v>
      </c>
      <c r="C251" s="574" t="s">
        <v>1475</v>
      </c>
      <c r="D251" s="586">
        <v>478353</v>
      </c>
      <c r="E251" s="582">
        <v>0</v>
      </c>
      <c r="F251" s="582">
        <v>8.5988980050000006</v>
      </c>
      <c r="G251" s="582">
        <v>0</v>
      </c>
      <c r="H251" s="582">
        <v>8.5988980050000006</v>
      </c>
      <c r="I251" s="582">
        <v>0.13839381709378928</v>
      </c>
      <c r="J251" s="582">
        <v>3.1999999999999999E-5</v>
      </c>
      <c r="K251" s="582">
        <v>2.7992265547663489E-3</v>
      </c>
      <c r="L251" s="582">
        <v>0</v>
      </c>
    </row>
    <row r="252" spans="1:12" ht="14.25" customHeight="1" x14ac:dyDescent="0.25">
      <c r="A252" s="574" t="s">
        <v>1251</v>
      </c>
      <c r="B252" s="574" t="s">
        <v>459</v>
      </c>
      <c r="C252" s="588" t="s">
        <v>1477</v>
      </c>
      <c r="D252" s="586">
        <v>470015</v>
      </c>
      <c r="E252" s="582">
        <v>6.6631407999999999</v>
      </c>
      <c r="F252" s="582">
        <v>0</v>
      </c>
      <c r="G252" s="582">
        <v>0.66631410000000002</v>
      </c>
      <c r="H252" s="582">
        <v>5.9968266999999997</v>
      </c>
      <c r="I252" s="582">
        <v>0.76234089041849307</v>
      </c>
      <c r="J252" s="582">
        <v>1.2284154285066616E-3</v>
      </c>
      <c r="K252" s="582">
        <v>2.4151603421917807E-2</v>
      </c>
      <c r="L252" s="582">
        <v>0</v>
      </c>
    </row>
    <row r="253" spans="1:12" ht="14.25" customHeight="1" x14ac:dyDescent="0.25">
      <c r="A253" s="574" t="s">
        <v>1251</v>
      </c>
      <c r="B253" s="574" t="s">
        <v>459</v>
      </c>
      <c r="C253" s="588" t="s">
        <v>1477</v>
      </c>
      <c r="D253" s="586">
        <v>473035</v>
      </c>
      <c r="E253" s="582">
        <v>115.25580226400001</v>
      </c>
      <c r="F253" s="582">
        <v>0</v>
      </c>
      <c r="G253" s="582">
        <v>0</v>
      </c>
      <c r="H253" s="582">
        <v>115.25580226400001</v>
      </c>
      <c r="I253" s="582">
        <v>14.785104149205479</v>
      </c>
      <c r="J253" s="582">
        <v>2.4054115900510414E-2</v>
      </c>
      <c r="K253" s="582">
        <v>0.48387661492602729</v>
      </c>
      <c r="L253" s="582">
        <v>0</v>
      </c>
    </row>
    <row r="254" spans="1:12" ht="14.25" customHeight="1" x14ac:dyDescent="0.25">
      <c r="A254" s="574" t="s">
        <v>1251</v>
      </c>
      <c r="B254" s="574" t="s">
        <v>459</v>
      </c>
      <c r="C254" s="588" t="s">
        <v>1477</v>
      </c>
      <c r="D254" s="586">
        <v>473046</v>
      </c>
      <c r="E254" s="582">
        <v>542.06675849999999</v>
      </c>
      <c r="F254" s="582">
        <v>0</v>
      </c>
      <c r="G254" s="582">
        <v>54.2066759</v>
      </c>
      <c r="H254" s="582">
        <v>487.8600826</v>
      </c>
      <c r="I254" s="582">
        <v>64.165766195689045</v>
      </c>
      <c r="J254" s="582">
        <v>0.10352216645178196</v>
      </c>
      <c r="K254" s="582">
        <v>1.9672527676109586</v>
      </c>
      <c r="L254" s="582">
        <v>0</v>
      </c>
    </row>
    <row r="255" spans="1:12" ht="14.25" customHeight="1" x14ac:dyDescent="0.25">
      <c r="A255" s="574" t="s">
        <v>1251</v>
      </c>
      <c r="B255" s="574" t="s">
        <v>459</v>
      </c>
      <c r="C255" s="588" t="s">
        <v>1477</v>
      </c>
      <c r="D255" s="586">
        <v>473274</v>
      </c>
      <c r="E255" s="582">
        <v>5.4658395000000004</v>
      </c>
      <c r="F255" s="582">
        <v>0</v>
      </c>
      <c r="G255" s="582">
        <v>0</v>
      </c>
      <c r="H255" s="582">
        <v>5.4658395000000004</v>
      </c>
      <c r="I255" s="582">
        <v>0.53001794974315064</v>
      </c>
      <c r="J255" s="582">
        <v>7.3051665893131908E-4</v>
      </c>
      <c r="K255" s="582">
        <v>2.2783241712328765E-2</v>
      </c>
      <c r="L255" s="582">
        <v>0</v>
      </c>
    </row>
    <row r="256" spans="1:12" ht="14.25" customHeight="1" x14ac:dyDescent="0.25">
      <c r="A256" s="574" t="s">
        <v>1251</v>
      </c>
      <c r="B256" s="574" t="s">
        <v>459</v>
      </c>
      <c r="C256" s="588" t="s">
        <v>1477</v>
      </c>
      <c r="D256" s="586">
        <v>473319</v>
      </c>
      <c r="E256" s="582">
        <v>23.780577449000003</v>
      </c>
      <c r="F256" s="582">
        <v>0</v>
      </c>
      <c r="G256" s="582">
        <v>0</v>
      </c>
      <c r="H256" s="582">
        <v>23.780577449000003</v>
      </c>
      <c r="I256" s="582">
        <v>3.0743175570424657</v>
      </c>
      <c r="J256" s="582">
        <v>5.005978540484143E-3</v>
      </c>
      <c r="K256" s="582">
        <v>9.8852264071232876E-2</v>
      </c>
      <c r="L256" s="582">
        <v>0</v>
      </c>
    </row>
    <row r="257" spans="1:12" ht="14.25" customHeight="1" x14ac:dyDescent="0.25">
      <c r="A257" s="574" t="s">
        <v>1251</v>
      </c>
      <c r="B257" s="574" t="s">
        <v>459</v>
      </c>
      <c r="C257" s="588" t="s">
        <v>1477</v>
      </c>
      <c r="D257" s="586">
        <v>473320</v>
      </c>
      <c r="E257" s="582">
        <v>9.3187100180000009</v>
      </c>
      <c r="F257" s="582">
        <v>0</v>
      </c>
      <c r="G257" s="582">
        <v>0</v>
      </c>
      <c r="H257" s="582">
        <v>9.3187100180000009</v>
      </c>
      <c r="I257" s="582">
        <v>1.2018586013698631</v>
      </c>
      <c r="J257" s="582">
        <v>1.9702519977481707E-3</v>
      </c>
      <c r="K257" s="582">
        <v>3.9171429041095884E-2</v>
      </c>
      <c r="L257" s="582">
        <v>0</v>
      </c>
    </row>
    <row r="258" spans="1:12" ht="14.25" customHeight="1" x14ac:dyDescent="0.25">
      <c r="A258" s="574" t="s">
        <v>1251</v>
      </c>
      <c r="B258" s="574" t="s">
        <v>459</v>
      </c>
      <c r="C258" s="588" t="s">
        <v>1477</v>
      </c>
      <c r="D258" s="586">
        <v>473340</v>
      </c>
      <c r="E258" s="582">
        <v>6.692362277</v>
      </c>
      <c r="F258" s="582">
        <v>0</v>
      </c>
      <c r="G258" s="582">
        <v>0</v>
      </c>
      <c r="H258" s="582">
        <v>6.692362277</v>
      </c>
      <c r="I258" s="582">
        <v>0.83070582408150684</v>
      </c>
      <c r="J258" s="582">
        <v>1.3100255446464627E-3</v>
      </c>
      <c r="K258" s="582">
        <v>2.6952801591780824E-2</v>
      </c>
      <c r="L258" s="582">
        <v>0</v>
      </c>
    </row>
    <row r="259" spans="1:12" ht="14.25" customHeight="1" x14ac:dyDescent="0.25">
      <c r="A259" s="574" t="s">
        <v>1251</v>
      </c>
      <c r="B259" s="574" t="s">
        <v>459</v>
      </c>
      <c r="C259" s="588" t="s">
        <v>1477</v>
      </c>
      <c r="D259" s="586">
        <v>473365</v>
      </c>
      <c r="E259" s="582">
        <v>2.0561600000000002</v>
      </c>
      <c r="F259" s="582">
        <v>0</v>
      </c>
      <c r="G259" s="582">
        <v>0</v>
      </c>
      <c r="H259" s="582">
        <v>2.0561600000000002</v>
      </c>
      <c r="I259" s="582">
        <v>0.26730080000000001</v>
      </c>
      <c r="J259" s="582">
        <v>4.4028129405141678E-4</v>
      </c>
      <c r="K259" s="582">
        <v>8.7879715068493163E-3</v>
      </c>
      <c r="L259" s="582">
        <v>0</v>
      </c>
    </row>
    <row r="260" spans="1:12" ht="14.25" customHeight="1" x14ac:dyDescent="0.25">
      <c r="A260" s="574" t="s">
        <v>1251</v>
      </c>
      <c r="B260" s="574" t="s">
        <v>459</v>
      </c>
      <c r="C260" s="588" t="s">
        <v>1477</v>
      </c>
      <c r="D260" s="586">
        <v>473372</v>
      </c>
      <c r="E260" s="582">
        <v>3.0694319999999999</v>
      </c>
      <c r="F260" s="582">
        <v>0</v>
      </c>
      <c r="G260" s="582">
        <v>0.30694320000000003</v>
      </c>
      <c r="H260" s="582">
        <v>2.7624887999999999</v>
      </c>
      <c r="I260" s="582">
        <v>0.37680694119863012</v>
      </c>
      <c r="J260" s="582">
        <v>5.91922953662976E-4</v>
      </c>
      <c r="K260" s="582">
        <v>1.1210785027397259E-2</v>
      </c>
      <c r="L260" s="582">
        <v>0</v>
      </c>
    </row>
    <row r="261" spans="1:12" ht="14.25" customHeight="1" x14ac:dyDescent="0.25">
      <c r="A261" s="574" t="s">
        <v>1251</v>
      </c>
      <c r="B261" s="574" t="s">
        <v>459</v>
      </c>
      <c r="C261" s="588" t="s">
        <v>1477</v>
      </c>
      <c r="D261" s="586">
        <v>473507</v>
      </c>
      <c r="E261" s="582">
        <v>1.9200000170000002</v>
      </c>
      <c r="F261" s="582">
        <v>0</v>
      </c>
      <c r="G261" s="582">
        <v>0.192</v>
      </c>
      <c r="H261" s="582">
        <v>1.7280000170000003</v>
      </c>
      <c r="I261" s="582">
        <v>0.23391123495921226</v>
      </c>
      <c r="J261" s="582">
        <v>3.6514845391642521E-4</v>
      </c>
      <c r="K261" s="582">
        <v>6.9593425342191779E-3</v>
      </c>
      <c r="L261" s="582">
        <v>0</v>
      </c>
    </row>
    <row r="262" spans="1:12" ht="14.25" customHeight="1" x14ac:dyDescent="0.25">
      <c r="A262" s="574" t="s">
        <v>1251</v>
      </c>
      <c r="B262" s="574" t="s">
        <v>459</v>
      </c>
      <c r="C262" s="588" t="s">
        <v>1477</v>
      </c>
      <c r="D262" s="586">
        <v>473513</v>
      </c>
      <c r="E262" s="582">
        <v>1.9200000170000002</v>
      </c>
      <c r="F262" s="582">
        <v>0</v>
      </c>
      <c r="G262" s="582">
        <v>0.192</v>
      </c>
      <c r="H262" s="582">
        <v>1.7280000170000003</v>
      </c>
      <c r="I262" s="582">
        <v>0.23391123495921226</v>
      </c>
      <c r="J262" s="582">
        <v>3.6514845391642521E-4</v>
      </c>
      <c r="K262" s="582">
        <v>6.9593425342191779E-3</v>
      </c>
      <c r="L262" s="582">
        <v>0</v>
      </c>
    </row>
    <row r="263" spans="1:12" ht="14.25" customHeight="1" x14ac:dyDescent="0.25">
      <c r="A263" s="574" t="s">
        <v>1251</v>
      </c>
      <c r="B263" s="574" t="s">
        <v>459</v>
      </c>
      <c r="C263" s="588" t="s">
        <v>1477</v>
      </c>
      <c r="D263" s="586">
        <v>473514</v>
      </c>
      <c r="E263" s="582">
        <v>1.9200003010000002</v>
      </c>
      <c r="F263" s="582">
        <v>0</v>
      </c>
      <c r="G263" s="582">
        <v>0.192</v>
      </c>
      <c r="H263" s="582">
        <v>1.7280003010000002</v>
      </c>
      <c r="I263" s="582">
        <v>0.23391126974921231</v>
      </c>
      <c r="J263" s="582">
        <v>3.6524848815150867E-4</v>
      </c>
      <c r="K263" s="582">
        <v>6.9593436780000005E-3</v>
      </c>
      <c r="L263" s="582">
        <v>0</v>
      </c>
    </row>
    <row r="264" spans="1:12" ht="14.25" customHeight="1" x14ac:dyDescent="0.25">
      <c r="A264" s="574" t="s">
        <v>1251</v>
      </c>
      <c r="B264" s="574" t="s">
        <v>459</v>
      </c>
      <c r="C264" s="588" t="s">
        <v>1477</v>
      </c>
      <c r="D264" s="586">
        <v>473515</v>
      </c>
      <c r="E264" s="582">
        <v>1.8965000269999999</v>
      </c>
      <c r="F264" s="582">
        <v>0</v>
      </c>
      <c r="G264" s="582">
        <v>0.18965000000000001</v>
      </c>
      <c r="H264" s="582">
        <v>1.706850027</v>
      </c>
      <c r="I264" s="582">
        <v>0.23104826015681504</v>
      </c>
      <c r="J264" s="582">
        <v>3.6071562250788699E-4</v>
      </c>
      <c r="K264" s="582">
        <v>6.8741631224383554E-3</v>
      </c>
      <c r="L264" s="582">
        <v>0</v>
      </c>
    </row>
    <row r="265" spans="1:12" ht="14.25" customHeight="1" x14ac:dyDescent="0.25">
      <c r="A265" s="574" t="s">
        <v>1251</v>
      </c>
      <c r="B265" s="574" t="s">
        <v>459</v>
      </c>
      <c r="C265" s="588" t="s">
        <v>1477</v>
      </c>
      <c r="D265" s="586">
        <v>473516</v>
      </c>
      <c r="E265" s="582">
        <v>1.9488002579999999</v>
      </c>
      <c r="F265" s="582">
        <v>0</v>
      </c>
      <c r="G265" s="582">
        <v>0.19488</v>
      </c>
      <c r="H265" s="582">
        <v>1.7539202579999997</v>
      </c>
      <c r="I265" s="582">
        <v>0.23741992586986307</v>
      </c>
      <c r="J265" s="582">
        <v>3.7062020275436294E-4</v>
      </c>
      <c r="K265" s="582">
        <v>7.0637334082191781E-3</v>
      </c>
      <c r="L265" s="582">
        <v>0</v>
      </c>
    </row>
    <row r="266" spans="1:12" ht="14.25" customHeight="1" x14ac:dyDescent="0.25">
      <c r="A266" s="574" t="s">
        <v>1251</v>
      </c>
      <c r="B266" s="574" t="s">
        <v>459</v>
      </c>
      <c r="C266" s="588" t="s">
        <v>1477</v>
      </c>
      <c r="D266" s="586">
        <v>473525</v>
      </c>
      <c r="E266" s="582">
        <v>1.9980008250000001</v>
      </c>
      <c r="F266" s="582">
        <v>0</v>
      </c>
      <c r="G266" s="582">
        <v>0.19980010000000001</v>
      </c>
      <c r="H266" s="582">
        <v>1.7982007250000001</v>
      </c>
      <c r="I266" s="582">
        <v>0.24341397710359591</v>
      </c>
      <c r="J266" s="582">
        <v>3.7995114467475135E-4</v>
      </c>
      <c r="K266" s="582">
        <v>7.2420686732876712E-3</v>
      </c>
      <c r="L266" s="582">
        <v>0</v>
      </c>
    </row>
    <row r="267" spans="1:12" ht="14.25" customHeight="1" x14ac:dyDescent="0.25">
      <c r="A267" s="574" t="s">
        <v>1251</v>
      </c>
      <c r="B267" s="574" t="s">
        <v>459</v>
      </c>
      <c r="C267" s="588" t="s">
        <v>1477</v>
      </c>
      <c r="D267" s="586">
        <v>473526</v>
      </c>
      <c r="E267" s="582">
        <v>7.7824300420000005</v>
      </c>
      <c r="F267" s="582">
        <v>0</v>
      </c>
      <c r="G267" s="582">
        <v>0.77824300000000002</v>
      </c>
      <c r="H267" s="582">
        <v>7.0041870419999999</v>
      </c>
      <c r="I267" s="582">
        <v>0.95586418068493162</v>
      </c>
      <c r="J267" s="582">
        <v>1.5004871797710639E-3</v>
      </c>
      <c r="K267" s="582">
        <v>2.8438934301369866E-2</v>
      </c>
      <c r="L267" s="582">
        <v>0</v>
      </c>
    </row>
    <row r="268" spans="1:12" ht="14.25" customHeight="1" x14ac:dyDescent="0.25">
      <c r="A268" s="574" t="s">
        <v>1251</v>
      </c>
      <c r="B268" s="574" t="s">
        <v>459</v>
      </c>
      <c r="C268" s="588" t="s">
        <v>1477</v>
      </c>
      <c r="D268" s="586">
        <v>473557</v>
      </c>
      <c r="E268" s="582">
        <v>2.7747288000000001</v>
      </c>
      <c r="F268" s="582">
        <v>0</v>
      </c>
      <c r="G268" s="582">
        <v>0</v>
      </c>
      <c r="H268" s="582">
        <v>2.7747288000000001</v>
      </c>
      <c r="I268" s="582">
        <v>0.35967421799999999</v>
      </c>
      <c r="J268" s="582">
        <v>5.9078530533908792E-4</v>
      </c>
      <c r="K268" s="582">
        <v>1.1824905797260275E-2</v>
      </c>
      <c r="L268" s="582">
        <v>0</v>
      </c>
    </row>
    <row r="269" spans="1:12" ht="14.25" customHeight="1" x14ac:dyDescent="0.25">
      <c r="A269" s="574" t="s">
        <v>1251</v>
      </c>
      <c r="B269" s="574" t="s">
        <v>459</v>
      </c>
      <c r="C269" s="588" t="s">
        <v>1477</v>
      </c>
      <c r="D269" s="586">
        <v>473657</v>
      </c>
      <c r="E269" s="582">
        <v>3.131116338</v>
      </c>
      <c r="F269" s="582">
        <v>0</v>
      </c>
      <c r="G269" s="582">
        <v>0.31311169999999999</v>
      </c>
      <c r="H269" s="582">
        <v>2.8180046380000001</v>
      </c>
      <c r="I269" s="582">
        <v>0.38409298422602739</v>
      </c>
      <c r="J269" s="582">
        <v>6.029256813912553E-4</v>
      </c>
      <c r="K269" s="582">
        <v>1.1427559586301371E-2</v>
      </c>
      <c r="L269" s="582">
        <v>0</v>
      </c>
    </row>
    <row r="270" spans="1:12" ht="14.25" customHeight="1" x14ac:dyDescent="0.25">
      <c r="A270" s="574" t="s">
        <v>1251</v>
      </c>
      <c r="B270" s="574" t="s">
        <v>459</v>
      </c>
      <c r="C270" s="588" t="s">
        <v>1477</v>
      </c>
      <c r="D270" s="586">
        <v>473658</v>
      </c>
      <c r="E270" s="582">
        <v>9.3187160999999996</v>
      </c>
      <c r="F270" s="582">
        <v>0</v>
      </c>
      <c r="G270" s="582">
        <v>0</v>
      </c>
      <c r="H270" s="582">
        <v>9.3187160999999996</v>
      </c>
      <c r="I270" s="582">
        <v>1.164328719349315</v>
      </c>
      <c r="J270" s="582">
        <v>1.8450092831675735E-3</v>
      </c>
      <c r="K270" s="582">
        <v>3.7530171690410966E-2</v>
      </c>
      <c r="L270" s="582">
        <v>0</v>
      </c>
    </row>
    <row r="271" spans="1:12" ht="14.25" customHeight="1" x14ac:dyDescent="0.25">
      <c r="A271" s="574" t="s">
        <v>1251</v>
      </c>
      <c r="B271" s="574" t="s">
        <v>459</v>
      </c>
      <c r="C271" s="588" t="s">
        <v>1477</v>
      </c>
      <c r="D271" s="586">
        <v>473659</v>
      </c>
      <c r="E271" s="582">
        <v>9.9531350340000007</v>
      </c>
      <c r="F271" s="582">
        <v>0</v>
      </c>
      <c r="G271" s="582">
        <v>0</v>
      </c>
      <c r="H271" s="582">
        <v>9.9531350340000007</v>
      </c>
      <c r="I271" s="582">
        <v>1.2683135249999997</v>
      </c>
      <c r="J271" s="582">
        <v>2.0514208088759619E-3</v>
      </c>
      <c r="K271" s="582">
        <v>4.1697975616438357E-2</v>
      </c>
      <c r="L271" s="582">
        <v>0</v>
      </c>
    </row>
    <row r="272" spans="1:12" ht="14.25" customHeight="1" x14ac:dyDescent="0.25">
      <c r="A272" s="574" t="s">
        <v>1251</v>
      </c>
      <c r="B272" s="574" t="s">
        <v>459</v>
      </c>
      <c r="C272" s="588" t="s">
        <v>1477</v>
      </c>
      <c r="D272" s="586">
        <v>473660</v>
      </c>
      <c r="E272" s="582">
        <v>27.057119650000001</v>
      </c>
      <c r="F272" s="582">
        <v>0</v>
      </c>
      <c r="G272" s="582">
        <v>0</v>
      </c>
      <c r="H272" s="582">
        <v>27.057119650000001</v>
      </c>
      <c r="I272" s="582">
        <v>3.4902379692000007</v>
      </c>
      <c r="J272" s="582">
        <v>5.6814401225516991E-3</v>
      </c>
      <c r="K272" s="582">
        <v>0.11295114766027396</v>
      </c>
      <c r="L272" s="582">
        <v>0</v>
      </c>
    </row>
    <row r="273" spans="1:12" ht="14.25" customHeight="1" x14ac:dyDescent="0.25">
      <c r="A273" s="574" t="s">
        <v>1251</v>
      </c>
      <c r="B273" s="574" t="s">
        <v>459</v>
      </c>
      <c r="C273" s="588" t="s">
        <v>1477</v>
      </c>
      <c r="D273" s="586">
        <v>473707</v>
      </c>
      <c r="E273" s="582">
        <v>5.6570071000000004</v>
      </c>
      <c r="F273" s="582">
        <v>0</v>
      </c>
      <c r="G273" s="582">
        <v>0.56570069999999995</v>
      </c>
      <c r="H273" s="582">
        <v>5.0913063999999997</v>
      </c>
      <c r="I273" s="582">
        <v>0.6933408110068493</v>
      </c>
      <c r="J273" s="582">
        <v>1.0866910993601051E-3</v>
      </c>
      <c r="K273" s="582">
        <v>2.0628321690410959E-2</v>
      </c>
      <c r="L273" s="582">
        <v>0</v>
      </c>
    </row>
    <row r="274" spans="1:12" ht="14.25" customHeight="1" x14ac:dyDescent="0.25">
      <c r="A274" s="574" t="s">
        <v>1251</v>
      </c>
      <c r="B274" s="574" t="s">
        <v>459</v>
      </c>
      <c r="C274" s="588" t="s">
        <v>1477</v>
      </c>
      <c r="D274" s="586">
        <v>473709</v>
      </c>
      <c r="E274" s="582">
        <v>1.6136820000000001</v>
      </c>
      <c r="F274" s="582">
        <v>0</v>
      </c>
      <c r="G274" s="582">
        <v>0</v>
      </c>
      <c r="H274" s="582">
        <v>1.6136820000000001</v>
      </c>
      <c r="I274" s="582">
        <v>0.20977866000000001</v>
      </c>
      <c r="J274" s="582">
        <v>3.4569746729217491E-4</v>
      </c>
      <c r="K274" s="582">
        <v>6.8968326575342478E-3</v>
      </c>
      <c r="L274" s="582">
        <v>0</v>
      </c>
    </row>
    <row r="275" spans="1:12" ht="14.25" customHeight="1" x14ac:dyDescent="0.25">
      <c r="A275" s="574" t="s">
        <v>1251</v>
      </c>
      <c r="B275" s="574" t="s">
        <v>459</v>
      </c>
      <c r="C275" s="588" t="s">
        <v>1477</v>
      </c>
      <c r="D275" s="586">
        <v>473710</v>
      </c>
      <c r="E275" s="582">
        <v>5.1764000000000001</v>
      </c>
      <c r="F275" s="582">
        <v>0</v>
      </c>
      <c r="G275" s="582">
        <v>0.51763999999999999</v>
      </c>
      <c r="H275" s="582">
        <v>4.65876</v>
      </c>
      <c r="I275" s="582">
        <v>0.63063443013698628</v>
      </c>
      <c r="J275" s="582">
        <v>9.8299466991930932E-4</v>
      </c>
      <c r="K275" s="582">
        <v>1.8762677260273971E-2</v>
      </c>
      <c r="L275" s="582">
        <v>0</v>
      </c>
    </row>
    <row r="276" spans="1:12" ht="14.25" customHeight="1" x14ac:dyDescent="0.25">
      <c r="A276" s="574" t="s">
        <v>1251</v>
      </c>
      <c r="B276" s="574" t="s">
        <v>459</v>
      </c>
      <c r="C276" s="588" t="s">
        <v>1477</v>
      </c>
      <c r="D276" s="586">
        <v>473711</v>
      </c>
      <c r="E276" s="582">
        <v>6.4553760000000002</v>
      </c>
      <c r="F276" s="582">
        <v>0</v>
      </c>
      <c r="G276" s="582">
        <v>0.64553760000000004</v>
      </c>
      <c r="H276" s="582">
        <v>5.8098384000000003</v>
      </c>
      <c r="I276" s="582">
        <v>0.78645049939726008</v>
      </c>
      <c r="J276" s="582">
        <v>1.2256701986564083E-3</v>
      </c>
      <c r="K276" s="582">
        <v>2.3398527254794521E-2</v>
      </c>
      <c r="L276" s="582">
        <v>0</v>
      </c>
    </row>
    <row r="277" spans="1:12" ht="14.25" customHeight="1" x14ac:dyDescent="0.25">
      <c r="A277" s="574" t="s">
        <v>1251</v>
      </c>
      <c r="B277" s="574" t="s">
        <v>459</v>
      </c>
      <c r="C277" s="588" t="s">
        <v>1477</v>
      </c>
      <c r="D277" s="586">
        <v>473712</v>
      </c>
      <c r="E277" s="582">
        <v>2.1946319999999999</v>
      </c>
      <c r="F277" s="582">
        <v>0</v>
      </c>
      <c r="G277" s="582">
        <v>0</v>
      </c>
      <c r="H277" s="582">
        <v>2.1946319999999999</v>
      </c>
      <c r="I277" s="582">
        <v>0.2844002564383562</v>
      </c>
      <c r="J277" s="582">
        <v>4.6592785197973355E-4</v>
      </c>
      <c r="K277" s="582">
        <v>8.8386549041095889E-3</v>
      </c>
      <c r="L277" s="582">
        <v>0</v>
      </c>
    </row>
    <row r="278" spans="1:12" ht="14.25" customHeight="1" x14ac:dyDescent="0.25">
      <c r="A278" s="574" t="s">
        <v>1251</v>
      </c>
      <c r="B278" s="574" t="s">
        <v>459</v>
      </c>
      <c r="C278" s="588" t="s">
        <v>1477</v>
      </c>
      <c r="D278" s="586">
        <v>473713</v>
      </c>
      <c r="E278" s="582">
        <v>2.7747359999999999</v>
      </c>
      <c r="F278" s="582">
        <v>0</v>
      </c>
      <c r="G278" s="582">
        <v>0</v>
      </c>
      <c r="H278" s="582">
        <v>2.7747359999999999</v>
      </c>
      <c r="I278" s="582">
        <v>0.36071567999999998</v>
      </c>
      <c r="J278" s="582">
        <v>5.9394431480577965E-4</v>
      </c>
      <c r="K278" s="582">
        <v>1.1859145643835617E-2</v>
      </c>
      <c r="L278" s="582">
        <v>0</v>
      </c>
    </row>
    <row r="279" spans="1:12" ht="14.25" customHeight="1" x14ac:dyDescent="0.25">
      <c r="A279" s="574" t="s">
        <v>1251</v>
      </c>
      <c r="B279" s="574" t="s">
        <v>459</v>
      </c>
      <c r="C279" s="588" t="s">
        <v>1477</v>
      </c>
      <c r="D279" s="586">
        <v>473714</v>
      </c>
      <c r="E279" s="582">
        <v>2.7747000000000002</v>
      </c>
      <c r="F279" s="582">
        <v>0</v>
      </c>
      <c r="G279" s="582">
        <v>0</v>
      </c>
      <c r="H279" s="582">
        <v>2.7747000000000002</v>
      </c>
      <c r="I279" s="582">
        <v>0.36031189931506852</v>
      </c>
      <c r="J279" s="582">
        <v>5.920394670669919E-4</v>
      </c>
      <c r="K279" s="582">
        <v>1.1174819178082192E-2</v>
      </c>
      <c r="L279" s="582">
        <v>0</v>
      </c>
    </row>
    <row r="280" spans="1:12" ht="14.25" customHeight="1" x14ac:dyDescent="0.25">
      <c r="A280" s="574" t="s">
        <v>1251</v>
      </c>
      <c r="B280" s="574" t="s">
        <v>459</v>
      </c>
      <c r="C280" s="588" t="s">
        <v>1477</v>
      </c>
      <c r="D280" s="586">
        <v>473715</v>
      </c>
      <c r="E280" s="582">
        <v>2.7747000000000002</v>
      </c>
      <c r="F280" s="582">
        <v>0</v>
      </c>
      <c r="G280" s="582">
        <v>0</v>
      </c>
      <c r="H280" s="582">
        <v>2.7747000000000002</v>
      </c>
      <c r="I280" s="582">
        <v>0.36031189931506852</v>
      </c>
      <c r="J280" s="582">
        <v>5.920394670669919E-4</v>
      </c>
      <c r="K280" s="582">
        <v>1.1174819178082192E-2</v>
      </c>
      <c r="L280" s="582">
        <v>0</v>
      </c>
    </row>
    <row r="281" spans="1:12" ht="14.25" customHeight="1" x14ac:dyDescent="0.25">
      <c r="A281" s="574" t="s">
        <v>1251</v>
      </c>
      <c r="B281" s="574" t="s">
        <v>459</v>
      </c>
      <c r="C281" s="588" t="s">
        <v>1477</v>
      </c>
      <c r="D281" s="586">
        <v>473716</v>
      </c>
      <c r="E281" s="582">
        <v>2.7747359999999999</v>
      </c>
      <c r="F281" s="582">
        <v>0</v>
      </c>
      <c r="G281" s="582">
        <v>0</v>
      </c>
      <c r="H281" s="582">
        <v>2.7747359999999999</v>
      </c>
      <c r="I281" s="582">
        <v>0.35811436499999999</v>
      </c>
      <c r="J281" s="582">
        <v>5.8604921500844437E-4</v>
      </c>
      <c r="K281" s="582">
        <v>1.177362295890411E-2</v>
      </c>
      <c r="L281" s="582">
        <v>0</v>
      </c>
    </row>
    <row r="282" spans="1:12" ht="14.25" customHeight="1" x14ac:dyDescent="0.25">
      <c r="A282" s="574" t="s">
        <v>1251</v>
      </c>
      <c r="B282" s="574" t="s">
        <v>459</v>
      </c>
      <c r="C282" s="588" t="s">
        <v>1477</v>
      </c>
      <c r="D282" s="586">
        <v>473724</v>
      </c>
      <c r="E282" s="582">
        <v>2.9037000000000002</v>
      </c>
      <c r="F282" s="582">
        <v>0</v>
      </c>
      <c r="G282" s="582">
        <v>0.29037000000000002</v>
      </c>
      <c r="H282" s="582">
        <v>2.6133299999999999</v>
      </c>
      <c r="I282" s="582">
        <v>0.35375419109589046</v>
      </c>
      <c r="J282" s="582">
        <v>5.5182961962844804E-4</v>
      </c>
      <c r="K282" s="582">
        <v>1.0524918082191781E-2</v>
      </c>
      <c r="L282" s="582">
        <v>0</v>
      </c>
    </row>
    <row r="283" spans="1:12" ht="14.25" customHeight="1" x14ac:dyDescent="0.25">
      <c r="A283" s="574" t="s">
        <v>1251</v>
      </c>
      <c r="B283" s="574" t="s">
        <v>459</v>
      </c>
      <c r="C283" s="588" t="s">
        <v>1477</v>
      </c>
      <c r="D283" s="586">
        <v>473725</v>
      </c>
      <c r="E283" s="582">
        <v>2.745494034</v>
      </c>
      <c r="F283" s="582">
        <v>0</v>
      </c>
      <c r="G283" s="582">
        <v>0.2745494</v>
      </c>
      <c r="H283" s="582">
        <v>2.4709446339999999</v>
      </c>
      <c r="I283" s="582">
        <v>0.34194534308219182</v>
      </c>
      <c r="J283" s="582">
        <v>5.4126768585288046E-4</v>
      </c>
      <c r="K283" s="582">
        <v>1.125519501369863E-2</v>
      </c>
      <c r="L283" s="582">
        <v>0</v>
      </c>
    </row>
    <row r="284" spans="1:12" ht="14.25" customHeight="1" x14ac:dyDescent="0.25">
      <c r="A284" s="574" t="s">
        <v>1251</v>
      </c>
      <c r="B284" s="574" t="s">
        <v>459</v>
      </c>
      <c r="C284" s="588" t="s">
        <v>1477</v>
      </c>
      <c r="D284" s="586">
        <v>473726</v>
      </c>
      <c r="E284" s="582">
        <v>3.255100047</v>
      </c>
      <c r="F284" s="582">
        <v>0</v>
      </c>
      <c r="G284" s="582">
        <v>0.32551000000000002</v>
      </c>
      <c r="H284" s="582">
        <v>2.929590047</v>
      </c>
      <c r="I284" s="582">
        <v>0.40566915821917809</v>
      </c>
      <c r="J284" s="582">
        <v>6.4571625351848372E-4</v>
      </c>
      <c r="K284" s="582">
        <v>1.2069495616438356E-2</v>
      </c>
      <c r="L284" s="582">
        <v>0</v>
      </c>
    </row>
    <row r="285" spans="1:12" ht="14.25" customHeight="1" x14ac:dyDescent="0.25">
      <c r="A285" s="574" t="s">
        <v>1251</v>
      </c>
      <c r="B285" s="574" t="s">
        <v>459</v>
      </c>
      <c r="C285" s="588" t="s">
        <v>1477</v>
      </c>
      <c r="D285" s="586">
        <v>473727</v>
      </c>
      <c r="E285" s="582">
        <v>1.9608479999999999</v>
      </c>
      <c r="F285" s="582">
        <v>0</v>
      </c>
      <c r="G285" s="582">
        <v>0</v>
      </c>
      <c r="H285" s="582">
        <v>1.9608479999999999</v>
      </c>
      <c r="I285" s="582">
        <v>0.25156605402739723</v>
      </c>
      <c r="J285" s="582">
        <v>4.0494663629198719E-4</v>
      </c>
      <c r="K285" s="582">
        <v>7.8971138630136977E-3</v>
      </c>
      <c r="L285" s="582">
        <v>0</v>
      </c>
    </row>
    <row r="286" spans="1:12" ht="14.25" customHeight="1" x14ac:dyDescent="0.25">
      <c r="A286" s="574" t="s">
        <v>1251</v>
      </c>
      <c r="B286" s="574" t="s">
        <v>459</v>
      </c>
      <c r="C286" s="588" t="s">
        <v>1477</v>
      </c>
      <c r="D286" s="586">
        <v>473728</v>
      </c>
      <c r="E286" s="582">
        <v>0.61696799999999996</v>
      </c>
      <c r="F286" s="582">
        <v>0</v>
      </c>
      <c r="G286" s="582">
        <v>0</v>
      </c>
      <c r="H286" s="582">
        <v>0.61696799999999996</v>
      </c>
      <c r="I286" s="582">
        <v>8.020584E-2</v>
      </c>
      <c r="J286" s="582">
        <v>1.3278054734471758E-4</v>
      </c>
      <c r="K286" s="582">
        <v>2.6369043287671236E-3</v>
      </c>
      <c r="L286" s="582">
        <v>0</v>
      </c>
    </row>
    <row r="287" spans="1:12" ht="14.25" customHeight="1" x14ac:dyDescent="0.25">
      <c r="A287" s="574" t="s">
        <v>1251</v>
      </c>
      <c r="B287" s="574" t="s">
        <v>459</v>
      </c>
      <c r="C287" s="588" t="s">
        <v>1477</v>
      </c>
      <c r="D287" s="586">
        <v>473767</v>
      </c>
      <c r="E287" s="582">
        <v>3.1310276709999996</v>
      </c>
      <c r="F287" s="582">
        <v>0</v>
      </c>
      <c r="G287" s="582">
        <v>0</v>
      </c>
      <c r="H287" s="582">
        <v>3.1310276709999996</v>
      </c>
      <c r="I287" s="582">
        <v>0.39852933146575342</v>
      </c>
      <c r="J287" s="582">
        <v>6.4936157571551898E-4</v>
      </c>
      <c r="K287" s="582">
        <v>1.2851144843835616E-2</v>
      </c>
      <c r="L287" s="582">
        <v>0</v>
      </c>
    </row>
    <row r="288" spans="1:12" ht="14.25" customHeight="1" x14ac:dyDescent="0.25">
      <c r="A288" s="574" t="s">
        <v>1251</v>
      </c>
      <c r="B288" s="574" t="s">
        <v>459</v>
      </c>
      <c r="C288" s="588" t="s">
        <v>1477</v>
      </c>
      <c r="D288" s="586">
        <v>473768</v>
      </c>
      <c r="E288" s="582">
        <v>14.052104</v>
      </c>
      <c r="F288" s="582">
        <v>0</v>
      </c>
      <c r="G288" s="582">
        <v>0</v>
      </c>
      <c r="H288" s="582">
        <v>14.052104</v>
      </c>
      <c r="I288" s="582">
        <v>1.8267735199999999</v>
      </c>
      <c r="J288" s="582">
        <v>3.0039480447363481E-3</v>
      </c>
      <c r="K288" s="582">
        <v>6.0058307506849311E-2</v>
      </c>
      <c r="L288" s="582">
        <v>0</v>
      </c>
    </row>
    <row r="289" spans="1:12" ht="14.25" customHeight="1" x14ac:dyDescent="0.25">
      <c r="A289" s="574" t="s">
        <v>1251</v>
      </c>
      <c r="B289" s="574" t="s">
        <v>459</v>
      </c>
      <c r="C289" s="588" t="s">
        <v>1477</v>
      </c>
      <c r="D289" s="586">
        <v>473769</v>
      </c>
      <c r="E289" s="582">
        <v>20.6661</v>
      </c>
      <c r="F289" s="582">
        <v>0</v>
      </c>
      <c r="G289" s="582">
        <v>0</v>
      </c>
      <c r="H289" s="582">
        <v>20.6661</v>
      </c>
      <c r="I289" s="582">
        <v>2.6345350993150682</v>
      </c>
      <c r="J289" s="582">
        <v>4.232674556014262E-3</v>
      </c>
      <c r="K289" s="582">
        <v>8.3230594520547943E-2</v>
      </c>
      <c r="L289" s="582">
        <v>0</v>
      </c>
    </row>
    <row r="290" spans="1:12" ht="14.25" customHeight="1" x14ac:dyDescent="0.25">
      <c r="A290" s="574" t="s">
        <v>1251</v>
      </c>
      <c r="B290" s="574" t="s">
        <v>459</v>
      </c>
      <c r="C290" s="588" t="s">
        <v>1477</v>
      </c>
      <c r="D290" s="586">
        <v>473770</v>
      </c>
      <c r="E290" s="582">
        <v>17.239014452999999</v>
      </c>
      <c r="F290" s="582">
        <v>0</v>
      </c>
      <c r="G290" s="582">
        <v>0</v>
      </c>
      <c r="H290" s="582">
        <v>17.239014452999999</v>
      </c>
      <c r="I290" s="582">
        <v>2.1761158835410961</v>
      </c>
      <c r="J290" s="582">
        <v>3.5116839020784382E-3</v>
      </c>
      <c r="K290" s="582">
        <v>6.9428359767123277E-2</v>
      </c>
      <c r="L290" s="582">
        <v>0</v>
      </c>
    </row>
    <row r="291" spans="1:12" ht="14.25" customHeight="1" x14ac:dyDescent="0.25">
      <c r="A291" s="574" t="s">
        <v>1251</v>
      </c>
      <c r="B291" s="574" t="s">
        <v>459</v>
      </c>
      <c r="C291" s="588" t="s">
        <v>1477</v>
      </c>
      <c r="D291" s="586">
        <v>473771</v>
      </c>
      <c r="E291" s="582">
        <v>6.8984620420000002</v>
      </c>
      <c r="F291" s="582">
        <v>0</v>
      </c>
      <c r="G291" s="582">
        <v>0</v>
      </c>
      <c r="H291" s="582">
        <v>6.8984620420000002</v>
      </c>
      <c r="I291" s="582">
        <v>0.89679995999999995</v>
      </c>
      <c r="J291" s="582">
        <v>1.4750428281478699E-3</v>
      </c>
      <c r="K291" s="582">
        <v>2.9483837589041093E-2</v>
      </c>
      <c r="L291" s="582">
        <v>0</v>
      </c>
    </row>
    <row r="292" spans="1:12" ht="14.25" customHeight="1" x14ac:dyDescent="0.25">
      <c r="A292" s="574" t="s">
        <v>1251</v>
      </c>
      <c r="B292" s="574" t="s">
        <v>459</v>
      </c>
      <c r="C292" s="588" t="s">
        <v>1477</v>
      </c>
      <c r="D292" s="586">
        <v>473772</v>
      </c>
      <c r="E292" s="582">
        <v>10.473601499999999</v>
      </c>
      <c r="F292" s="582">
        <v>0</v>
      </c>
      <c r="G292" s="582">
        <v>1.0473602</v>
      </c>
      <c r="H292" s="582">
        <v>9.4262412999999992</v>
      </c>
      <c r="I292" s="582">
        <v>1.2795235990547948</v>
      </c>
      <c r="J292" s="582">
        <v>1.9931009188215421E-3</v>
      </c>
      <c r="K292" s="582">
        <v>3.8108486104109593E-2</v>
      </c>
      <c r="L292" s="582">
        <v>0</v>
      </c>
    </row>
    <row r="293" spans="1:12" ht="14.25" customHeight="1" x14ac:dyDescent="0.25">
      <c r="A293" s="574" t="s">
        <v>1251</v>
      </c>
      <c r="B293" s="574" t="s">
        <v>459</v>
      </c>
      <c r="C293" s="588" t="s">
        <v>1477</v>
      </c>
      <c r="D293" s="586">
        <v>473928</v>
      </c>
      <c r="E293" s="582">
        <v>66.374612498000005</v>
      </c>
      <c r="F293" s="582">
        <v>0</v>
      </c>
      <c r="G293" s="582">
        <v>0</v>
      </c>
      <c r="H293" s="582">
        <v>66.374612498000005</v>
      </c>
      <c r="I293" s="582">
        <v>8.6286996249999994</v>
      </c>
      <c r="J293" s="582">
        <v>1.4185066209420154E-2</v>
      </c>
      <c r="K293" s="582">
        <v>0.28368327534246573</v>
      </c>
      <c r="L293" s="582">
        <v>0</v>
      </c>
    </row>
    <row r="294" spans="1:12" ht="14.25" customHeight="1" x14ac:dyDescent="0.25">
      <c r="A294" s="574" t="s">
        <v>1251</v>
      </c>
      <c r="B294" s="574" t="s">
        <v>459</v>
      </c>
      <c r="C294" s="588" t="s">
        <v>1477</v>
      </c>
      <c r="D294" s="586">
        <v>473942</v>
      </c>
      <c r="E294" s="582">
        <v>3.2022001000000002</v>
      </c>
      <c r="F294" s="582">
        <v>0</v>
      </c>
      <c r="G294" s="582">
        <v>0</v>
      </c>
      <c r="H294" s="582">
        <v>3.2022001000000002</v>
      </c>
      <c r="I294" s="582">
        <v>0.40319208519383559</v>
      </c>
      <c r="J294" s="582">
        <v>6.5870637863764316E-4</v>
      </c>
      <c r="K294" s="582">
        <v>1.2896531909589041E-2</v>
      </c>
      <c r="L294" s="582">
        <v>0</v>
      </c>
    </row>
    <row r="295" spans="1:12" ht="14.25" customHeight="1" x14ac:dyDescent="0.25">
      <c r="A295" s="574" t="s">
        <v>1251</v>
      </c>
      <c r="B295" s="574" t="s">
        <v>459</v>
      </c>
      <c r="C295" s="588" t="s">
        <v>1477</v>
      </c>
      <c r="D295" s="586">
        <v>473943</v>
      </c>
      <c r="E295" s="582">
        <v>2.823819404</v>
      </c>
      <c r="F295" s="582">
        <v>0</v>
      </c>
      <c r="G295" s="582">
        <v>0</v>
      </c>
      <c r="H295" s="582">
        <v>2.823819404</v>
      </c>
      <c r="I295" s="582">
        <v>0.35494804910273969</v>
      </c>
      <c r="J295" s="582">
        <v>5.7846398918483775E-4</v>
      </c>
      <c r="K295" s="582">
        <v>1.1372642515068492E-2</v>
      </c>
      <c r="L295" s="582">
        <v>0</v>
      </c>
    </row>
    <row r="296" spans="1:12" ht="14.25" customHeight="1" x14ac:dyDescent="0.25">
      <c r="A296" s="574" t="s">
        <v>1251</v>
      </c>
      <c r="B296" s="574" t="s">
        <v>459</v>
      </c>
      <c r="C296" s="588" t="s">
        <v>1477</v>
      </c>
      <c r="D296" s="586">
        <v>473944</v>
      </c>
      <c r="E296" s="582">
        <v>2.8237999999999999</v>
      </c>
      <c r="F296" s="582">
        <v>0</v>
      </c>
      <c r="G296" s="582">
        <v>0</v>
      </c>
      <c r="H296" s="582">
        <v>2.8237999999999999</v>
      </c>
      <c r="I296" s="582">
        <v>0.35494567260273968</v>
      </c>
      <c r="J296" s="582">
        <v>5.7846165059110535E-4</v>
      </c>
      <c r="K296" s="582">
        <v>1.1372564383561642E-2</v>
      </c>
      <c r="L296" s="582">
        <v>0</v>
      </c>
    </row>
    <row r="297" spans="1:12" ht="14.25" customHeight="1" x14ac:dyDescent="0.25">
      <c r="A297" s="574" t="s">
        <v>1251</v>
      </c>
      <c r="B297" s="574" t="s">
        <v>459</v>
      </c>
      <c r="C297" s="588" t="s">
        <v>1477</v>
      </c>
      <c r="D297" s="586">
        <v>473945</v>
      </c>
      <c r="E297" s="582">
        <v>2.8238000319999998</v>
      </c>
      <c r="F297" s="582">
        <v>0</v>
      </c>
      <c r="G297" s="582">
        <v>0</v>
      </c>
      <c r="H297" s="582">
        <v>2.8238000319999998</v>
      </c>
      <c r="I297" s="582">
        <v>0.35494567260273968</v>
      </c>
      <c r="J297" s="582">
        <v>5.7846165059110535E-4</v>
      </c>
      <c r="K297" s="582">
        <v>1.1372564383561644E-2</v>
      </c>
      <c r="L297" s="582">
        <v>0</v>
      </c>
    </row>
    <row r="298" spans="1:12" ht="14.25" customHeight="1" x14ac:dyDescent="0.25">
      <c r="A298" s="574" t="s">
        <v>1251</v>
      </c>
      <c r="B298" s="574" t="s">
        <v>459</v>
      </c>
      <c r="C298" s="588" t="s">
        <v>1477</v>
      </c>
      <c r="D298" s="586">
        <v>473946</v>
      </c>
      <c r="E298" s="582">
        <v>3.3310080000000002</v>
      </c>
      <c r="F298" s="582">
        <v>0</v>
      </c>
      <c r="G298" s="582">
        <v>0</v>
      </c>
      <c r="H298" s="582">
        <v>3.3310080000000002</v>
      </c>
      <c r="I298" s="582">
        <v>0.42851364558904115</v>
      </c>
      <c r="J298" s="582">
        <v>6.9245157455432541E-4</v>
      </c>
      <c r="K298" s="582">
        <v>1.3415292493150682E-2</v>
      </c>
      <c r="L298" s="582">
        <v>0</v>
      </c>
    </row>
    <row r="299" spans="1:12" ht="14.25" customHeight="1" x14ac:dyDescent="0.25">
      <c r="A299" s="574" t="s">
        <v>1251</v>
      </c>
      <c r="B299" s="574" t="s">
        <v>459</v>
      </c>
      <c r="C299" s="588" t="s">
        <v>1477</v>
      </c>
      <c r="D299" s="586">
        <v>474160</v>
      </c>
      <c r="E299" s="582">
        <v>3.8361000000000001</v>
      </c>
      <c r="F299" s="582">
        <v>0</v>
      </c>
      <c r="G299" s="582">
        <v>0</v>
      </c>
      <c r="H299" s="582">
        <v>3.8361000000000001</v>
      </c>
      <c r="I299" s="582">
        <v>0.48517463219178086</v>
      </c>
      <c r="J299" s="582">
        <v>7.8906696565959845E-4</v>
      </c>
      <c r="K299" s="582">
        <v>1.5449498630136985E-2</v>
      </c>
      <c r="L299" s="582">
        <v>0</v>
      </c>
    </row>
    <row r="300" spans="1:12" ht="14.25" customHeight="1" x14ac:dyDescent="0.25">
      <c r="A300" s="574" t="s">
        <v>1251</v>
      </c>
      <c r="B300" s="574" t="s">
        <v>459</v>
      </c>
      <c r="C300" s="588" t="s">
        <v>1477</v>
      </c>
      <c r="D300" s="586">
        <v>474171</v>
      </c>
      <c r="E300" s="582">
        <v>19.531418763999998</v>
      </c>
      <c r="F300" s="582">
        <v>0</v>
      </c>
      <c r="G300" s="582">
        <v>0</v>
      </c>
      <c r="H300" s="582">
        <v>19.531418763999998</v>
      </c>
      <c r="I300" s="582">
        <v>2.5390844439999998</v>
      </c>
      <c r="J300" s="582">
        <v>4.1747893471345467E-3</v>
      </c>
      <c r="K300" s="582">
        <v>8.3476748843835616E-2</v>
      </c>
      <c r="L300" s="582">
        <v>0</v>
      </c>
    </row>
    <row r="301" spans="1:12" ht="14.25" customHeight="1" x14ac:dyDescent="0.25">
      <c r="A301" s="574" t="s">
        <v>1251</v>
      </c>
      <c r="B301" s="574" t="s">
        <v>459</v>
      </c>
      <c r="C301" s="588" t="s">
        <v>1477</v>
      </c>
      <c r="D301" s="586">
        <v>474286</v>
      </c>
      <c r="E301" s="582">
        <v>1.7259003600000002</v>
      </c>
      <c r="F301" s="582">
        <v>0</v>
      </c>
      <c r="G301" s="582">
        <v>0</v>
      </c>
      <c r="H301" s="582">
        <v>1.7259003600000002</v>
      </c>
      <c r="I301" s="582">
        <v>0.22436705199999996</v>
      </c>
      <c r="J301" s="582">
        <v>3.6970873091386752E-4</v>
      </c>
      <c r="K301" s="582">
        <v>7.3764510246575347E-3</v>
      </c>
      <c r="L301" s="582">
        <v>0</v>
      </c>
    </row>
    <row r="302" spans="1:12" ht="14.25" customHeight="1" x14ac:dyDescent="0.25">
      <c r="A302" s="574" t="s">
        <v>1251</v>
      </c>
      <c r="B302" s="574" t="s">
        <v>459</v>
      </c>
      <c r="C302" s="588" t="s">
        <v>1477</v>
      </c>
      <c r="D302" s="586">
        <v>474287</v>
      </c>
      <c r="E302" s="582">
        <v>2.4005690999999998</v>
      </c>
      <c r="F302" s="582">
        <v>0</v>
      </c>
      <c r="G302" s="582">
        <v>0</v>
      </c>
      <c r="H302" s="582">
        <v>2.4005690999999998</v>
      </c>
      <c r="I302" s="582">
        <v>0.3050325988335616</v>
      </c>
      <c r="J302" s="582">
        <v>4.8982424407393503E-4</v>
      </c>
      <c r="K302" s="582">
        <v>9.6680454164383561E-3</v>
      </c>
      <c r="L302" s="582">
        <v>0</v>
      </c>
    </row>
    <row r="303" spans="1:12" ht="14.25" customHeight="1" x14ac:dyDescent="0.25">
      <c r="A303" s="574" t="s">
        <v>1251</v>
      </c>
      <c r="B303" s="574" t="s">
        <v>459</v>
      </c>
      <c r="C303" s="588" t="s">
        <v>1477</v>
      </c>
      <c r="D303" s="586">
        <v>474288</v>
      </c>
      <c r="E303" s="582">
        <v>2.7056003999999998</v>
      </c>
      <c r="F303" s="582">
        <v>0</v>
      </c>
      <c r="G303" s="582">
        <v>0</v>
      </c>
      <c r="H303" s="582">
        <v>2.7056003999999998</v>
      </c>
      <c r="I303" s="582">
        <v>0.35133889029863014</v>
      </c>
      <c r="J303" s="582">
        <v>5.7743455564646269E-4</v>
      </c>
      <c r="K303" s="582">
        <v>1.0896527638356163E-2</v>
      </c>
      <c r="L303" s="582">
        <v>0</v>
      </c>
    </row>
    <row r="304" spans="1:12" ht="14.25" customHeight="1" x14ac:dyDescent="0.25">
      <c r="A304" s="574" t="s">
        <v>1251</v>
      </c>
      <c r="B304" s="574" t="s">
        <v>459</v>
      </c>
      <c r="C304" s="588" t="s">
        <v>1477</v>
      </c>
      <c r="D304" s="586">
        <v>474289</v>
      </c>
      <c r="E304" s="582">
        <v>1.527768</v>
      </c>
      <c r="F304" s="582">
        <v>0</v>
      </c>
      <c r="G304" s="582">
        <v>0</v>
      </c>
      <c r="H304" s="582">
        <v>1.527768</v>
      </c>
      <c r="I304" s="582">
        <v>0.19860984000000001</v>
      </c>
      <c r="J304" s="582">
        <v>3.2742833867517357E-4</v>
      </c>
      <c r="K304" s="582">
        <v>6.5296385753424654E-3</v>
      </c>
      <c r="L304" s="582">
        <v>0</v>
      </c>
    </row>
    <row r="305" spans="1:12" ht="14.25" customHeight="1" x14ac:dyDescent="0.25">
      <c r="A305" s="574" t="s">
        <v>1251</v>
      </c>
      <c r="B305" s="574" t="s">
        <v>459</v>
      </c>
      <c r="C305" s="588" t="s">
        <v>1477</v>
      </c>
      <c r="D305" s="586">
        <v>474290</v>
      </c>
      <c r="E305" s="582">
        <v>14.90284247</v>
      </c>
      <c r="F305" s="582">
        <v>0</v>
      </c>
      <c r="G305" s="582">
        <v>0</v>
      </c>
      <c r="H305" s="582">
        <v>14.90284247</v>
      </c>
      <c r="I305" s="582">
        <v>1.9206227441780821</v>
      </c>
      <c r="J305" s="582">
        <v>3.1471079898667664E-3</v>
      </c>
      <c r="K305" s="582">
        <v>6.2545989863013698E-2</v>
      </c>
      <c r="L305" s="582">
        <v>0</v>
      </c>
    </row>
    <row r="306" spans="1:12" ht="14.25" customHeight="1" x14ac:dyDescent="0.25">
      <c r="A306" s="574" t="s">
        <v>1251</v>
      </c>
      <c r="B306" s="574" t="s">
        <v>459</v>
      </c>
      <c r="C306" s="588" t="s">
        <v>1477</v>
      </c>
      <c r="D306" s="586">
        <v>474310</v>
      </c>
      <c r="E306" s="582">
        <v>27.934990500000001</v>
      </c>
      <c r="F306" s="582">
        <v>0</v>
      </c>
      <c r="G306" s="582">
        <v>0</v>
      </c>
      <c r="H306" s="582">
        <v>27.934990500000001</v>
      </c>
      <c r="I306" s="582">
        <v>3.5884982513013699</v>
      </c>
      <c r="J306" s="582">
        <v>5.8549093606305117E-3</v>
      </c>
      <c r="K306" s="582">
        <v>0.11594934295890411</v>
      </c>
      <c r="L306" s="582">
        <v>0</v>
      </c>
    </row>
    <row r="307" spans="1:12" ht="14.25" customHeight="1" x14ac:dyDescent="0.25">
      <c r="A307" s="574" t="s">
        <v>1251</v>
      </c>
      <c r="B307" s="574" t="s">
        <v>459</v>
      </c>
      <c r="C307" s="588" t="s">
        <v>1477</v>
      </c>
      <c r="D307" s="586">
        <v>474311</v>
      </c>
      <c r="E307" s="582">
        <v>84.792602200000005</v>
      </c>
      <c r="F307" s="582">
        <v>0</v>
      </c>
      <c r="G307" s="582">
        <v>0</v>
      </c>
      <c r="H307" s="582">
        <v>84.792602200000005</v>
      </c>
      <c r="I307" s="582">
        <v>10.903602969227398</v>
      </c>
      <c r="J307" s="582">
        <v>1.7662221850013135E-2</v>
      </c>
      <c r="K307" s="582">
        <v>0.34410697173698629</v>
      </c>
      <c r="L307" s="582">
        <v>0</v>
      </c>
    </row>
    <row r="308" spans="1:12" ht="14.25" customHeight="1" x14ac:dyDescent="0.25">
      <c r="A308" s="574" t="s">
        <v>1251</v>
      </c>
      <c r="B308" s="574" t="s">
        <v>459</v>
      </c>
      <c r="C308" s="588" t="s">
        <v>1477</v>
      </c>
      <c r="D308" s="586">
        <v>474318</v>
      </c>
      <c r="E308" s="582">
        <v>14.918041000000001</v>
      </c>
      <c r="F308" s="582">
        <v>0</v>
      </c>
      <c r="G308" s="582">
        <v>0</v>
      </c>
      <c r="H308" s="582">
        <v>14.918041000000001</v>
      </c>
      <c r="I308" s="582">
        <v>1.9056269139897262</v>
      </c>
      <c r="J308" s="582">
        <v>3.0801546109213737E-3</v>
      </c>
      <c r="K308" s="582">
        <v>6.0522330583561629E-2</v>
      </c>
      <c r="L308" s="582">
        <v>0</v>
      </c>
    </row>
    <row r="309" spans="1:12" ht="14.25" customHeight="1" x14ac:dyDescent="0.25">
      <c r="A309" s="574" t="s">
        <v>1251</v>
      </c>
      <c r="B309" s="574" t="s">
        <v>459</v>
      </c>
      <c r="C309" s="588" t="s">
        <v>1477</v>
      </c>
      <c r="D309" s="586">
        <v>474403</v>
      </c>
      <c r="E309" s="582">
        <v>1.575200272</v>
      </c>
      <c r="F309" s="582">
        <v>0</v>
      </c>
      <c r="G309" s="582">
        <v>0</v>
      </c>
      <c r="H309" s="582">
        <v>1.575200272</v>
      </c>
      <c r="I309" s="582">
        <v>0.20477603900000005</v>
      </c>
      <c r="J309" s="582">
        <v>3.3751554424469888E-4</v>
      </c>
      <c r="K309" s="582">
        <v>6.7323629260273967E-3</v>
      </c>
      <c r="L309" s="582">
        <v>0</v>
      </c>
    </row>
    <row r="310" spans="1:12" ht="14.25" customHeight="1" x14ac:dyDescent="0.25">
      <c r="A310" s="574" t="s">
        <v>1251</v>
      </c>
      <c r="B310" s="574" t="s">
        <v>459</v>
      </c>
      <c r="C310" s="588" t="s">
        <v>1477</v>
      </c>
      <c r="D310" s="586">
        <v>474571</v>
      </c>
      <c r="E310" s="582">
        <v>2.4565679999999999</v>
      </c>
      <c r="F310" s="582">
        <v>0</v>
      </c>
      <c r="G310" s="582">
        <v>0</v>
      </c>
      <c r="H310" s="582">
        <v>2.4565679999999999</v>
      </c>
      <c r="I310" s="582">
        <v>0.31778903983561646</v>
      </c>
      <c r="J310" s="582">
        <v>5.1889999939951212E-4</v>
      </c>
      <c r="K310" s="582">
        <v>9.8935752328767109E-3</v>
      </c>
      <c r="L310" s="582">
        <v>0</v>
      </c>
    </row>
    <row r="311" spans="1:12" ht="14.25" customHeight="1" x14ac:dyDescent="0.25">
      <c r="A311" s="574" t="s">
        <v>1251</v>
      </c>
      <c r="B311" s="574" t="s">
        <v>459</v>
      </c>
      <c r="C311" s="588" t="s">
        <v>1477</v>
      </c>
      <c r="D311" s="586">
        <v>474572</v>
      </c>
      <c r="E311" s="582">
        <v>2.9188079999999998</v>
      </c>
      <c r="F311" s="582">
        <v>0</v>
      </c>
      <c r="G311" s="582">
        <v>0</v>
      </c>
      <c r="H311" s="582">
        <v>2.9188079999999998</v>
      </c>
      <c r="I311" s="582">
        <v>0.37397227500000002</v>
      </c>
      <c r="J311" s="582">
        <v>6.0834643148433096E-4</v>
      </c>
      <c r="K311" s="582">
        <v>1.2294978904109587E-2</v>
      </c>
      <c r="L311" s="582">
        <v>0</v>
      </c>
    </row>
    <row r="312" spans="1:12" ht="14.25" customHeight="1" x14ac:dyDescent="0.25">
      <c r="A312" s="574" t="s">
        <v>1251</v>
      </c>
      <c r="B312" s="574" t="s">
        <v>459</v>
      </c>
      <c r="C312" s="588" t="s">
        <v>1477</v>
      </c>
      <c r="D312" s="586">
        <v>474573</v>
      </c>
      <c r="E312" s="582">
        <v>2.9188000000000001</v>
      </c>
      <c r="F312" s="582">
        <v>0</v>
      </c>
      <c r="G312" s="582">
        <v>0</v>
      </c>
      <c r="H312" s="582">
        <v>2.9188000000000001</v>
      </c>
      <c r="I312" s="582">
        <v>0.37758476438356159</v>
      </c>
      <c r="J312" s="582">
        <v>6.1634388815912935E-4</v>
      </c>
      <c r="K312" s="582">
        <v>1.1755167123287672E-2</v>
      </c>
      <c r="L312" s="582">
        <v>0</v>
      </c>
    </row>
    <row r="313" spans="1:12" ht="14.25" customHeight="1" x14ac:dyDescent="0.25">
      <c r="A313" s="574" t="s">
        <v>1251</v>
      </c>
      <c r="B313" s="574" t="s">
        <v>459</v>
      </c>
      <c r="C313" s="588" t="s">
        <v>1477</v>
      </c>
      <c r="D313" s="586">
        <v>474574</v>
      </c>
      <c r="E313" s="582">
        <v>2.4005519999999998</v>
      </c>
      <c r="F313" s="582">
        <v>0</v>
      </c>
      <c r="G313" s="582">
        <v>0</v>
      </c>
      <c r="H313" s="582">
        <v>2.4005519999999998</v>
      </c>
      <c r="I313" s="582">
        <v>0.31054264126027392</v>
      </c>
      <c r="J313" s="582">
        <v>5.0705691784574969E-4</v>
      </c>
      <c r="K313" s="582">
        <v>9.6679765479452048E-3</v>
      </c>
      <c r="L313" s="582">
        <v>0</v>
      </c>
    </row>
    <row r="314" spans="1:12" ht="14.25" customHeight="1" x14ac:dyDescent="0.25">
      <c r="A314" s="574" t="s">
        <v>1251</v>
      </c>
      <c r="B314" s="574" t="s">
        <v>459</v>
      </c>
      <c r="C314" s="588" t="s">
        <v>1477</v>
      </c>
      <c r="D314" s="586">
        <v>474575</v>
      </c>
      <c r="E314" s="582">
        <v>4.8010320000000002</v>
      </c>
      <c r="F314" s="582">
        <v>0</v>
      </c>
      <c r="G314" s="582">
        <v>0</v>
      </c>
      <c r="H314" s="582">
        <v>4.8010320000000002</v>
      </c>
      <c r="I314" s="582">
        <v>0.61821507945205489</v>
      </c>
      <c r="J314" s="582">
        <v>1.0004041402139239E-3</v>
      </c>
      <c r="K314" s="582">
        <v>1.9335663123287675E-2</v>
      </c>
      <c r="L314" s="582">
        <v>0</v>
      </c>
    </row>
    <row r="315" spans="1:12" ht="14.25" customHeight="1" x14ac:dyDescent="0.25">
      <c r="A315" s="574" t="s">
        <v>1251</v>
      </c>
      <c r="B315" s="574" t="s">
        <v>459</v>
      </c>
      <c r="C315" s="588" t="s">
        <v>1477</v>
      </c>
      <c r="D315" s="586">
        <v>474596</v>
      </c>
      <c r="E315" s="582">
        <v>2.4005519999999998</v>
      </c>
      <c r="F315" s="582">
        <v>0</v>
      </c>
      <c r="G315" s="582">
        <v>0</v>
      </c>
      <c r="H315" s="582">
        <v>2.4005519999999998</v>
      </c>
      <c r="I315" s="582">
        <v>0.31044398843835613</v>
      </c>
      <c r="J315" s="582">
        <v>5.0655691784574962E-4</v>
      </c>
      <c r="K315" s="582">
        <v>9.6679765479452048E-3</v>
      </c>
      <c r="L315" s="582">
        <v>0</v>
      </c>
    </row>
    <row r="316" spans="1:12" ht="14.25" customHeight="1" x14ac:dyDescent="0.25">
      <c r="A316" s="574" t="s">
        <v>1251</v>
      </c>
      <c r="B316" s="574" t="s">
        <v>459</v>
      </c>
      <c r="C316" s="588" t="s">
        <v>1477</v>
      </c>
      <c r="D316" s="586">
        <v>474597</v>
      </c>
      <c r="E316" s="582">
        <v>3.2734079999999999</v>
      </c>
      <c r="F316" s="582">
        <v>0</v>
      </c>
      <c r="G316" s="582">
        <v>0</v>
      </c>
      <c r="H316" s="582">
        <v>3.2734079999999999</v>
      </c>
      <c r="I316" s="582">
        <v>0.42150733150684938</v>
      </c>
      <c r="J316" s="582">
        <v>6.8229519249390132E-4</v>
      </c>
      <c r="K316" s="582">
        <v>1.3183314410958902E-2</v>
      </c>
      <c r="L316" s="582">
        <v>0</v>
      </c>
    </row>
    <row r="317" spans="1:12" ht="14.25" customHeight="1" x14ac:dyDescent="0.25">
      <c r="A317" s="574" t="s">
        <v>1251</v>
      </c>
      <c r="B317" s="574" t="s">
        <v>459</v>
      </c>
      <c r="C317" s="588" t="s">
        <v>1477</v>
      </c>
      <c r="D317" s="586">
        <v>474598</v>
      </c>
      <c r="E317" s="582">
        <v>3.3576000000000001</v>
      </c>
      <c r="F317" s="582">
        <v>0</v>
      </c>
      <c r="G317" s="582">
        <v>0</v>
      </c>
      <c r="H317" s="582">
        <v>3.3576000000000001</v>
      </c>
      <c r="I317" s="582">
        <v>0.43421127123287673</v>
      </c>
      <c r="J317" s="582">
        <v>7.0823243760555438E-4</v>
      </c>
      <c r="K317" s="582">
        <v>1.352238904109589E-2</v>
      </c>
      <c r="L317" s="582">
        <v>0</v>
      </c>
    </row>
    <row r="318" spans="1:12" ht="14.25" customHeight="1" x14ac:dyDescent="0.25">
      <c r="A318" s="574" t="s">
        <v>1251</v>
      </c>
      <c r="B318" s="574" t="s">
        <v>459</v>
      </c>
      <c r="C318" s="588" t="s">
        <v>1477</v>
      </c>
      <c r="D318" s="586">
        <v>474599</v>
      </c>
      <c r="E318" s="582">
        <v>4.9465599999999998</v>
      </c>
      <c r="F318" s="582">
        <v>0</v>
      </c>
      <c r="G318" s="582">
        <v>0</v>
      </c>
      <c r="H318" s="582">
        <v>4.9465599999999998</v>
      </c>
      <c r="I318" s="582">
        <v>0.63990190904109601</v>
      </c>
      <c r="J318" s="582">
        <v>1.0439008549446426E-3</v>
      </c>
      <c r="K318" s="582">
        <v>1.9921762191780823E-2</v>
      </c>
      <c r="L318" s="582">
        <v>0</v>
      </c>
    </row>
    <row r="319" spans="1:12" ht="14.25" customHeight="1" x14ac:dyDescent="0.25">
      <c r="A319" s="574" t="s">
        <v>1251</v>
      </c>
      <c r="B319" s="574" t="s">
        <v>459</v>
      </c>
      <c r="C319" s="588" t="s">
        <v>1477</v>
      </c>
      <c r="D319" s="586">
        <v>474600</v>
      </c>
      <c r="E319" s="582">
        <v>12.1767001</v>
      </c>
      <c r="F319" s="582">
        <v>0</v>
      </c>
      <c r="G319" s="582">
        <v>0</v>
      </c>
      <c r="H319" s="582">
        <v>12.1767001</v>
      </c>
      <c r="I319" s="582">
        <v>1.5672080245143833</v>
      </c>
      <c r="J319" s="582">
        <v>2.5324072606042409E-3</v>
      </c>
      <c r="K319" s="582">
        <v>4.904040862191781E-2</v>
      </c>
      <c r="L319" s="582">
        <v>0</v>
      </c>
    </row>
    <row r="320" spans="1:12" ht="14.25" customHeight="1" x14ac:dyDescent="0.25">
      <c r="A320" s="574" t="s">
        <v>1251</v>
      </c>
      <c r="B320" s="574" t="s">
        <v>459</v>
      </c>
      <c r="C320" s="588" t="s">
        <v>1477</v>
      </c>
      <c r="D320" s="586">
        <v>474609</v>
      </c>
      <c r="E320" s="582">
        <v>2.4005519999999998</v>
      </c>
      <c r="F320" s="582">
        <v>0</v>
      </c>
      <c r="G320" s="582">
        <v>0</v>
      </c>
      <c r="H320" s="582">
        <v>2.4005519999999998</v>
      </c>
      <c r="I320" s="582">
        <v>0.31172647512328772</v>
      </c>
      <c r="J320" s="582">
        <v>5.1235691784574965E-4</v>
      </c>
      <c r="K320" s="582">
        <v>9.6679765479452048E-3</v>
      </c>
      <c r="L320" s="582">
        <v>0</v>
      </c>
    </row>
    <row r="321" spans="1:12" ht="14.25" customHeight="1" x14ac:dyDescent="0.25">
      <c r="A321" s="574" t="s">
        <v>1251</v>
      </c>
      <c r="B321" s="574" t="s">
        <v>459</v>
      </c>
      <c r="C321" s="588" t="s">
        <v>1477</v>
      </c>
      <c r="D321" s="586">
        <v>474610</v>
      </c>
      <c r="E321" s="582">
        <v>6.5468154329999999</v>
      </c>
      <c r="F321" s="582">
        <v>0</v>
      </c>
      <c r="G321" s="582">
        <v>0</v>
      </c>
      <c r="H321" s="582">
        <v>6.5468154329999999</v>
      </c>
      <c r="I321" s="582">
        <v>0.84164417412328763</v>
      </c>
      <c r="J321" s="582">
        <v>1.3622154633289546E-3</v>
      </c>
      <c r="K321" s="582">
        <v>2.6935867627397261E-2</v>
      </c>
      <c r="L321" s="582">
        <v>0</v>
      </c>
    </row>
    <row r="322" spans="1:12" ht="14.25" customHeight="1" x14ac:dyDescent="0.25">
      <c r="A322" s="574" t="s">
        <v>1251</v>
      </c>
      <c r="B322" s="574" t="s">
        <v>459</v>
      </c>
      <c r="C322" s="588" t="s">
        <v>1477</v>
      </c>
      <c r="D322" s="586">
        <v>474611</v>
      </c>
      <c r="E322" s="582">
        <v>2.4005519999999998</v>
      </c>
      <c r="F322" s="582">
        <v>0</v>
      </c>
      <c r="G322" s="582">
        <v>0</v>
      </c>
      <c r="H322" s="582">
        <v>2.4005519999999998</v>
      </c>
      <c r="I322" s="582">
        <v>0.31172647512328772</v>
      </c>
      <c r="J322" s="582">
        <v>5.1235691784574965E-4</v>
      </c>
      <c r="K322" s="582">
        <v>9.6679765479452048E-3</v>
      </c>
      <c r="L322" s="582">
        <v>0</v>
      </c>
    </row>
    <row r="323" spans="1:12" ht="14.25" customHeight="1" x14ac:dyDescent="0.25">
      <c r="A323" s="574" t="s">
        <v>1251</v>
      </c>
      <c r="B323" s="574" t="s">
        <v>459</v>
      </c>
      <c r="C323" s="588" t="s">
        <v>1477</v>
      </c>
      <c r="D323" s="586">
        <v>474612</v>
      </c>
      <c r="E323" s="582">
        <v>3.3550559999999998</v>
      </c>
      <c r="F323" s="582">
        <v>0</v>
      </c>
      <c r="G323" s="582">
        <v>0</v>
      </c>
      <c r="H323" s="582">
        <v>3.3550559999999998</v>
      </c>
      <c r="I323" s="582">
        <v>0.43615727999999998</v>
      </c>
      <c r="J323" s="582">
        <v>7.1788986406455242E-4</v>
      </c>
      <c r="K323" s="582">
        <v>1.4339417424657533E-2</v>
      </c>
      <c r="L323" s="582">
        <v>0</v>
      </c>
    </row>
    <row r="324" spans="1:12" ht="14.25" customHeight="1" x14ac:dyDescent="0.25">
      <c r="A324" s="574" t="s">
        <v>1251</v>
      </c>
      <c r="B324" s="574" t="s">
        <v>459</v>
      </c>
      <c r="C324" s="588" t="s">
        <v>1477</v>
      </c>
      <c r="D324" s="586">
        <v>474643</v>
      </c>
      <c r="E324" s="582">
        <v>2.4005519999999998</v>
      </c>
      <c r="F324" s="582">
        <v>0</v>
      </c>
      <c r="G324" s="582">
        <v>0</v>
      </c>
      <c r="H324" s="582">
        <v>2.4005519999999998</v>
      </c>
      <c r="I324" s="582">
        <v>0.30911217534246577</v>
      </c>
      <c r="J324" s="582">
        <v>5.0065691784574964E-4</v>
      </c>
      <c r="K324" s="582">
        <v>9.6679765479452048E-3</v>
      </c>
      <c r="L324" s="582">
        <v>0</v>
      </c>
    </row>
    <row r="325" spans="1:12" ht="14.25" customHeight="1" x14ac:dyDescent="0.25">
      <c r="A325" s="574" t="s">
        <v>1251</v>
      </c>
      <c r="B325" s="574" t="s">
        <v>459</v>
      </c>
      <c r="C325" s="588" t="s">
        <v>1477</v>
      </c>
      <c r="D325" s="586">
        <v>474644</v>
      </c>
      <c r="E325" s="582">
        <v>2.4005519999999998</v>
      </c>
      <c r="F325" s="582">
        <v>0</v>
      </c>
      <c r="G325" s="582">
        <v>0</v>
      </c>
      <c r="H325" s="582">
        <v>2.4005519999999998</v>
      </c>
      <c r="I325" s="582">
        <v>0.31207175999999998</v>
      </c>
      <c r="J325" s="582">
        <v>5.1385691784574963E-4</v>
      </c>
      <c r="K325" s="582">
        <v>1.0259893479452055E-2</v>
      </c>
      <c r="L325" s="582">
        <v>0</v>
      </c>
    </row>
    <row r="326" spans="1:12" ht="14.25" customHeight="1" x14ac:dyDescent="0.25">
      <c r="A326" s="574" t="s">
        <v>1251</v>
      </c>
      <c r="B326" s="574" t="s">
        <v>459</v>
      </c>
      <c r="C326" s="588" t="s">
        <v>1477</v>
      </c>
      <c r="D326" s="586">
        <v>474645</v>
      </c>
      <c r="E326" s="582">
        <v>2.541744</v>
      </c>
      <c r="F326" s="582">
        <v>0</v>
      </c>
      <c r="G326" s="582">
        <v>0</v>
      </c>
      <c r="H326" s="582">
        <v>2.541744</v>
      </c>
      <c r="I326" s="582">
        <v>0.33042672000000001</v>
      </c>
      <c r="J326" s="582">
        <v>5.4406974937136422E-4</v>
      </c>
      <c r="K326" s="582">
        <v>1.0863344219178084E-2</v>
      </c>
      <c r="L326" s="582">
        <v>0</v>
      </c>
    </row>
    <row r="327" spans="1:12" ht="14.25" customHeight="1" x14ac:dyDescent="0.25">
      <c r="A327" s="574" t="s">
        <v>1251</v>
      </c>
      <c r="B327" s="574" t="s">
        <v>459</v>
      </c>
      <c r="C327" s="588" t="s">
        <v>1477</v>
      </c>
      <c r="D327" s="586">
        <v>474646</v>
      </c>
      <c r="E327" s="582">
        <v>3.200536042</v>
      </c>
      <c r="F327" s="582">
        <v>0</v>
      </c>
      <c r="G327" s="582">
        <v>0</v>
      </c>
      <c r="H327" s="582">
        <v>3.200536042</v>
      </c>
      <c r="I327" s="582">
        <v>0.41606968000000005</v>
      </c>
      <c r="J327" s="582">
        <v>6.8488229191217861E-4</v>
      </c>
      <c r="K327" s="582">
        <v>1.3679003178082192E-2</v>
      </c>
      <c r="L327" s="582">
        <v>0</v>
      </c>
    </row>
    <row r="328" spans="1:12" ht="14.25" customHeight="1" x14ac:dyDescent="0.25">
      <c r="A328" s="574" t="s">
        <v>1251</v>
      </c>
      <c r="B328" s="574" t="s">
        <v>459</v>
      </c>
      <c r="C328" s="588" t="s">
        <v>1477</v>
      </c>
      <c r="D328" s="586">
        <v>474647</v>
      </c>
      <c r="E328" s="582">
        <v>8.1858959999999996</v>
      </c>
      <c r="F328" s="582">
        <v>0</v>
      </c>
      <c r="G328" s="582">
        <v>0</v>
      </c>
      <c r="H328" s="582">
        <v>8.1858959999999996</v>
      </c>
      <c r="I328" s="582">
        <v>1.05861576969863</v>
      </c>
      <c r="J328" s="582">
        <v>1.7253079319947458E-3</v>
      </c>
      <c r="K328" s="582">
        <v>3.2967855123287669E-2</v>
      </c>
      <c r="L328" s="582">
        <v>0</v>
      </c>
    </row>
    <row r="329" spans="1:12" ht="14.25" customHeight="1" x14ac:dyDescent="0.25">
      <c r="A329" s="574" t="s">
        <v>1251</v>
      </c>
      <c r="B329" s="574" t="s">
        <v>459</v>
      </c>
      <c r="C329" s="588" t="s">
        <v>1477</v>
      </c>
      <c r="D329" s="586">
        <v>474661</v>
      </c>
      <c r="E329" s="582">
        <v>3.2734079999999999</v>
      </c>
      <c r="F329" s="582">
        <v>0</v>
      </c>
      <c r="G329" s="582">
        <v>0</v>
      </c>
      <c r="H329" s="582">
        <v>3.2734079999999999</v>
      </c>
      <c r="I329" s="582">
        <v>0.42554304000000004</v>
      </c>
      <c r="J329" s="582">
        <v>7.0039519249390128E-4</v>
      </c>
      <c r="K329" s="582">
        <v>1.3990456109589041E-2</v>
      </c>
      <c r="L329" s="582">
        <v>0</v>
      </c>
    </row>
    <row r="330" spans="1:12" ht="14.25" customHeight="1" x14ac:dyDescent="0.25">
      <c r="A330" s="574" t="s">
        <v>1251</v>
      </c>
      <c r="B330" s="574" t="s">
        <v>459</v>
      </c>
      <c r="C330" s="588" t="s">
        <v>1477</v>
      </c>
      <c r="D330" s="586">
        <v>474662</v>
      </c>
      <c r="E330" s="582">
        <v>2.8947600000000002</v>
      </c>
      <c r="F330" s="582">
        <v>0</v>
      </c>
      <c r="G330" s="582">
        <v>0</v>
      </c>
      <c r="H330" s="582">
        <v>2.8947600000000002</v>
      </c>
      <c r="I330" s="582">
        <v>0.37631880000000001</v>
      </c>
      <c r="J330" s="582">
        <v>6.1950667592418839E-4</v>
      </c>
      <c r="K330" s="582">
        <v>1.2372124931506849E-2</v>
      </c>
      <c r="L330" s="582">
        <v>0</v>
      </c>
    </row>
    <row r="331" spans="1:12" ht="14.25" customHeight="1" x14ac:dyDescent="0.25">
      <c r="A331" s="574" t="s">
        <v>1251</v>
      </c>
      <c r="B331" s="574" t="s">
        <v>459</v>
      </c>
      <c r="C331" s="588" t="s">
        <v>1477</v>
      </c>
      <c r="D331" s="586">
        <v>474663</v>
      </c>
      <c r="E331" s="582">
        <v>2.3901971469999999</v>
      </c>
      <c r="F331" s="582">
        <v>0</v>
      </c>
      <c r="G331" s="582">
        <v>0</v>
      </c>
      <c r="H331" s="582">
        <v>2.3901971469999999</v>
      </c>
      <c r="I331" s="582">
        <v>0.30809327207739723</v>
      </c>
      <c r="J331" s="582">
        <v>5.0258944435353716E-4</v>
      </c>
      <c r="K331" s="582">
        <v>9.6262732520547931E-3</v>
      </c>
      <c r="L331" s="582">
        <v>0</v>
      </c>
    </row>
    <row r="332" spans="1:12" ht="14.25" customHeight="1" x14ac:dyDescent="0.25">
      <c r="A332" s="574" t="s">
        <v>1251</v>
      </c>
      <c r="B332" s="574" t="s">
        <v>459</v>
      </c>
      <c r="C332" s="588" t="s">
        <v>1477</v>
      </c>
      <c r="D332" s="586">
        <v>474664</v>
      </c>
      <c r="E332" s="582">
        <v>2.7218879999999999</v>
      </c>
      <c r="F332" s="582">
        <v>0</v>
      </c>
      <c r="G332" s="582">
        <v>0</v>
      </c>
      <c r="H332" s="582">
        <v>2.7218879999999999</v>
      </c>
      <c r="I332" s="582">
        <v>0.34874190000000005</v>
      </c>
      <c r="J332" s="582">
        <v>5.6732410014636897E-4</v>
      </c>
      <c r="K332" s="582">
        <v>1.1465487123287672E-2</v>
      </c>
      <c r="L332" s="582">
        <v>0</v>
      </c>
    </row>
    <row r="333" spans="1:12" ht="14.25" customHeight="1" x14ac:dyDescent="0.25">
      <c r="A333" s="574" t="s">
        <v>1251</v>
      </c>
      <c r="B333" s="574" t="s">
        <v>459</v>
      </c>
      <c r="C333" s="588" t="s">
        <v>1477</v>
      </c>
      <c r="D333" s="586">
        <v>474786</v>
      </c>
      <c r="E333" s="582">
        <v>9.8458894000000008</v>
      </c>
      <c r="F333" s="582">
        <v>0</v>
      </c>
      <c r="G333" s="582">
        <v>0</v>
      </c>
      <c r="H333" s="582">
        <v>9.8458894000000008</v>
      </c>
      <c r="I333" s="582">
        <v>1.279965622</v>
      </c>
      <c r="J333" s="582">
        <v>2.104941665122912E-3</v>
      </c>
      <c r="K333" s="582">
        <v>4.2081061545205481E-2</v>
      </c>
      <c r="L333" s="582">
        <v>0</v>
      </c>
    </row>
    <row r="334" spans="1:12" ht="14.25" customHeight="1" x14ac:dyDescent="0.25">
      <c r="A334" s="574" t="s">
        <v>1251</v>
      </c>
      <c r="B334" s="574" t="s">
        <v>459</v>
      </c>
      <c r="C334" s="588" t="s">
        <v>1477</v>
      </c>
      <c r="D334" s="586">
        <v>474787</v>
      </c>
      <c r="E334" s="582">
        <v>9.6884099999999993</v>
      </c>
      <c r="F334" s="582">
        <v>0</v>
      </c>
      <c r="G334" s="582">
        <v>0</v>
      </c>
      <c r="H334" s="582">
        <v>9.6884099999999993</v>
      </c>
      <c r="I334" s="582">
        <v>1.2594932999999999</v>
      </c>
      <c r="J334" s="582">
        <v>2.0713355819103017E-3</v>
      </c>
      <c r="K334" s="582">
        <v>4.1407998904109587E-2</v>
      </c>
      <c r="L334" s="582">
        <v>0</v>
      </c>
    </row>
    <row r="335" spans="1:12" ht="14.25" customHeight="1" x14ac:dyDescent="0.25">
      <c r="A335" s="574" t="s">
        <v>1251</v>
      </c>
      <c r="B335" s="574" t="s">
        <v>459</v>
      </c>
      <c r="C335" s="588" t="s">
        <v>1477</v>
      </c>
      <c r="D335" s="586">
        <v>474789</v>
      </c>
      <c r="E335" s="582">
        <v>33.242667500000003</v>
      </c>
      <c r="F335" s="582">
        <v>0</v>
      </c>
      <c r="G335" s="582">
        <v>0</v>
      </c>
      <c r="H335" s="582">
        <v>33.242667500000003</v>
      </c>
      <c r="I335" s="582">
        <v>4.3030185671143837</v>
      </c>
      <c r="J335" s="582">
        <v>7.0218380180146374E-3</v>
      </c>
      <c r="K335" s="582">
        <v>0.1349060406328767</v>
      </c>
      <c r="L335" s="582">
        <v>0</v>
      </c>
    </row>
    <row r="336" spans="1:12" ht="14.25" customHeight="1" x14ac:dyDescent="0.25">
      <c r="A336" s="574" t="s">
        <v>1251</v>
      </c>
      <c r="B336" s="574" t="s">
        <v>459</v>
      </c>
      <c r="C336" s="588" t="s">
        <v>1477</v>
      </c>
      <c r="D336" s="586">
        <v>474790</v>
      </c>
      <c r="E336" s="582">
        <v>0.97862400000000005</v>
      </c>
      <c r="F336" s="582">
        <v>0</v>
      </c>
      <c r="G336" s="582">
        <v>0</v>
      </c>
      <c r="H336" s="582">
        <v>0.97862400000000005</v>
      </c>
      <c r="I336" s="582">
        <v>0.12683905446575341</v>
      </c>
      <c r="J336" s="582">
        <v>2.0828093120660532E-4</v>
      </c>
      <c r="K336" s="582">
        <v>3.9413076164383559E-3</v>
      </c>
      <c r="L336" s="582">
        <v>0</v>
      </c>
    </row>
    <row r="337" spans="1:12" ht="14.25" customHeight="1" x14ac:dyDescent="0.25">
      <c r="A337" s="574" t="s">
        <v>1251</v>
      </c>
      <c r="B337" s="574" t="s">
        <v>459</v>
      </c>
      <c r="C337" s="588" t="s">
        <v>1477</v>
      </c>
      <c r="D337" s="586">
        <v>474801</v>
      </c>
      <c r="E337" s="582">
        <v>7.0430656349999996</v>
      </c>
      <c r="F337" s="582">
        <v>0</v>
      </c>
      <c r="G337" s="582">
        <v>0</v>
      </c>
      <c r="H337" s="582">
        <v>7.0430656349999996</v>
      </c>
      <c r="I337" s="582">
        <v>0.91248820429315081</v>
      </c>
      <c r="J337" s="582">
        <v>1.4920154746781761E-3</v>
      </c>
      <c r="K337" s="582">
        <v>2.9629384799999998E-2</v>
      </c>
      <c r="L337" s="582">
        <v>0</v>
      </c>
    </row>
    <row r="338" spans="1:12" ht="14.25" customHeight="1" x14ac:dyDescent="0.25">
      <c r="A338" s="574" t="s">
        <v>1251</v>
      </c>
      <c r="B338" s="574" t="s">
        <v>459</v>
      </c>
      <c r="C338" s="588" t="s">
        <v>1477</v>
      </c>
      <c r="D338" s="586">
        <v>474802</v>
      </c>
      <c r="E338" s="582">
        <v>15.977192811000002</v>
      </c>
      <c r="F338" s="582">
        <v>0</v>
      </c>
      <c r="G338" s="582">
        <v>0</v>
      </c>
      <c r="H338" s="582">
        <v>15.977192811000002</v>
      </c>
      <c r="I338" s="582">
        <v>2.0659548927671234</v>
      </c>
      <c r="J338" s="582">
        <v>3.3853793682266844E-3</v>
      </c>
      <c r="K338" s="582">
        <v>6.7399670597260278E-2</v>
      </c>
      <c r="L338" s="582">
        <v>0</v>
      </c>
    </row>
    <row r="339" spans="1:12" ht="14.25" customHeight="1" x14ac:dyDescent="0.25">
      <c r="A339" s="574" t="s">
        <v>1251</v>
      </c>
      <c r="B339" s="574" t="s">
        <v>459</v>
      </c>
      <c r="C339" s="588" t="s">
        <v>1477</v>
      </c>
      <c r="D339" s="586">
        <v>474803</v>
      </c>
      <c r="E339" s="582">
        <v>8.3675669999999993</v>
      </c>
      <c r="F339" s="582">
        <v>2.282020073</v>
      </c>
      <c r="G339" s="582">
        <v>0</v>
      </c>
      <c r="H339" s="582">
        <v>10.649587073000001</v>
      </c>
      <c r="I339" s="582">
        <v>1.1628160794712328</v>
      </c>
      <c r="J339" s="582">
        <v>1.7535146909327265E-3</v>
      </c>
      <c r="K339" s="582">
        <v>4.3102698328767126E-2</v>
      </c>
      <c r="L339" s="582">
        <v>0</v>
      </c>
    </row>
    <row r="340" spans="1:12" ht="14.25" customHeight="1" x14ac:dyDescent="0.25">
      <c r="A340" s="574" t="s">
        <v>1251</v>
      </c>
      <c r="B340" s="574" t="s">
        <v>459</v>
      </c>
      <c r="C340" s="588" t="s">
        <v>1477</v>
      </c>
      <c r="D340" s="586">
        <v>474804</v>
      </c>
      <c r="E340" s="582">
        <v>5.259901352</v>
      </c>
      <c r="F340" s="582">
        <v>0</v>
      </c>
      <c r="G340" s="582">
        <v>0</v>
      </c>
      <c r="H340" s="582">
        <v>5.259901352</v>
      </c>
      <c r="I340" s="582">
        <v>0.68378738200000011</v>
      </c>
      <c r="J340" s="582">
        <v>1.1248956341977858E-3</v>
      </c>
      <c r="K340" s="582">
        <v>2.2480674476712332E-2</v>
      </c>
      <c r="L340" s="582">
        <v>0</v>
      </c>
    </row>
    <row r="341" spans="1:12" ht="14.25" customHeight="1" x14ac:dyDescent="0.25">
      <c r="A341" s="574" t="s">
        <v>1251</v>
      </c>
      <c r="B341" s="574" t="s">
        <v>459</v>
      </c>
      <c r="C341" s="588" t="s">
        <v>1477</v>
      </c>
      <c r="D341" s="586">
        <v>474811</v>
      </c>
      <c r="E341" s="582">
        <v>25.816225043999999</v>
      </c>
      <c r="F341" s="582">
        <v>0</v>
      </c>
      <c r="G341" s="582">
        <v>0</v>
      </c>
      <c r="H341" s="582">
        <v>25.816225043999999</v>
      </c>
      <c r="I341" s="582">
        <v>3.3202534154999994</v>
      </c>
      <c r="J341" s="582">
        <v>5.408786860215049E-3</v>
      </c>
      <c r="K341" s="582">
        <v>0.10915901639999999</v>
      </c>
      <c r="L341" s="582">
        <v>0</v>
      </c>
    </row>
    <row r="342" spans="1:12" ht="14.25" customHeight="1" x14ac:dyDescent="0.25">
      <c r="A342" s="574" t="s">
        <v>1251</v>
      </c>
      <c r="B342" s="574" t="s">
        <v>459</v>
      </c>
      <c r="C342" s="588" t="s">
        <v>1477</v>
      </c>
      <c r="D342" s="586">
        <v>474813</v>
      </c>
      <c r="E342" s="582">
        <v>22.123799999999999</v>
      </c>
      <c r="F342" s="582">
        <v>0</v>
      </c>
      <c r="G342" s="582">
        <v>0</v>
      </c>
      <c r="H342" s="582">
        <v>22.123799999999999</v>
      </c>
      <c r="I342" s="582">
        <v>2.8620014424657536</v>
      </c>
      <c r="J342" s="582">
        <v>4.6655778720210176E-3</v>
      </c>
      <c r="K342" s="582">
        <v>8.9101331506849318E-2</v>
      </c>
      <c r="L342" s="582">
        <v>0</v>
      </c>
    </row>
    <row r="343" spans="1:12" ht="14.25" customHeight="1" x14ac:dyDescent="0.25">
      <c r="A343" s="574" t="s">
        <v>1251</v>
      </c>
      <c r="B343" s="574" t="s">
        <v>459</v>
      </c>
      <c r="C343" s="588" t="s">
        <v>1477</v>
      </c>
      <c r="D343" s="586">
        <v>474814</v>
      </c>
      <c r="E343" s="582">
        <v>22.462416999999999</v>
      </c>
      <c r="F343" s="582">
        <v>0</v>
      </c>
      <c r="G343" s="582">
        <v>0</v>
      </c>
      <c r="H343" s="582">
        <v>22.462416999999999</v>
      </c>
      <c r="I343" s="582">
        <v>2.8680508290753424</v>
      </c>
      <c r="J343" s="582">
        <v>4.623351518601989E-3</v>
      </c>
      <c r="K343" s="582">
        <v>9.0988186273972593E-2</v>
      </c>
      <c r="L343" s="582">
        <v>0</v>
      </c>
    </row>
    <row r="344" spans="1:12" ht="14.25" customHeight="1" x14ac:dyDescent="0.25">
      <c r="A344" s="574" t="s">
        <v>1251</v>
      </c>
      <c r="B344" s="574" t="s">
        <v>459</v>
      </c>
      <c r="C344" s="588" t="s">
        <v>1477</v>
      </c>
      <c r="D344" s="586">
        <v>474815</v>
      </c>
      <c r="E344" s="582">
        <v>17.3441872</v>
      </c>
      <c r="F344" s="582">
        <v>0</v>
      </c>
      <c r="G344" s="582">
        <v>0</v>
      </c>
      <c r="H344" s="582">
        <v>17.3441872</v>
      </c>
      <c r="I344" s="582">
        <v>2.2460556298410959</v>
      </c>
      <c r="J344" s="582">
        <v>3.6684580286582844E-3</v>
      </c>
      <c r="K344" s="582">
        <v>7.2446895846575335E-2</v>
      </c>
      <c r="L344" s="582">
        <v>0</v>
      </c>
    </row>
    <row r="345" spans="1:12" ht="14.25" customHeight="1" x14ac:dyDescent="0.25">
      <c r="A345" s="574" t="s">
        <v>1251</v>
      </c>
      <c r="B345" s="574" t="s">
        <v>459</v>
      </c>
      <c r="C345" s="588" t="s">
        <v>1477</v>
      </c>
      <c r="D345" s="586">
        <v>474836</v>
      </c>
      <c r="E345" s="582">
        <v>9.5626096660000002</v>
      </c>
      <c r="F345" s="582">
        <v>0</v>
      </c>
      <c r="G345" s="582">
        <v>0</v>
      </c>
      <c r="H345" s="582">
        <v>9.5626096660000002</v>
      </c>
      <c r="I345" s="582">
        <v>1.2336385099753426</v>
      </c>
      <c r="J345" s="582">
        <v>2.0141979596209423E-3</v>
      </c>
      <c r="K345" s="582">
        <v>4.034685458630137E-2</v>
      </c>
      <c r="L345" s="582">
        <v>0</v>
      </c>
    </row>
    <row r="346" spans="1:12" ht="14.25" customHeight="1" x14ac:dyDescent="0.25">
      <c r="A346" s="574" t="s">
        <v>1251</v>
      </c>
      <c r="B346" s="574" t="s">
        <v>459</v>
      </c>
      <c r="C346" s="588" t="s">
        <v>1477</v>
      </c>
      <c r="D346" s="586">
        <v>474837</v>
      </c>
      <c r="E346" s="582">
        <v>22.270216556000001</v>
      </c>
      <c r="F346" s="582">
        <v>0</v>
      </c>
      <c r="G346" s="582">
        <v>0</v>
      </c>
      <c r="H346" s="582">
        <v>22.270216556000001</v>
      </c>
      <c r="I346" s="582">
        <v>2.8839938974999999</v>
      </c>
      <c r="J346" s="582">
        <v>4.7267418163388997E-3</v>
      </c>
      <c r="K346" s="582">
        <v>9.4816241013698635E-2</v>
      </c>
      <c r="L346" s="582">
        <v>0</v>
      </c>
    </row>
    <row r="347" spans="1:12" ht="14.25" customHeight="1" x14ac:dyDescent="0.25">
      <c r="A347" s="574" t="s">
        <v>1251</v>
      </c>
      <c r="B347" s="574" t="s">
        <v>459</v>
      </c>
      <c r="C347" s="588" t="s">
        <v>1477</v>
      </c>
      <c r="D347" s="586">
        <v>474838</v>
      </c>
      <c r="E347" s="582">
        <v>18.467615684999998</v>
      </c>
      <c r="F347" s="582">
        <v>0</v>
      </c>
      <c r="G347" s="582">
        <v>0</v>
      </c>
      <c r="H347" s="582">
        <v>18.467615684999998</v>
      </c>
      <c r="I347" s="582">
        <v>2.4007900409999996</v>
      </c>
      <c r="J347" s="582">
        <v>3.9474382485119152E-3</v>
      </c>
      <c r="K347" s="582">
        <v>7.8930083539726026E-2</v>
      </c>
      <c r="L347" s="582">
        <v>0</v>
      </c>
    </row>
    <row r="348" spans="1:12" ht="14.25" customHeight="1" x14ac:dyDescent="0.25">
      <c r="A348" s="574" t="s">
        <v>1251</v>
      </c>
      <c r="B348" s="574" t="s">
        <v>459</v>
      </c>
      <c r="C348" s="588" t="s">
        <v>1477</v>
      </c>
      <c r="D348" s="586">
        <v>474839</v>
      </c>
      <c r="E348" s="582">
        <v>6.5569545719999995</v>
      </c>
      <c r="F348" s="582">
        <v>0</v>
      </c>
      <c r="G348" s="582">
        <v>0</v>
      </c>
      <c r="H348" s="582">
        <v>6.5569545719999995</v>
      </c>
      <c r="I348" s="582">
        <v>0.83921598620410975</v>
      </c>
      <c r="J348" s="582">
        <v>1.3452116508793394E-3</v>
      </c>
      <c r="K348" s="582">
        <v>2.6407460991780821E-2</v>
      </c>
      <c r="L348" s="582">
        <v>0</v>
      </c>
    </row>
    <row r="349" spans="1:12" ht="14.25" customHeight="1" x14ac:dyDescent="0.25">
      <c r="A349" s="574" t="s">
        <v>1251</v>
      </c>
      <c r="B349" s="574" t="s">
        <v>459</v>
      </c>
      <c r="C349" s="588" t="s">
        <v>1477</v>
      </c>
      <c r="D349" s="586">
        <v>474840</v>
      </c>
      <c r="E349" s="582">
        <v>11.411096000000001</v>
      </c>
      <c r="F349" s="582">
        <v>0</v>
      </c>
      <c r="G349" s="582">
        <v>0</v>
      </c>
      <c r="H349" s="582">
        <v>11.411096000000001</v>
      </c>
      <c r="I349" s="582">
        <v>1.4834424800000001</v>
      </c>
      <c r="J349" s="582">
        <v>2.4394114636141868E-3</v>
      </c>
      <c r="K349" s="582">
        <v>4.8770711671232883E-2</v>
      </c>
      <c r="L349" s="582">
        <v>0</v>
      </c>
    </row>
    <row r="350" spans="1:12" ht="14.25" customHeight="1" x14ac:dyDescent="0.25">
      <c r="A350" s="574" t="s">
        <v>1251</v>
      </c>
      <c r="B350" s="574" t="s">
        <v>459</v>
      </c>
      <c r="C350" s="588" t="s">
        <v>1477</v>
      </c>
      <c r="D350" s="586">
        <v>474912</v>
      </c>
      <c r="E350" s="582">
        <v>21.959025603000001</v>
      </c>
      <c r="F350" s="582">
        <v>0</v>
      </c>
      <c r="G350" s="582">
        <v>0</v>
      </c>
      <c r="H350" s="582">
        <v>21.959025603000001</v>
      </c>
      <c r="I350" s="582">
        <v>2.8482481202157537</v>
      </c>
      <c r="J350" s="582">
        <v>4.6646894484068313E-3</v>
      </c>
      <c r="K350" s="582">
        <v>9.2985953646575331E-2</v>
      </c>
      <c r="L350" s="582">
        <v>0</v>
      </c>
    </row>
    <row r="351" spans="1:12" ht="14.25" customHeight="1" x14ac:dyDescent="0.25">
      <c r="A351" s="574" t="s">
        <v>1251</v>
      </c>
      <c r="B351" s="574" t="s">
        <v>459</v>
      </c>
      <c r="C351" s="588" t="s">
        <v>1477</v>
      </c>
      <c r="D351" s="586">
        <v>474913</v>
      </c>
      <c r="E351" s="582">
        <v>10.536060828</v>
      </c>
      <c r="F351" s="582">
        <v>0</v>
      </c>
      <c r="G351" s="582">
        <v>0</v>
      </c>
      <c r="H351" s="582">
        <v>10.536060828</v>
      </c>
      <c r="I351" s="582">
        <v>1.3696879040000001</v>
      </c>
      <c r="J351" s="582">
        <v>2.252479739178082E-3</v>
      </c>
      <c r="K351" s="582">
        <v>4.5030835200000008E-2</v>
      </c>
      <c r="L351" s="582">
        <v>0</v>
      </c>
    </row>
    <row r="352" spans="1:12" ht="14.25" customHeight="1" x14ac:dyDescent="0.25">
      <c r="A352" s="574" t="s">
        <v>1251</v>
      </c>
      <c r="B352" s="574" t="s">
        <v>459</v>
      </c>
      <c r="C352" s="588" t="s">
        <v>1477</v>
      </c>
      <c r="D352" s="586">
        <v>474928</v>
      </c>
      <c r="E352" s="582">
        <v>2.225480379</v>
      </c>
      <c r="F352" s="582">
        <v>0</v>
      </c>
      <c r="G352" s="582">
        <v>0</v>
      </c>
      <c r="H352" s="582">
        <v>2.225480379</v>
      </c>
      <c r="I352" s="582">
        <v>0.28513960200000005</v>
      </c>
      <c r="J352" s="582">
        <v>4.6402949807468569E-4</v>
      </c>
      <c r="K352" s="582">
        <v>9.3744526684931516E-3</v>
      </c>
      <c r="L352" s="582">
        <v>0</v>
      </c>
    </row>
    <row r="353" spans="1:12" ht="14.25" customHeight="1" x14ac:dyDescent="0.25">
      <c r="A353" s="574" t="s">
        <v>1251</v>
      </c>
      <c r="B353" s="574" t="s">
        <v>459</v>
      </c>
      <c r="C353" s="588" t="s">
        <v>1477</v>
      </c>
      <c r="D353" s="586">
        <v>474929</v>
      </c>
      <c r="E353" s="582">
        <v>2.2254801089999998</v>
      </c>
      <c r="F353" s="582">
        <v>0</v>
      </c>
      <c r="G353" s="582">
        <v>0</v>
      </c>
      <c r="H353" s="582">
        <v>2.2254801089999998</v>
      </c>
      <c r="I353" s="582">
        <v>0.28513956416999997</v>
      </c>
      <c r="J353" s="582">
        <v>4.640294588887971E-4</v>
      </c>
      <c r="K353" s="582">
        <v>9.3744514247671249E-3</v>
      </c>
      <c r="L353" s="582">
        <v>0</v>
      </c>
    </row>
    <row r="354" spans="1:12" ht="14.25" customHeight="1" x14ac:dyDescent="0.25">
      <c r="A354" s="574" t="s">
        <v>1251</v>
      </c>
      <c r="B354" s="574" t="s">
        <v>459</v>
      </c>
      <c r="C354" s="588" t="s">
        <v>1477</v>
      </c>
      <c r="D354" s="586">
        <v>474932</v>
      </c>
      <c r="E354" s="582">
        <v>10.010540662</v>
      </c>
      <c r="F354" s="582">
        <v>0</v>
      </c>
      <c r="G354" s="582">
        <v>0</v>
      </c>
      <c r="H354" s="582">
        <v>10.010540662</v>
      </c>
      <c r="I354" s="582">
        <v>1.2966777499999997</v>
      </c>
      <c r="J354" s="582">
        <v>2.1260826368309253E-3</v>
      </c>
      <c r="K354" s="582">
        <v>4.2630484931506854E-2</v>
      </c>
      <c r="L354" s="582">
        <v>0</v>
      </c>
    </row>
    <row r="355" spans="1:12" ht="14.25" customHeight="1" x14ac:dyDescent="0.25">
      <c r="A355" s="574" t="s">
        <v>1251</v>
      </c>
      <c r="B355" s="574" t="s">
        <v>459</v>
      </c>
      <c r="C355" s="588" t="s">
        <v>1477</v>
      </c>
      <c r="D355" s="586">
        <v>474946</v>
      </c>
      <c r="E355" s="582">
        <v>2.4005381679999998</v>
      </c>
      <c r="F355" s="582">
        <v>0</v>
      </c>
      <c r="G355" s="582">
        <v>0</v>
      </c>
      <c r="H355" s="582">
        <v>2.4005381679999998</v>
      </c>
      <c r="I355" s="582">
        <v>0.31206996600000003</v>
      </c>
      <c r="J355" s="582">
        <v>5.1385505954588105E-4</v>
      </c>
      <c r="K355" s="582">
        <v>1.0259834498630138E-2</v>
      </c>
      <c r="L355" s="582">
        <v>0</v>
      </c>
    </row>
    <row r="356" spans="1:12" ht="14.25" customHeight="1" x14ac:dyDescent="0.25">
      <c r="A356" s="574" t="s">
        <v>1251</v>
      </c>
      <c r="B356" s="574" t="s">
        <v>459</v>
      </c>
      <c r="C356" s="588" t="s">
        <v>1477</v>
      </c>
      <c r="D356" s="586">
        <v>474947</v>
      </c>
      <c r="E356" s="582">
        <v>2.4005519999999998</v>
      </c>
      <c r="F356" s="582">
        <v>0</v>
      </c>
      <c r="G356" s="582">
        <v>0</v>
      </c>
      <c r="H356" s="582">
        <v>2.4005519999999998</v>
      </c>
      <c r="I356" s="582">
        <v>0.31207175999999998</v>
      </c>
      <c r="J356" s="582">
        <v>5.1385691784574963E-4</v>
      </c>
      <c r="K356" s="582">
        <v>1.0259893479452055E-2</v>
      </c>
      <c r="L356" s="582">
        <v>0</v>
      </c>
    </row>
    <row r="357" spans="1:12" ht="14.25" customHeight="1" x14ac:dyDescent="0.25">
      <c r="A357" s="574" t="s">
        <v>1251</v>
      </c>
      <c r="B357" s="574" t="s">
        <v>459</v>
      </c>
      <c r="C357" s="588" t="s">
        <v>1477</v>
      </c>
      <c r="D357" s="586">
        <v>474948</v>
      </c>
      <c r="E357" s="582">
        <v>4.8010960000000003</v>
      </c>
      <c r="F357" s="582">
        <v>0</v>
      </c>
      <c r="G357" s="582">
        <v>0</v>
      </c>
      <c r="H357" s="582">
        <v>4.8010960000000003</v>
      </c>
      <c r="I357" s="582">
        <v>0.62414247999999983</v>
      </c>
      <c r="J357" s="582">
        <v>1.0269127584162131E-3</v>
      </c>
      <c r="K357" s="582">
        <v>2.0519752767123284E-2</v>
      </c>
      <c r="L357" s="582">
        <v>0</v>
      </c>
    </row>
    <row r="358" spans="1:12" ht="14.25" customHeight="1" x14ac:dyDescent="0.25">
      <c r="A358" s="574" t="s">
        <v>1251</v>
      </c>
      <c r="B358" s="574" t="s">
        <v>459</v>
      </c>
      <c r="C358" s="588" t="s">
        <v>1477</v>
      </c>
      <c r="D358" s="586">
        <v>474949</v>
      </c>
      <c r="E358" s="582">
        <v>2.4005506920000004</v>
      </c>
      <c r="F358" s="582">
        <v>0</v>
      </c>
      <c r="G358" s="582">
        <v>0</v>
      </c>
      <c r="H358" s="582">
        <v>2.4005506920000004</v>
      </c>
      <c r="I358" s="582">
        <v>0.30757045976999992</v>
      </c>
      <c r="J358" s="582">
        <v>5.0048660968922496E-4</v>
      </c>
      <c r="K358" s="582">
        <v>1.0111905526684933E-2</v>
      </c>
      <c r="L358" s="582">
        <v>0</v>
      </c>
    </row>
    <row r="359" spans="1:12" ht="14.25" customHeight="1" x14ac:dyDescent="0.25">
      <c r="A359" s="574" t="s">
        <v>1251</v>
      </c>
      <c r="B359" s="574" t="s">
        <v>459</v>
      </c>
      <c r="C359" s="588" t="s">
        <v>1477</v>
      </c>
      <c r="D359" s="586">
        <v>474950</v>
      </c>
      <c r="E359" s="582">
        <v>1.8107039600000001</v>
      </c>
      <c r="F359" s="582">
        <v>0</v>
      </c>
      <c r="G359" s="582">
        <v>0</v>
      </c>
      <c r="H359" s="582">
        <v>1.8107039600000001</v>
      </c>
      <c r="I359" s="582">
        <v>0.23539151480000001</v>
      </c>
      <c r="J359" s="582">
        <v>3.8782832833477197E-4</v>
      </c>
      <c r="K359" s="582">
        <v>7.7388991167123286E-3</v>
      </c>
      <c r="L359" s="582">
        <v>0</v>
      </c>
    </row>
    <row r="360" spans="1:12" ht="14.25" customHeight="1" x14ac:dyDescent="0.25">
      <c r="A360" s="574" t="s">
        <v>1251</v>
      </c>
      <c r="B360" s="574" t="s">
        <v>459</v>
      </c>
      <c r="C360" s="588" t="s">
        <v>1477</v>
      </c>
      <c r="D360" s="586">
        <v>474951</v>
      </c>
      <c r="E360" s="582">
        <v>1.72420018</v>
      </c>
      <c r="F360" s="582">
        <v>0</v>
      </c>
      <c r="G360" s="582">
        <v>0</v>
      </c>
      <c r="H360" s="582">
        <v>1.72420018</v>
      </c>
      <c r="I360" s="582">
        <v>0.22414602340000001</v>
      </c>
      <c r="J360" s="582">
        <v>3.6937978029048606E-4</v>
      </c>
      <c r="K360" s="582">
        <v>7.3691843309589052E-3</v>
      </c>
      <c r="L360" s="582">
        <v>0</v>
      </c>
    </row>
    <row r="361" spans="1:12" ht="14.25" customHeight="1" x14ac:dyDescent="0.25">
      <c r="A361" s="574" t="s">
        <v>1251</v>
      </c>
      <c r="B361" s="574" t="s">
        <v>459</v>
      </c>
      <c r="C361" s="588" t="s">
        <v>1477</v>
      </c>
      <c r="D361" s="586">
        <v>474992</v>
      </c>
      <c r="E361" s="582">
        <v>74.867739999999998</v>
      </c>
      <c r="F361" s="582">
        <v>0</v>
      </c>
      <c r="G361" s="582">
        <v>0</v>
      </c>
      <c r="H361" s="582">
        <v>74.867739999999998</v>
      </c>
      <c r="I361" s="582">
        <v>9.6626177749999993</v>
      </c>
      <c r="J361" s="582">
        <v>1.5790466876580974E-2</v>
      </c>
      <c r="K361" s="582">
        <v>0.31767510164383561</v>
      </c>
      <c r="L361" s="582">
        <v>0</v>
      </c>
    </row>
    <row r="362" spans="1:12" ht="14.25" customHeight="1" x14ac:dyDescent="0.25">
      <c r="A362" s="574" t="s">
        <v>1251</v>
      </c>
      <c r="B362" s="574" t="s">
        <v>459</v>
      </c>
      <c r="C362" s="588" t="s">
        <v>1477</v>
      </c>
      <c r="D362" s="586">
        <v>474993</v>
      </c>
      <c r="E362" s="582">
        <v>10.44252</v>
      </c>
      <c r="F362" s="582">
        <v>0</v>
      </c>
      <c r="G362" s="582">
        <v>0</v>
      </c>
      <c r="H362" s="582">
        <v>10.44252</v>
      </c>
      <c r="I362" s="582">
        <v>1.3575276000000001</v>
      </c>
      <c r="J362" s="582">
        <v>2.2324835901670107E-3</v>
      </c>
      <c r="K362" s="582">
        <v>4.4631044383561649E-2</v>
      </c>
      <c r="L362" s="582">
        <v>0</v>
      </c>
    </row>
    <row r="363" spans="1:12" ht="14.25" customHeight="1" x14ac:dyDescent="0.25">
      <c r="A363" s="574" t="s">
        <v>1251</v>
      </c>
      <c r="B363" s="574" t="s">
        <v>459</v>
      </c>
      <c r="C363" s="588" t="s">
        <v>1477</v>
      </c>
      <c r="D363" s="586">
        <v>474994</v>
      </c>
      <c r="E363" s="582">
        <v>10.902160059</v>
      </c>
      <c r="F363" s="582">
        <v>0</v>
      </c>
      <c r="G363" s="582">
        <v>0</v>
      </c>
      <c r="H363" s="582">
        <v>10.902160059</v>
      </c>
      <c r="I363" s="582">
        <v>1.4172808130000001</v>
      </c>
      <c r="J363" s="582">
        <v>2.3306784551998497E-3</v>
      </c>
      <c r="K363" s="582">
        <v>4.6595533578082195E-2</v>
      </c>
      <c r="L363" s="582">
        <v>0</v>
      </c>
    </row>
    <row r="364" spans="1:12" ht="14.25" customHeight="1" x14ac:dyDescent="0.25">
      <c r="A364" s="574" t="s">
        <v>1251</v>
      </c>
      <c r="B364" s="574" t="s">
        <v>459</v>
      </c>
      <c r="C364" s="588" t="s">
        <v>1477</v>
      </c>
      <c r="D364" s="586">
        <v>474995</v>
      </c>
      <c r="E364" s="582">
        <v>25.004320287999999</v>
      </c>
      <c r="F364" s="582">
        <v>0</v>
      </c>
      <c r="G364" s="582">
        <v>0</v>
      </c>
      <c r="H364" s="582">
        <v>25.004320287999999</v>
      </c>
      <c r="I364" s="582">
        <v>3.250561839</v>
      </c>
      <c r="J364" s="582">
        <v>5.34426744929255E-3</v>
      </c>
      <c r="K364" s="582">
        <v>0.10686777991232876</v>
      </c>
      <c r="L364" s="582">
        <v>0</v>
      </c>
    </row>
    <row r="365" spans="1:12" ht="14.25" customHeight="1" x14ac:dyDescent="0.25">
      <c r="A365" s="574" t="s">
        <v>1251</v>
      </c>
      <c r="B365" s="574" t="s">
        <v>459</v>
      </c>
      <c r="C365" s="588" t="s">
        <v>1477</v>
      </c>
      <c r="D365" s="586">
        <v>474996</v>
      </c>
      <c r="E365" s="582">
        <v>11.726051576</v>
      </c>
      <c r="F365" s="582">
        <v>0</v>
      </c>
      <c r="G365" s="582">
        <v>0</v>
      </c>
      <c r="H365" s="582">
        <v>11.726051576</v>
      </c>
      <c r="I365" s="582">
        <v>1.5243865080000001</v>
      </c>
      <c r="J365" s="582">
        <v>2.5067227881703882E-3</v>
      </c>
      <c r="K365" s="582">
        <v>5.0116823276712331E-2</v>
      </c>
      <c r="L365" s="582">
        <v>0</v>
      </c>
    </row>
    <row r="366" spans="1:12" ht="14.25" customHeight="1" x14ac:dyDescent="0.25">
      <c r="A366" s="574" t="s">
        <v>1251</v>
      </c>
      <c r="B366" s="574" t="s">
        <v>459</v>
      </c>
      <c r="C366" s="588" t="s">
        <v>1477</v>
      </c>
      <c r="D366" s="586">
        <v>474998</v>
      </c>
      <c r="E366" s="582">
        <v>11.744815678999998</v>
      </c>
      <c r="F366" s="582">
        <v>0</v>
      </c>
      <c r="G366" s="582">
        <v>0</v>
      </c>
      <c r="H366" s="582">
        <v>11.744815678999998</v>
      </c>
      <c r="I366" s="582">
        <v>1.47911275675</v>
      </c>
      <c r="J366" s="582">
        <v>2.367747289626384E-3</v>
      </c>
      <c r="K366" s="582">
        <v>4.8628364605479452E-2</v>
      </c>
      <c r="L366" s="582">
        <v>0</v>
      </c>
    </row>
    <row r="367" spans="1:12" ht="14.25" customHeight="1" x14ac:dyDescent="0.25">
      <c r="A367" s="574" t="s">
        <v>1251</v>
      </c>
      <c r="B367" s="574" t="s">
        <v>459</v>
      </c>
      <c r="C367" s="588" t="s">
        <v>1477</v>
      </c>
      <c r="D367" s="586">
        <v>475000</v>
      </c>
      <c r="E367" s="582">
        <v>48.138990544000002</v>
      </c>
      <c r="F367" s="582">
        <v>0</v>
      </c>
      <c r="G367" s="582">
        <v>0</v>
      </c>
      <c r="H367" s="582">
        <v>48.138990544000002</v>
      </c>
      <c r="I367" s="582">
        <v>6.2580685780000005</v>
      </c>
      <c r="J367" s="582">
        <v>1.0288167698359918E-2</v>
      </c>
      <c r="K367" s="582">
        <v>0.20574472694794521</v>
      </c>
      <c r="L367" s="582">
        <v>0</v>
      </c>
    </row>
    <row r="368" spans="1:12" ht="14.25" customHeight="1" x14ac:dyDescent="0.25">
      <c r="A368" s="574" t="s">
        <v>1251</v>
      </c>
      <c r="B368" s="574" t="s">
        <v>459</v>
      </c>
      <c r="C368" s="588" t="s">
        <v>1477</v>
      </c>
      <c r="D368" s="586">
        <v>475001</v>
      </c>
      <c r="E368" s="582">
        <v>71.508864279999997</v>
      </c>
      <c r="F368" s="582">
        <v>0</v>
      </c>
      <c r="G368" s="582">
        <v>0</v>
      </c>
      <c r="H368" s="582">
        <v>71.508864279999997</v>
      </c>
      <c r="I368" s="582">
        <v>9.2693366529999999</v>
      </c>
      <c r="J368" s="582">
        <v>1.5202180523383749E-2</v>
      </c>
      <c r="K368" s="582">
        <v>0.30474531133150684</v>
      </c>
      <c r="L368" s="582">
        <v>0</v>
      </c>
    </row>
    <row r="369" spans="1:12" ht="14.25" customHeight="1" x14ac:dyDescent="0.25">
      <c r="A369" s="574" t="s">
        <v>1251</v>
      </c>
      <c r="B369" s="574" t="s">
        <v>459</v>
      </c>
      <c r="C369" s="588" t="s">
        <v>1477</v>
      </c>
      <c r="D369" s="586">
        <v>475002</v>
      </c>
      <c r="E369" s="582">
        <v>2.2254876560000003</v>
      </c>
      <c r="F369" s="582">
        <v>0</v>
      </c>
      <c r="G369" s="582">
        <v>0</v>
      </c>
      <c r="H369" s="582">
        <v>2.2254876560000003</v>
      </c>
      <c r="I369" s="582">
        <v>0.28514055100000002</v>
      </c>
      <c r="J369" s="582">
        <v>4.6403048108838429E-4</v>
      </c>
      <c r="K369" s="582">
        <v>9.3744838684931536E-3</v>
      </c>
      <c r="L369" s="582">
        <v>0</v>
      </c>
    </row>
    <row r="370" spans="1:12" ht="14.25" customHeight="1" x14ac:dyDescent="0.25">
      <c r="A370" s="574" t="s">
        <v>1251</v>
      </c>
      <c r="B370" s="574" t="s">
        <v>459</v>
      </c>
      <c r="C370" s="588" t="s">
        <v>1477</v>
      </c>
      <c r="D370" s="586">
        <v>475003</v>
      </c>
      <c r="E370" s="582">
        <v>24.316028684999999</v>
      </c>
      <c r="F370" s="582">
        <v>0</v>
      </c>
      <c r="G370" s="582">
        <v>0</v>
      </c>
      <c r="H370" s="582">
        <v>24.316028684999999</v>
      </c>
      <c r="I370" s="582">
        <v>3.16108372905</v>
      </c>
      <c r="J370" s="582">
        <v>5.1971820950189535E-3</v>
      </c>
      <c r="K370" s="582">
        <v>0.10392604040712329</v>
      </c>
      <c r="L370" s="582">
        <v>0</v>
      </c>
    </row>
    <row r="371" spans="1:12" ht="14.25" customHeight="1" x14ac:dyDescent="0.25">
      <c r="A371" s="574" t="s">
        <v>1251</v>
      </c>
      <c r="B371" s="574" t="s">
        <v>459</v>
      </c>
      <c r="C371" s="588" t="s">
        <v>1477</v>
      </c>
      <c r="D371" s="586">
        <v>475004</v>
      </c>
      <c r="E371" s="582">
        <v>12.762957099999999</v>
      </c>
      <c r="F371" s="582">
        <v>0</v>
      </c>
      <c r="G371" s="582">
        <v>0</v>
      </c>
      <c r="H371" s="582">
        <v>12.762957099999999</v>
      </c>
      <c r="I371" s="582">
        <v>1.6591844230000001</v>
      </c>
      <c r="J371" s="582">
        <v>2.7283522827847629E-3</v>
      </c>
      <c r="K371" s="582">
        <v>5.4548528975342458E-2</v>
      </c>
      <c r="L371" s="582">
        <v>0</v>
      </c>
    </row>
    <row r="372" spans="1:12" ht="14.25" customHeight="1" x14ac:dyDescent="0.25">
      <c r="A372" s="574" t="s">
        <v>1251</v>
      </c>
      <c r="B372" s="574" t="s">
        <v>459</v>
      </c>
      <c r="C372" s="588" t="s">
        <v>1477</v>
      </c>
      <c r="D372" s="586">
        <v>475005</v>
      </c>
      <c r="E372" s="582">
        <v>3.1534198500000001</v>
      </c>
      <c r="F372" s="582">
        <v>0</v>
      </c>
      <c r="G372" s="582">
        <v>0</v>
      </c>
      <c r="H372" s="582">
        <v>3.1534198500000001</v>
      </c>
      <c r="I372" s="582">
        <v>0.40403208774999999</v>
      </c>
      <c r="J372" s="582">
        <v>6.5711142626402694E-4</v>
      </c>
      <c r="K372" s="582">
        <v>1.3283250008219177E-2</v>
      </c>
      <c r="L372" s="582">
        <v>0</v>
      </c>
    </row>
    <row r="373" spans="1:12" ht="14.25" customHeight="1" x14ac:dyDescent="0.25">
      <c r="A373" s="574" t="s">
        <v>1251</v>
      </c>
      <c r="B373" s="574" t="s">
        <v>459</v>
      </c>
      <c r="C373" s="588" t="s">
        <v>1477</v>
      </c>
      <c r="D373" s="586">
        <v>475006</v>
      </c>
      <c r="E373" s="582">
        <v>2.4005519999999998</v>
      </c>
      <c r="F373" s="582">
        <v>0</v>
      </c>
      <c r="G373" s="582">
        <v>0</v>
      </c>
      <c r="H373" s="582">
        <v>2.4005519999999998</v>
      </c>
      <c r="I373" s="582">
        <v>0.31044398843835613</v>
      </c>
      <c r="J373" s="582">
        <v>5.0655691784574962E-4</v>
      </c>
      <c r="K373" s="582">
        <v>9.6679765479452048E-3</v>
      </c>
      <c r="L373" s="582">
        <v>0</v>
      </c>
    </row>
    <row r="374" spans="1:12" ht="14.25" customHeight="1" x14ac:dyDescent="0.25">
      <c r="A374" s="574" t="s">
        <v>1251</v>
      </c>
      <c r="B374" s="574" t="s">
        <v>459</v>
      </c>
      <c r="C374" s="588" t="s">
        <v>1477</v>
      </c>
      <c r="D374" s="586">
        <v>475051</v>
      </c>
      <c r="E374" s="582">
        <v>13.009108312</v>
      </c>
      <c r="F374" s="582">
        <v>0</v>
      </c>
      <c r="G374" s="582">
        <v>0</v>
      </c>
      <c r="H374" s="582">
        <v>13.009108312</v>
      </c>
      <c r="I374" s="582">
        <v>1.6911840789999995</v>
      </c>
      <c r="J374" s="582">
        <v>2.7808988583373985E-3</v>
      </c>
      <c r="K374" s="582">
        <v>5.5600572460273966E-2</v>
      </c>
      <c r="L374" s="582">
        <v>0</v>
      </c>
    </row>
    <row r="375" spans="1:12" ht="14.25" customHeight="1" x14ac:dyDescent="0.25">
      <c r="A375" s="574" t="s">
        <v>1251</v>
      </c>
      <c r="B375" s="574" t="s">
        <v>459</v>
      </c>
      <c r="C375" s="588" t="s">
        <v>1477</v>
      </c>
      <c r="D375" s="586">
        <v>475061</v>
      </c>
      <c r="E375" s="582">
        <v>14.30316</v>
      </c>
      <c r="F375" s="582">
        <v>0</v>
      </c>
      <c r="G375" s="582">
        <v>0</v>
      </c>
      <c r="H375" s="582">
        <v>14.30316</v>
      </c>
      <c r="I375" s="582">
        <v>1.8538266895890412</v>
      </c>
      <c r="J375" s="582">
        <v>3.0324550977669355E-3</v>
      </c>
      <c r="K375" s="582">
        <v>5.7604507397260273E-2</v>
      </c>
      <c r="L375" s="582">
        <v>0</v>
      </c>
    </row>
    <row r="376" spans="1:12" ht="14.25" customHeight="1" x14ac:dyDescent="0.25">
      <c r="A376" s="574" t="s">
        <v>1251</v>
      </c>
      <c r="B376" s="574" t="s">
        <v>459</v>
      </c>
      <c r="C376" s="588" t="s">
        <v>1477</v>
      </c>
      <c r="D376" s="586">
        <v>475071</v>
      </c>
      <c r="E376" s="582">
        <v>12.481301788</v>
      </c>
      <c r="F376" s="582">
        <v>0</v>
      </c>
      <c r="G376" s="582">
        <v>0</v>
      </c>
      <c r="H376" s="582">
        <v>12.481301788</v>
      </c>
      <c r="I376" s="582">
        <v>1.622569234</v>
      </c>
      <c r="J376" s="582">
        <v>2.6681247460461624E-3</v>
      </c>
      <c r="K376" s="582">
        <v>5.334474193972602E-2</v>
      </c>
      <c r="L376" s="582">
        <v>0</v>
      </c>
    </row>
    <row r="377" spans="1:12" ht="14.25" customHeight="1" x14ac:dyDescent="0.25">
      <c r="A377" s="574" t="s">
        <v>1251</v>
      </c>
      <c r="B377" s="574" t="s">
        <v>459</v>
      </c>
      <c r="C377" s="588" t="s">
        <v>1477</v>
      </c>
      <c r="D377" s="586">
        <v>475551</v>
      </c>
      <c r="E377" s="582">
        <v>3.2734055020000001</v>
      </c>
      <c r="F377" s="582">
        <v>0</v>
      </c>
      <c r="G377" s="582">
        <v>0</v>
      </c>
      <c r="H377" s="582">
        <v>3.2734055020000001</v>
      </c>
      <c r="I377" s="582">
        <v>0.41940542374999995</v>
      </c>
      <c r="J377" s="582">
        <v>6.8204583038937883E-4</v>
      </c>
      <c r="K377" s="582">
        <v>1.3788671465753423E-2</v>
      </c>
      <c r="L377" s="582">
        <v>0</v>
      </c>
    </row>
    <row r="378" spans="1:12" ht="14.25" customHeight="1" x14ac:dyDescent="0.25">
      <c r="A378" s="574" t="s">
        <v>1251</v>
      </c>
      <c r="B378" s="574" t="s">
        <v>459</v>
      </c>
      <c r="C378" s="588" t="s">
        <v>1477</v>
      </c>
      <c r="D378" s="586">
        <v>475554</v>
      </c>
      <c r="E378" s="582">
        <v>2.1247340000000001</v>
      </c>
      <c r="F378" s="582">
        <v>0</v>
      </c>
      <c r="G378" s="582">
        <v>0</v>
      </c>
      <c r="H378" s="582">
        <v>2.1247340000000001</v>
      </c>
      <c r="I378" s="582">
        <v>0.27393891500000001</v>
      </c>
      <c r="J378" s="582">
        <v>4.4813154930756238E-4</v>
      </c>
      <c r="K378" s="582">
        <v>9.0062109041095899E-3</v>
      </c>
      <c r="L378" s="582">
        <v>0</v>
      </c>
    </row>
    <row r="379" spans="1:12" ht="14.25" customHeight="1" x14ac:dyDescent="0.25">
      <c r="A379" s="574" t="s">
        <v>1251</v>
      </c>
      <c r="B379" s="574" t="s">
        <v>459</v>
      </c>
      <c r="C379" s="588" t="s">
        <v>1477</v>
      </c>
      <c r="D379" s="586">
        <v>475555</v>
      </c>
      <c r="E379" s="582">
        <v>2.1004689999999999</v>
      </c>
      <c r="F379" s="582">
        <v>0</v>
      </c>
      <c r="G379" s="582">
        <v>0</v>
      </c>
      <c r="H379" s="582">
        <v>2.1004689999999999</v>
      </c>
      <c r="I379" s="582">
        <v>0.27081035250000002</v>
      </c>
      <c r="J379" s="582">
        <v>4.4301253047663723E-4</v>
      </c>
      <c r="K379" s="582">
        <v>8.9033573424657543E-3</v>
      </c>
      <c r="L379" s="582">
        <v>0</v>
      </c>
    </row>
    <row r="380" spans="1:12" ht="14.25" customHeight="1" x14ac:dyDescent="0.25">
      <c r="A380" s="574" t="s">
        <v>1251</v>
      </c>
      <c r="B380" s="574" t="s">
        <v>459</v>
      </c>
      <c r="C380" s="588" t="s">
        <v>1477</v>
      </c>
      <c r="D380" s="586">
        <v>475556</v>
      </c>
      <c r="E380" s="582">
        <v>2.42822183</v>
      </c>
      <c r="F380" s="582">
        <v>0</v>
      </c>
      <c r="G380" s="582">
        <v>0</v>
      </c>
      <c r="H380" s="582">
        <v>2.42822183</v>
      </c>
      <c r="I380" s="582">
        <v>0.31111617049999996</v>
      </c>
      <c r="J380" s="582">
        <v>5.0621581049014827E-4</v>
      </c>
      <c r="K380" s="582">
        <v>1.0228476838356164E-2</v>
      </c>
      <c r="L380" s="582">
        <v>0</v>
      </c>
    </row>
    <row r="381" spans="1:12" ht="14.25" customHeight="1" x14ac:dyDescent="0.25">
      <c r="A381" s="574" t="s">
        <v>1251</v>
      </c>
      <c r="B381" s="574" t="s">
        <v>459</v>
      </c>
      <c r="C381" s="588" t="s">
        <v>1477</v>
      </c>
      <c r="D381" s="586">
        <v>475558</v>
      </c>
      <c r="E381" s="582">
        <v>2.4005701679999998</v>
      </c>
      <c r="F381" s="582">
        <v>0</v>
      </c>
      <c r="G381" s="582">
        <v>0</v>
      </c>
      <c r="H381" s="582">
        <v>2.4005701679999998</v>
      </c>
      <c r="I381" s="582">
        <v>0.30757284684000008</v>
      </c>
      <c r="J381" s="582">
        <v>5.0048895981550008E-4</v>
      </c>
      <c r="K381" s="582">
        <v>1.011198400569863E-2</v>
      </c>
      <c r="L381" s="582">
        <v>0</v>
      </c>
    </row>
    <row r="382" spans="1:12" ht="14.25" customHeight="1" x14ac:dyDescent="0.25">
      <c r="A382" s="574" t="s">
        <v>1251</v>
      </c>
      <c r="B382" s="574" t="s">
        <v>459</v>
      </c>
      <c r="C382" s="588" t="s">
        <v>1477</v>
      </c>
      <c r="D382" s="586">
        <v>475559</v>
      </c>
      <c r="E382" s="582">
        <v>15.684011280000002</v>
      </c>
      <c r="F382" s="582">
        <v>0</v>
      </c>
      <c r="G382" s="582">
        <v>0</v>
      </c>
      <c r="H382" s="582">
        <v>15.684011280000002</v>
      </c>
      <c r="I382" s="582">
        <v>2.0119648939999997</v>
      </c>
      <c r="J382" s="582">
        <v>3.2718041729153688E-3</v>
      </c>
      <c r="K382" s="582">
        <v>6.6146791035616451E-2</v>
      </c>
      <c r="L382" s="582">
        <v>0</v>
      </c>
    </row>
    <row r="383" spans="1:12" ht="14.25" customHeight="1" x14ac:dyDescent="0.25">
      <c r="A383" s="574" t="s">
        <v>1251</v>
      </c>
      <c r="B383" s="574" t="s">
        <v>459</v>
      </c>
      <c r="C383" s="588" t="s">
        <v>1477</v>
      </c>
      <c r="D383" s="586">
        <v>475560</v>
      </c>
      <c r="E383" s="582">
        <v>5.7964448119999998</v>
      </c>
      <c r="F383" s="582">
        <v>0</v>
      </c>
      <c r="G383" s="582">
        <v>0</v>
      </c>
      <c r="H383" s="582">
        <v>5.7964448119999998</v>
      </c>
      <c r="I383" s="582">
        <v>0.74810357300000008</v>
      </c>
      <c r="J383" s="582">
        <v>1.223319782220304E-3</v>
      </c>
      <c r="K383" s="582">
        <v>2.459518596164384E-2</v>
      </c>
      <c r="L383" s="582">
        <v>0</v>
      </c>
    </row>
    <row r="384" spans="1:12" ht="14.25" customHeight="1" x14ac:dyDescent="0.25">
      <c r="A384" s="574" t="s">
        <v>1251</v>
      </c>
      <c r="B384" s="574" t="s">
        <v>459</v>
      </c>
      <c r="C384" s="588" t="s">
        <v>1477</v>
      </c>
      <c r="D384" s="586">
        <v>475566</v>
      </c>
      <c r="E384" s="582">
        <v>31.023921936000001</v>
      </c>
      <c r="F384" s="582">
        <v>0</v>
      </c>
      <c r="G384" s="582">
        <v>0</v>
      </c>
      <c r="H384" s="582">
        <v>31.023921936000001</v>
      </c>
      <c r="I384" s="582">
        <v>4.00402522125</v>
      </c>
      <c r="J384" s="582">
        <v>6.5438322064963412E-3</v>
      </c>
      <c r="K384" s="582">
        <v>0.1316391853561644</v>
      </c>
      <c r="L384" s="582">
        <v>0</v>
      </c>
    </row>
    <row r="385" spans="1:12" ht="14.25" customHeight="1" x14ac:dyDescent="0.25">
      <c r="A385" s="574" t="s">
        <v>1251</v>
      </c>
      <c r="B385" s="574" t="s">
        <v>459</v>
      </c>
      <c r="C385" s="588" t="s">
        <v>1477</v>
      </c>
      <c r="D385" s="586">
        <v>475567</v>
      </c>
      <c r="E385" s="582">
        <v>22.75262751</v>
      </c>
      <c r="F385" s="582">
        <v>0</v>
      </c>
      <c r="G385" s="582">
        <v>0</v>
      </c>
      <c r="H385" s="582">
        <v>22.75262751</v>
      </c>
      <c r="I385" s="582">
        <v>2.9578415749999998</v>
      </c>
      <c r="J385" s="582">
        <v>4.863055412647776E-3</v>
      </c>
      <c r="K385" s="582">
        <v>9.7244106575342465E-2</v>
      </c>
      <c r="L385" s="582">
        <v>0</v>
      </c>
    </row>
    <row r="386" spans="1:12" ht="14.25" customHeight="1" x14ac:dyDescent="0.25">
      <c r="A386" s="574" t="s">
        <v>1251</v>
      </c>
      <c r="B386" s="574" t="s">
        <v>459</v>
      </c>
      <c r="C386" s="588" t="s">
        <v>1477</v>
      </c>
      <c r="D386" s="586">
        <v>475608</v>
      </c>
      <c r="E386" s="582">
        <v>7.7205899999999996</v>
      </c>
      <c r="F386" s="582">
        <v>0</v>
      </c>
      <c r="G386" s="582">
        <v>0</v>
      </c>
      <c r="H386" s="582">
        <v>7.7205899999999996</v>
      </c>
      <c r="I386" s="582">
        <v>0.99954045000000002</v>
      </c>
      <c r="J386" s="582">
        <v>1.638466592043535E-3</v>
      </c>
      <c r="K386" s="582">
        <v>3.2861603835616433E-2</v>
      </c>
      <c r="L386" s="582">
        <v>0</v>
      </c>
    </row>
    <row r="387" spans="1:12" ht="14.25" customHeight="1" x14ac:dyDescent="0.25">
      <c r="A387" s="574" t="s">
        <v>1251</v>
      </c>
      <c r="B387" s="574" t="s">
        <v>459</v>
      </c>
      <c r="C387" s="588" t="s">
        <v>1477</v>
      </c>
      <c r="D387" s="586">
        <v>475609</v>
      </c>
      <c r="E387" s="582">
        <v>11.632324576</v>
      </c>
      <c r="F387" s="582">
        <v>0</v>
      </c>
      <c r="G387" s="582">
        <v>0</v>
      </c>
      <c r="H387" s="582">
        <v>11.632324576</v>
      </c>
      <c r="I387" s="582">
        <v>1.5059705642499999</v>
      </c>
      <c r="J387" s="582">
        <v>2.4680754193497842E-3</v>
      </c>
      <c r="K387" s="582">
        <v>4.9511361016438354E-2</v>
      </c>
      <c r="L387" s="582">
        <v>0</v>
      </c>
    </row>
    <row r="388" spans="1:12" ht="14.25" customHeight="1" x14ac:dyDescent="0.25">
      <c r="A388" s="574" t="s">
        <v>1251</v>
      </c>
      <c r="B388" s="574" t="s">
        <v>459</v>
      </c>
      <c r="C388" s="588" t="s">
        <v>1477</v>
      </c>
      <c r="D388" s="586">
        <v>475610</v>
      </c>
      <c r="E388" s="582">
        <v>19.490300000000001</v>
      </c>
      <c r="F388" s="582">
        <v>0</v>
      </c>
      <c r="G388" s="582">
        <v>0</v>
      </c>
      <c r="H388" s="582">
        <v>19.490300000000001</v>
      </c>
      <c r="I388" s="582">
        <v>2.5337391999999999</v>
      </c>
      <c r="J388" s="582">
        <v>4.1659527247138303E-3</v>
      </c>
      <c r="K388" s="582">
        <v>8.3301008219178074E-2</v>
      </c>
      <c r="L388" s="582">
        <v>0</v>
      </c>
    </row>
    <row r="389" spans="1:12" ht="14.25" customHeight="1" x14ac:dyDescent="0.25">
      <c r="A389" s="574" t="s">
        <v>1251</v>
      </c>
      <c r="B389" s="574" t="s">
        <v>459</v>
      </c>
      <c r="C389" s="588" t="s">
        <v>1477</v>
      </c>
      <c r="D389" s="586">
        <v>475611</v>
      </c>
      <c r="E389" s="582">
        <v>3.5114779999999999</v>
      </c>
      <c r="F389" s="582">
        <v>0</v>
      </c>
      <c r="G389" s="582">
        <v>0</v>
      </c>
      <c r="H389" s="582">
        <v>3.5114779999999999</v>
      </c>
      <c r="I389" s="582">
        <v>0.44990805499999997</v>
      </c>
      <c r="J389" s="582">
        <v>7.3166376588853436E-4</v>
      </c>
      <c r="K389" s="582">
        <v>1.4791497698630137E-2</v>
      </c>
      <c r="L389" s="582">
        <v>0</v>
      </c>
    </row>
    <row r="390" spans="1:12" ht="14.25" customHeight="1" x14ac:dyDescent="0.25">
      <c r="A390" s="574" t="s">
        <v>1251</v>
      </c>
      <c r="B390" s="574" t="s">
        <v>459</v>
      </c>
      <c r="C390" s="588" t="s">
        <v>1477</v>
      </c>
      <c r="D390" s="586">
        <v>475612</v>
      </c>
      <c r="E390" s="582">
        <v>1.7565641030000001</v>
      </c>
      <c r="F390" s="582">
        <v>0</v>
      </c>
      <c r="G390" s="582">
        <v>0</v>
      </c>
      <c r="H390" s="582">
        <v>1.7565641030000001</v>
      </c>
      <c r="I390" s="582">
        <v>0.22505960300000002</v>
      </c>
      <c r="J390" s="582">
        <v>3.6643981492212423E-4</v>
      </c>
      <c r="K390" s="582">
        <v>7.3992198246575352E-3</v>
      </c>
      <c r="L390" s="582">
        <v>0</v>
      </c>
    </row>
    <row r="391" spans="1:12" ht="14.25" customHeight="1" x14ac:dyDescent="0.25">
      <c r="A391" s="574" t="s">
        <v>1251</v>
      </c>
      <c r="B391" s="574" t="s">
        <v>459</v>
      </c>
      <c r="C391" s="588" t="s">
        <v>1477</v>
      </c>
      <c r="D391" s="586">
        <v>475688</v>
      </c>
      <c r="E391" s="582">
        <v>10.743116616000002</v>
      </c>
      <c r="F391" s="582">
        <v>0</v>
      </c>
      <c r="G391" s="582">
        <v>0</v>
      </c>
      <c r="H391" s="582">
        <v>10.743116616000002</v>
      </c>
      <c r="I391" s="582">
        <v>1.3697476690000001</v>
      </c>
      <c r="J391" s="582">
        <v>2.2160898322090448E-3</v>
      </c>
      <c r="K391" s="582">
        <v>4.5032803364383554E-2</v>
      </c>
      <c r="L391" s="582">
        <v>0</v>
      </c>
    </row>
    <row r="392" spans="1:12" ht="14.25" customHeight="1" x14ac:dyDescent="0.25">
      <c r="A392" s="574" t="s">
        <v>1251</v>
      </c>
      <c r="B392" s="574" t="s">
        <v>459</v>
      </c>
      <c r="C392" s="588" t="s">
        <v>1477</v>
      </c>
      <c r="D392" s="586">
        <v>475689</v>
      </c>
      <c r="E392" s="582">
        <v>2.4050391360000001</v>
      </c>
      <c r="F392" s="582">
        <v>0</v>
      </c>
      <c r="G392" s="582">
        <v>0</v>
      </c>
      <c r="H392" s="582">
        <v>2.4050391360000001</v>
      </c>
      <c r="I392" s="582">
        <v>0.30814578975000001</v>
      </c>
      <c r="J392" s="582">
        <v>5.0137565499136798E-4</v>
      </c>
      <c r="K392" s="582">
        <v>1.0130820484931507E-2</v>
      </c>
      <c r="L392" s="582">
        <v>0</v>
      </c>
    </row>
    <row r="393" spans="1:12" ht="14.25" customHeight="1" x14ac:dyDescent="0.25">
      <c r="A393" s="574" t="s">
        <v>1251</v>
      </c>
      <c r="B393" s="574" t="s">
        <v>459</v>
      </c>
      <c r="C393" s="588" t="s">
        <v>1477</v>
      </c>
      <c r="D393" s="586">
        <v>475692</v>
      </c>
      <c r="E393" s="582">
        <v>14.411918271000001</v>
      </c>
      <c r="F393" s="582">
        <v>0</v>
      </c>
      <c r="G393" s="582">
        <v>0</v>
      </c>
      <c r="H393" s="582">
        <v>14.411918271000001</v>
      </c>
      <c r="I393" s="582">
        <v>1.8735491789999998</v>
      </c>
      <c r="J393" s="582">
        <v>3.0807000154025144E-3</v>
      </c>
      <c r="K393" s="582">
        <v>6.1596143967123283E-2</v>
      </c>
      <c r="L393" s="582">
        <v>0</v>
      </c>
    </row>
    <row r="394" spans="1:12" ht="14.25" customHeight="1" x14ac:dyDescent="0.25">
      <c r="A394" s="574" t="s">
        <v>1251</v>
      </c>
      <c r="B394" s="574" t="s">
        <v>459</v>
      </c>
      <c r="C394" s="588" t="s">
        <v>1477</v>
      </c>
      <c r="D394" s="586">
        <v>475719</v>
      </c>
      <c r="E394" s="582">
        <v>108.45881923800002</v>
      </c>
      <c r="F394" s="582">
        <v>0</v>
      </c>
      <c r="G394" s="582">
        <v>0</v>
      </c>
      <c r="H394" s="582">
        <v>108.45881923800002</v>
      </c>
      <c r="I394" s="582">
        <v>14.099646296000001</v>
      </c>
      <c r="J394" s="582">
        <v>2.317840027545881E-2</v>
      </c>
      <c r="K394" s="582">
        <v>0.46355002178630139</v>
      </c>
      <c r="L394" s="582">
        <v>0</v>
      </c>
    </row>
    <row r="395" spans="1:12" ht="14.25" customHeight="1" x14ac:dyDescent="0.25">
      <c r="A395" s="574" t="s">
        <v>1251</v>
      </c>
      <c r="B395" s="574" t="s">
        <v>459</v>
      </c>
      <c r="C395" s="588" t="s">
        <v>1477</v>
      </c>
      <c r="D395" s="586">
        <v>475750</v>
      </c>
      <c r="E395" s="582">
        <v>14.92481381</v>
      </c>
      <c r="F395" s="582">
        <v>0</v>
      </c>
      <c r="G395" s="582">
        <v>0</v>
      </c>
      <c r="H395" s="582">
        <v>14.92481381</v>
      </c>
      <c r="I395" s="582">
        <v>1.9402255940000002</v>
      </c>
      <c r="J395" s="582">
        <v>3.1902662212197411E-3</v>
      </c>
      <c r="K395" s="582">
        <v>6.3788245282191791E-2</v>
      </c>
      <c r="L395" s="582">
        <v>0</v>
      </c>
    </row>
    <row r="396" spans="1:12" ht="14.25" customHeight="1" x14ac:dyDescent="0.25">
      <c r="A396" s="574" t="s">
        <v>1251</v>
      </c>
      <c r="B396" s="574" t="s">
        <v>459</v>
      </c>
      <c r="C396" s="588" t="s">
        <v>1477</v>
      </c>
      <c r="D396" s="586">
        <v>475751</v>
      </c>
      <c r="E396" s="582">
        <v>14.521902000000001</v>
      </c>
      <c r="F396" s="582">
        <v>0</v>
      </c>
      <c r="G396" s="582">
        <v>0</v>
      </c>
      <c r="H396" s="582">
        <v>14.521902000000001</v>
      </c>
      <c r="I396" s="582">
        <v>1.8800672600000001</v>
      </c>
      <c r="J396" s="582">
        <v>3.0809703036216926E-3</v>
      </c>
      <c r="K396" s="582">
        <v>6.1810433753424661E-2</v>
      </c>
      <c r="L396" s="582">
        <v>0</v>
      </c>
    </row>
    <row r="397" spans="1:12" ht="14.25" customHeight="1" x14ac:dyDescent="0.25">
      <c r="A397" s="574" t="s">
        <v>1251</v>
      </c>
      <c r="B397" s="574" t="s">
        <v>459</v>
      </c>
      <c r="C397" s="588" t="s">
        <v>1477</v>
      </c>
      <c r="D397" s="586">
        <v>475752</v>
      </c>
      <c r="E397" s="582">
        <v>21.97801913</v>
      </c>
      <c r="F397" s="582">
        <v>0</v>
      </c>
      <c r="G397" s="582">
        <v>0</v>
      </c>
      <c r="H397" s="582">
        <v>21.97801913</v>
      </c>
      <c r="I397" s="582">
        <v>2.8453680830000008</v>
      </c>
      <c r="J397" s="582">
        <v>4.6623902839106768E-3</v>
      </c>
      <c r="K397" s="582">
        <v>9.3546347934246585E-2</v>
      </c>
      <c r="L397" s="582">
        <v>0</v>
      </c>
    </row>
    <row r="398" spans="1:12" ht="14.25" customHeight="1" x14ac:dyDescent="0.25">
      <c r="A398" s="574" t="s">
        <v>1251</v>
      </c>
      <c r="B398" s="574" t="s">
        <v>459</v>
      </c>
      <c r="C398" s="588" t="s">
        <v>1477</v>
      </c>
      <c r="D398" s="586">
        <v>475789</v>
      </c>
      <c r="E398" s="582">
        <v>19.054649288</v>
      </c>
      <c r="F398" s="582">
        <v>0</v>
      </c>
      <c r="G398" s="582">
        <v>0</v>
      </c>
      <c r="H398" s="582">
        <v>19.054649288</v>
      </c>
      <c r="I398" s="582">
        <v>2.4771044089999998</v>
      </c>
      <c r="J398" s="582">
        <v>4.0728878471908425E-3</v>
      </c>
      <c r="K398" s="582">
        <v>8.1439049063013691E-2</v>
      </c>
      <c r="L398" s="582">
        <v>0</v>
      </c>
    </row>
    <row r="399" spans="1:12" ht="14.25" customHeight="1" x14ac:dyDescent="0.25">
      <c r="A399" s="574" t="s">
        <v>1251</v>
      </c>
      <c r="B399" s="574" t="s">
        <v>459</v>
      </c>
      <c r="C399" s="588" t="s">
        <v>1477</v>
      </c>
      <c r="D399" s="586">
        <v>475804</v>
      </c>
      <c r="E399" s="582">
        <v>29.838614975999999</v>
      </c>
      <c r="F399" s="582">
        <v>0</v>
      </c>
      <c r="G399" s="582">
        <v>0</v>
      </c>
      <c r="H399" s="582">
        <v>29.838614975999999</v>
      </c>
      <c r="I399" s="582">
        <v>3.87901995</v>
      </c>
      <c r="J399" s="582">
        <v>6.3773503141302309E-3</v>
      </c>
      <c r="K399" s="582">
        <v>0.12752942301369863</v>
      </c>
      <c r="L399" s="582">
        <v>0</v>
      </c>
    </row>
    <row r="400" spans="1:12" ht="14.25" customHeight="1" x14ac:dyDescent="0.25">
      <c r="A400" s="574" t="s">
        <v>1251</v>
      </c>
      <c r="B400" s="574" t="s">
        <v>459</v>
      </c>
      <c r="C400" s="588" t="s">
        <v>1477</v>
      </c>
      <c r="D400" s="586">
        <v>475805</v>
      </c>
      <c r="E400" s="582">
        <v>45.296507202999997</v>
      </c>
      <c r="F400" s="582">
        <v>0</v>
      </c>
      <c r="G400" s="582">
        <v>0</v>
      </c>
      <c r="H400" s="582">
        <v>45.296507202999997</v>
      </c>
      <c r="I400" s="582">
        <v>5.8885461359999995</v>
      </c>
      <c r="J400" s="582">
        <v>9.6807013805066608E-3</v>
      </c>
      <c r="K400" s="582">
        <v>0.19359603077260273</v>
      </c>
      <c r="L400" s="582">
        <v>0</v>
      </c>
    </row>
    <row r="401" spans="1:12" ht="14.25" customHeight="1" x14ac:dyDescent="0.25">
      <c r="A401" s="574" t="s">
        <v>1251</v>
      </c>
      <c r="B401" s="574" t="s">
        <v>459</v>
      </c>
      <c r="C401" s="588" t="s">
        <v>1477</v>
      </c>
      <c r="D401" s="586">
        <v>475806</v>
      </c>
      <c r="E401" s="582">
        <v>11.557417244999998</v>
      </c>
      <c r="F401" s="582">
        <v>0</v>
      </c>
      <c r="G401" s="582">
        <v>0</v>
      </c>
      <c r="H401" s="582">
        <v>11.557417244999998</v>
      </c>
      <c r="I401" s="582">
        <v>1.5024642375600001</v>
      </c>
      <c r="J401" s="582">
        <v>2.4707149918054422E-3</v>
      </c>
      <c r="K401" s="582">
        <v>4.9396084522520547E-2</v>
      </c>
      <c r="L401" s="582">
        <v>0</v>
      </c>
    </row>
    <row r="402" spans="1:12" ht="14.25" customHeight="1" x14ac:dyDescent="0.25">
      <c r="A402" s="574" t="s">
        <v>1251</v>
      </c>
      <c r="B402" s="574" t="s">
        <v>459</v>
      </c>
      <c r="C402" s="588" t="s">
        <v>1477</v>
      </c>
      <c r="D402" s="586">
        <v>475892</v>
      </c>
      <c r="E402" s="582">
        <v>14.453429489999998</v>
      </c>
      <c r="F402" s="582">
        <v>0</v>
      </c>
      <c r="G402" s="582">
        <v>0</v>
      </c>
      <c r="H402" s="582">
        <v>14.453429489999998</v>
      </c>
      <c r="I402" s="582">
        <v>1.8789458391599994</v>
      </c>
      <c r="J402" s="582">
        <v>3.089590304402927E-3</v>
      </c>
      <c r="K402" s="582">
        <v>6.1773561835397256E-2</v>
      </c>
      <c r="L402" s="582">
        <v>0</v>
      </c>
    </row>
    <row r="403" spans="1:12" ht="14.25" customHeight="1" x14ac:dyDescent="0.25">
      <c r="A403" s="574" t="s">
        <v>1251</v>
      </c>
      <c r="B403" s="574" t="s">
        <v>459</v>
      </c>
      <c r="C403" s="588" t="s">
        <v>1477</v>
      </c>
      <c r="D403" s="586">
        <v>475893</v>
      </c>
      <c r="E403" s="582">
        <v>4.7311560000000004</v>
      </c>
      <c r="F403" s="582">
        <v>3.1541020300000002</v>
      </c>
      <c r="G403" s="582">
        <v>0</v>
      </c>
      <c r="H403" s="582">
        <v>7.8852580300000001</v>
      </c>
      <c r="I403" s="582">
        <v>0.80665117478082193</v>
      </c>
      <c r="J403" s="582">
        <v>1.2350946792268717E-3</v>
      </c>
      <c r="K403" s="582">
        <v>3.2923652876712332E-2</v>
      </c>
      <c r="L403" s="582">
        <v>0</v>
      </c>
    </row>
    <row r="404" spans="1:12" ht="14.25" customHeight="1" x14ac:dyDescent="0.25">
      <c r="A404" s="574" t="s">
        <v>1251</v>
      </c>
      <c r="B404" s="574" t="s">
        <v>459</v>
      </c>
      <c r="C404" s="588" t="s">
        <v>1477</v>
      </c>
      <c r="D404" s="586">
        <v>475894</v>
      </c>
      <c r="E404" s="582">
        <v>12.367763999999999</v>
      </c>
      <c r="F404" s="582">
        <v>0</v>
      </c>
      <c r="G404" s="582">
        <v>0</v>
      </c>
      <c r="H404" s="582">
        <v>12.367763999999999</v>
      </c>
      <c r="I404" s="582">
        <v>1.6078093200000001</v>
      </c>
      <c r="J404" s="582">
        <v>2.6438358127978982E-3</v>
      </c>
      <c r="K404" s="582">
        <v>5.2859484493150692E-2</v>
      </c>
      <c r="L404" s="582">
        <v>0</v>
      </c>
    </row>
    <row r="405" spans="1:12" ht="14.25" customHeight="1" x14ac:dyDescent="0.25">
      <c r="A405" s="574" t="s">
        <v>1251</v>
      </c>
      <c r="B405" s="574" t="s">
        <v>459</v>
      </c>
      <c r="C405" s="588" t="s">
        <v>1477</v>
      </c>
      <c r="D405" s="586">
        <v>475937</v>
      </c>
      <c r="E405" s="582">
        <v>26.413636</v>
      </c>
      <c r="F405" s="582">
        <v>0</v>
      </c>
      <c r="G405" s="582">
        <v>0</v>
      </c>
      <c r="H405" s="582">
        <v>26.413636</v>
      </c>
      <c r="I405" s="582">
        <v>3.4337726800000006</v>
      </c>
      <c r="J405" s="582">
        <v>5.645444660086321E-3</v>
      </c>
      <c r="K405" s="582">
        <v>0.11289115660273973</v>
      </c>
      <c r="L405" s="582">
        <v>0</v>
      </c>
    </row>
    <row r="406" spans="1:12" ht="14.25" customHeight="1" x14ac:dyDescent="0.25">
      <c r="A406" s="574" t="s">
        <v>1251</v>
      </c>
      <c r="B406" s="574" t="s">
        <v>459</v>
      </c>
      <c r="C406" s="588" t="s">
        <v>1477</v>
      </c>
      <c r="D406" s="586">
        <v>476049</v>
      </c>
      <c r="E406" s="582">
        <v>8.755292914</v>
      </c>
      <c r="F406" s="582">
        <v>0</v>
      </c>
      <c r="G406" s="582">
        <v>0</v>
      </c>
      <c r="H406" s="582">
        <v>8.755292914</v>
      </c>
      <c r="I406" s="582">
        <v>1.1381880769999999</v>
      </c>
      <c r="J406" s="582">
        <v>1.8718825830437227E-3</v>
      </c>
      <c r="K406" s="582">
        <v>3.7419881983561644E-2</v>
      </c>
      <c r="L406" s="582">
        <v>0</v>
      </c>
    </row>
    <row r="407" spans="1:12" ht="14.25" customHeight="1" x14ac:dyDescent="0.25">
      <c r="A407" s="574" t="s">
        <v>1251</v>
      </c>
      <c r="B407" s="574" t="s">
        <v>459</v>
      </c>
      <c r="C407" s="588" t="s">
        <v>1477</v>
      </c>
      <c r="D407" s="586">
        <v>476065</v>
      </c>
      <c r="E407" s="582">
        <v>20.422275840000001</v>
      </c>
      <c r="F407" s="582">
        <v>0</v>
      </c>
      <c r="G407" s="582">
        <v>0</v>
      </c>
      <c r="H407" s="582">
        <v>20.422275840000001</v>
      </c>
      <c r="I407" s="582">
        <v>2.6548958539999998</v>
      </c>
      <c r="J407" s="582">
        <v>4.3651516258359918E-3</v>
      </c>
      <c r="K407" s="582">
        <v>8.7284247254794528E-2</v>
      </c>
      <c r="L407" s="582">
        <v>0</v>
      </c>
    </row>
    <row r="408" spans="1:12" ht="14.25" customHeight="1" x14ac:dyDescent="0.25">
      <c r="A408" s="574" t="s">
        <v>1251</v>
      </c>
      <c r="B408" s="574" t="s">
        <v>459</v>
      </c>
      <c r="C408" s="588" t="s">
        <v>1477</v>
      </c>
      <c r="D408" s="586">
        <v>476066</v>
      </c>
      <c r="E408" s="582">
        <v>11.532423120000001</v>
      </c>
      <c r="F408" s="582">
        <v>0</v>
      </c>
      <c r="G408" s="582">
        <v>0</v>
      </c>
      <c r="H408" s="582">
        <v>11.532423120000001</v>
      </c>
      <c r="I408" s="582">
        <v>1.4934489172000001</v>
      </c>
      <c r="J408" s="582">
        <v>2.4480990211365734E-3</v>
      </c>
      <c r="K408" s="582">
        <v>4.909968714082192E-2</v>
      </c>
      <c r="L408" s="582">
        <v>0</v>
      </c>
    </row>
    <row r="409" spans="1:12" ht="14.25" customHeight="1" x14ac:dyDescent="0.25">
      <c r="A409" s="574" t="s">
        <v>1251</v>
      </c>
      <c r="B409" s="574" t="s">
        <v>459</v>
      </c>
      <c r="C409" s="588" t="s">
        <v>1477</v>
      </c>
      <c r="D409" s="586">
        <v>476067</v>
      </c>
      <c r="E409" s="582">
        <v>45.928640000000001</v>
      </c>
      <c r="F409" s="582">
        <v>0</v>
      </c>
      <c r="G409" s="582">
        <v>0</v>
      </c>
      <c r="H409" s="582">
        <v>45.928640000000001</v>
      </c>
      <c r="I409" s="582">
        <v>5.9707232000000001</v>
      </c>
      <c r="J409" s="582">
        <v>9.8158235999249391E-3</v>
      </c>
      <c r="K409" s="582">
        <v>0.1962977490410959</v>
      </c>
      <c r="L409" s="582">
        <v>0</v>
      </c>
    </row>
    <row r="410" spans="1:12" ht="14.25" customHeight="1" x14ac:dyDescent="0.25">
      <c r="A410" s="574" t="s">
        <v>1251</v>
      </c>
      <c r="B410" s="574" t="s">
        <v>459</v>
      </c>
      <c r="C410" s="588" t="s">
        <v>1477</v>
      </c>
      <c r="D410" s="586">
        <v>476068</v>
      </c>
      <c r="E410" s="582">
        <v>9.5404527189999992</v>
      </c>
      <c r="F410" s="582">
        <v>0</v>
      </c>
      <c r="G410" s="582">
        <v>0</v>
      </c>
      <c r="H410" s="582">
        <v>9.5404527189999992</v>
      </c>
      <c r="I410" s="582">
        <v>1.2328054684699998</v>
      </c>
      <c r="J410" s="582">
        <v>2.0173346412656031E-3</v>
      </c>
      <c r="K410" s="582">
        <v>4.0530590744219171E-2</v>
      </c>
      <c r="L410" s="582">
        <v>0</v>
      </c>
    </row>
    <row r="411" spans="1:12" ht="14.25" customHeight="1" x14ac:dyDescent="0.25">
      <c r="A411" s="574" t="s">
        <v>1251</v>
      </c>
      <c r="B411" s="574" t="s">
        <v>459</v>
      </c>
      <c r="C411" s="588" t="s">
        <v>1477</v>
      </c>
      <c r="D411" s="586">
        <v>476070</v>
      </c>
      <c r="E411" s="582">
        <v>5.4619520000000001</v>
      </c>
      <c r="F411" s="582">
        <v>0</v>
      </c>
      <c r="G411" s="582">
        <v>0</v>
      </c>
      <c r="H411" s="582">
        <v>5.4619520000000001</v>
      </c>
      <c r="I411" s="582">
        <v>0.70749347000000007</v>
      </c>
      <c r="J411" s="582">
        <v>1.1604853381647589E-3</v>
      </c>
      <c r="K411" s="582">
        <v>2.3260059287671234E-2</v>
      </c>
      <c r="L411" s="582">
        <v>0</v>
      </c>
    </row>
    <row r="412" spans="1:12" ht="14.25" customHeight="1" x14ac:dyDescent="0.25">
      <c r="A412" s="574" t="s">
        <v>1251</v>
      </c>
      <c r="B412" s="574" t="s">
        <v>459</v>
      </c>
      <c r="C412" s="588" t="s">
        <v>1477</v>
      </c>
      <c r="D412" s="586">
        <v>476071</v>
      </c>
      <c r="E412" s="582">
        <v>6.1141120000000004</v>
      </c>
      <c r="F412" s="582">
        <v>0</v>
      </c>
      <c r="G412" s="582">
        <v>0</v>
      </c>
      <c r="H412" s="582">
        <v>6.1141120000000004</v>
      </c>
      <c r="I412" s="582">
        <v>0.79483436000000007</v>
      </c>
      <c r="J412" s="582">
        <v>1.307522308350535E-3</v>
      </c>
      <c r="K412" s="582">
        <v>2.6131547178082193E-2</v>
      </c>
      <c r="L412" s="582">
        <v>0</v>
      </c>
    </row>
    <row r="413" spans="1:12" ht="14.25" customHeight="1" x14ac:dyDescent="0.25">
      <c r="A413" s="574" t="s">
        <v>1251</v>
      </c>
      <c r="B413" s="574" t="s">
        <v>459</v>
      </c>
      <c r="C413" s="588" t="s">
        <v>1477</v>
      </c>
      <c r="D413" s="586">
        <v>476072</v>
      </c>
      <c r="E413" s="582">
        <v>65.794375799999997</v>
      </c>
      <c r="F413" s="582">
        <v>0</v>
      </c>
      <c r="G413" s="582">
        <v>0</v>
      </c>
      <c r="H413" s="582">
        <v>65.794375799999997</v>
      </c>
      <c r="I413" s="582">
        <v>8.5532690540000011</v>
      </c>
      <c r="J413" s="582">
        <v>1.4061032288249203E-2</v>
      </c>
      <c r="K413" s="582">
        <v>0.28120335958356163</v>
      </c>
      <c r="L413" s="582">
        <v>0</v>
      </c>
    </row>
    <row r="414" spans="1:12" ht="14.25" customHeight="1" x14ac:dyDescent="0.25">
      <c r="A414" s="574" t="s">
        <v>1251</v>
      </c>
      <c r="B414" s="574" t="s">
        <v>459</v>
      </c>
      <c r="C414" s="588" t="s">
        <v>1477</v>
      </c>
      <c r="D414" s="586">
        <v>476073</v>
      </c>
      <c r="E414" s="582">
        <v>11.511751826000001</v>
      </c>
      <c r="F414" s="582">
        <v>0</v>
      </c>
      <c r="G414" s="582">
        <v>0</v>
      </c>
      <c r="H414" s="582">
        <v>11.511751826000001</v>
      </c>
      <c r="I414" s="582">
        <v>1.480193796</v>
      </c>
      <c r="J414" s="582">
        <v>2.4121288537091385E-3</v>
      </c>
      <c r="K414" s="582">
        <v>4.8663905621917809E-2</v>
      </c>
      <c r="L414" s="582">
        <v>0</v>
      </c>
    </row>
    <row r="415" spans="1:12" ht="14.25" customHeight="1" x14ac:dyDescent="0.25">
      <c r="A415" s="574" t="s">
        <v>1251</v>
      </c>
      <c r="B415" s="574" t="s">
        <v>459</v>
      </c>
      <c r="C415" s="588" t="s">
        <v>1477</v>
      </c>
      <c r="D415" s="586">
        <v>476075</v>
      </c>
      <c r="E415" s="582">
        <v>5.5894399999999997</v>
      </c>
      <c r="F415" s="582">
        <v>0</v>
      </c>
      <c r="G415" s="582">
        <v>0</v>
      </c>
      <c r="H415" s="582">
        <v>5.5894399999999997</v>
      </c>
      <c r="I415" s="582">
        <v>0.72662720000000003</v>
      </c>
      <c r="J415" s="582">
        <v>1.1953706969412648E-3</v>
      </c>
      <c r="K415" s="582">
        <v>2.3889113424657535E-2</v>
      </c>
      <c r="L415" s="582">
        <v>0</v>
      </c>
    </row>
    <row r="416" spans="1:12" ht="14.25" customHeight="1" x14ac:dyDescent="0.25">
      <c r="A416" s="574" t="s">
        <v>1251</v>
      </c>
      <c r="B416" s="574" t="s">
        <v>459</v>
      </c>
      <c r="C416" s="588" t="s">
        <v>1477</v>
      </c>
      <c r="D416" s="586">
        <v>476077</v>
      </c>
      <c r="E416" s="582">
        <v>13.439552000000001</v>
      </c>
      <c r="F416" s="582">
        <v>0</v>
      </c>
      <c r="G416" s="582">
        <v>0</v>
      </c>
      <c r="H416" s="582">
        <v>13.439552000000001</v>
      </c>
      <c r="I416" s="582">
        <v>1.7471417600000001</v>
      </c>
      <c r="J416" s="582">
        <v>2.8729621533495962E-3</v>
      </c>
      <c r="K416" s="582">
        <v>5.7440277041095888E-2</v>
      </c>
      <c r="L416" s="582">
        <v>0</v>
      </c>
    </row>
    <row r="417" spans="1:12" ht="14.25" customHeight="1" x14ac:dyDescent="0.25">
      <c r="A417" s="574" t="s">
        <v>1251</v>
      </c>
      <c r="B417" s="574" t="s">
        <v>459</v>
      </c>
      <c r="C417" s="588" t="s">
        <v>1477</v>
      </c>
      <c r="D417" s="586">
        <v>476078</v>
      </c>
      <c r="E417" s="582">
        <v>2.1437439999999999</v>
      </c>
      <c r="F417" s="582">
        <v>0</v>
      </c>
      <c r="G417" s="582">
        <v>0</v>
      </c>
      <c r="H417" s="582">
        <v>2.1437439999999999</v>
      </c>
      <c r="I417" s="582">
        <v>0.27667696000000003</v>
      </c>
      <c r="J417" s="582">
        <v>4.5299337983111275E-4</v>
      </c>
      <c r="K417" s="582">
        <v>9.0962288219178095E-3</v>
      </c>
      <c r="L417" s="582">
        <v>0</v>
      </c>
    </row>
    <row r="418" spans="1:12" ht="14.25" customHeight="1" x14ac:dyDescent="0.25">
      <c r="A418" s="574" t="s">
        <v>1251</v>
      </c>
      <c r="B418" s="574" t="s">
        <v>459</v>
      </c>
      <c r="C418" s="588" t="s">
        <v>1477</v>
      </c>
      <c r="D418" s="586">
        <v>476079</v>
      </c>
      <c r="E418" s="582">
        <v>1.3808640000000001</v>
      </c>
      <c r="F418" s="582">
        <v>0</v>
      </c>
      <c r="G418" s="582">
        <v>0</v>
      </c>
      <c r="H418" s="582">
        <v>1.3808640000000001</v>
      </c>
      <c r="I418" s="582">
        <v>0.17757048000000003</v>
      </c>
      <c r="J418" s="582">
        <v>2.9019221896791139E-4</v>
      </c>
      <c r="K418" s="582">
        <v>5.8379335890410972E-3</v>
      </c>
      <c r="L418" s="582">
        <v>0</v>
      </c>
    </row>
    <row r="419" spans="1:12" ht="14.25" customHeight="1" x14ac:dyDescent="0.25">
      <c r="A419" s="574" t="s">
        <v>1251</v>
      </c>
      <c r="B419" s="574" t="s">
        <v>459</v>
      </c>
      <c r="C419" s="588" t="s">
        <v>1477</v>
      </c>
      <c r="D419" s="586">
        <v>476080</v>
      </c>
      <c r="E419" s="582">
        <v>1.3808640000000001</v>
      </c>
      <c r="F419" s="582">
        <v>0</v>
      </c>
      <c r="G419" s="582">
        <v>0</v>
      </c>
      <c r="H419" s="582">
        <v>1.3808640000000001</v>
      </c>
      <c r="I419" s="582">
        <v>0.17757048000000003</v>
      </c>
      <c r="J419" s="582">
        <v>2.9019221896791139E-4</v>
      </c>
      <c r="K419" s="582">
        <v>5.8379335890410972E-3</v>
      </c>
      <c r="L419" s="582">
        <v>0</v>
      </c>
    </row>
    <row r="420" spans="1:12" ht="14.25" customHeight="1" x14ac:dyDescent="0.25">
      <c r="A420" s="574" t="s">
        <v>1251</v>
      </c>
      <c r="B420" s="574" t="s">
        <v>459</v>
      </c>
      <c r="C420" s="588" t="s">
        <v>1477</v>
      </c>
      <c r="D420" s="586">
        <v>476081</v>
      </c>
      <c r="E420" s="582">
        <v>2.4005519999999998</v>
      </c>
      <c r="F420" s="582">
        <v>0</v>
      </c>
      <c r="G420" s="582">
        <v>0</v>
      </c>
      <c r="H420" s="582">
        <v>2.4005519999999998</v>
      </c>
      <c r="I420" s="582">
        <v>0.3053202075</v>
      </c>
      <c r="J420" s="582">
        <v>4.9375198850253326E-4</v>
      </c>
      <c r="K420" s="582">
        <v>1.0037924630136986E-2</v>
      </c>
      <c r="L420" s="582">
        <v>0</v>
      </c>
    </row>
    <row r="421" spans="1:12" ht="14.25" customHeight="1" x14ac:dyDescent="0.25">
      <c r="A421" s="574" t="s">
        <v>1251</v>
      </c>
      <c r="B421" s="574" t="s">
        <v>459</v>
      </c>
      <c r="C421" s="588" t="s">
        <v>1477</v>
      </c>
      <c r="D421" s="586">
        <v>476082</v>
      </c>
      <c r="E421" s="582">
        <v>2.9270399999999999</v>
      </c>
      <c r="F421" s="582">
        <v>0</v>
      </c>
      <c r="G421" s="582">
        <v>0</v>
      </c>
      <c r="H421" s="582">
        <v>2.9270399999999999</v>
      </c>
      <c r="I421" s="582">
        <v>0.37777110000000003</v>
      </c>
      <c r="J421" s="582">
        <v>6.1818969209983111E-4</v>
      </c>
      <c r="K421" s="582">
        <v>1.2419871780821917E-2</v>
      </c>
      <c r="L421" s="582">
        <v>0</v>
      </c>
    </row>
    <row r="422" spans="1:12" ht="14.25" customHeight="1" x14ac:dyDescent="0.25">
      <c r="A422" s="574" t="s">
        <v>1251</v>
      </c>
      <c r="B422" s="574" t="s">
        <v>459</v>
      </c>
      <c r="C422" s="588" t="s">
        <v>1477</v>
      </c>
      <c r="D422" s="586">
        <v>476083</v>
      </c>
      <c r="E422" s="582">
        <v>1.3808640000000001</v>
      </c>
      <c r="F422" s="582">
        <v>0</v>
      </c>
      <c r="G422" s="582">
        <v>0</v>
      </c>
      <c r="H422" s="582">
        <v>1.3808640000000001</v>
      </c>
      <c r="I422" s="582">
        <v>0.17692319999999997</v>
      </c>
      <c r="J422" s="582">
        <v>2.8827418109213731E-4</v>
      </c>
      <c r="K422" s="582">
        <v>5.8166531506849313E-3</v>
      </c>
      <c r="L422" s="582">
        <v>0</v>
      </c>
    </row>
    <row r="423" spans="1:12" ht="14.25" customHeight="1" x14ac:dyDescent="0.25">
      <c r="A423" s="574" t="s">
        <v>1251</v>
      </c>
      <c r="B423" s="574" t="s">
        <v>459</v>
      </c>
      <c r="C423" s="588" t="s">
        <v>1477</v>
      </c>
      <c r="D423" s="586">
        <v>476084</v>
      </c>
      <c r="E423" s="582">
        <v>1.3808640000000001</v>
      </c>
      <c r="F423" s="582">
        <v>0</v>
      </c>
      <c r="G423" s="582">
        <v>0</v>
      </c>
      <c r="H423" s="582">
        <v>1.3808640000000001</v>
      </c>
      <c r="I423" s="582">
        <v>0.17692319999999997</v>
      </c>
      <c r="J423" s="582">
        <v>2.8827418109213731E-4</v>
      </c>
      <c r="K423" s="582">
        <v>5.8166531506849313E-3</v>
      </c>
      <c r="L423" s="582">
        <v>0</v>
      </c>
    </row>
    <row r="424" spans="1:12" ht="14.25" customHeight="1" x14ac:dyDescent="0.25">
      <c r="A424" s="574" t="s">
        <v>1251</v>
      </c>
      <c r="B424" s="574" t="s">
        <v>459</v>
      </c>
      <c r="C424" s="588" t="s">
        <v>1477</v>
      </c>
      <c r="D424" s="586">
        <v>476085</v>
      </c>
      <c r="E424" s="582">
        <v>1.226496</v>
      </c>
      <c r="F424" s="582">
        <v>0</v>
      </c>
      <c r="G424" s="582">
        <v>0</v>
      </c>
      <c r="H424" s="582">
        <v>1.226496</v>
      </c>
      <c r="I424" s="582">
        <v>0.15944448</v>
      </c>
      <c r="J424" s="582">
        <v>2.6295922867329699E-4</v>
      </c>
      <c r="K424" s="582">
        <v>5.242010301369864E-3</v>
      </c>
      <c r="L424" s="582">
        <v>0</v>
      </c>
    </row>
    <row r="425" spans="1:12" ht="14.25" customHeight="1" x14ac:dyDescent="0.25">
      <c r="A425" s="574" t="s">
        <v>1251</v>
      </c>
      <c r="B425" s="574" t="s">
        <v>459</v>
      </c>
      <c r="C425" s="588" t="s">
        <v>1477</v>
      </c>
      <c r="D425" s="586">
        <v>476086</v>
      </c>
      <c r="E425" s="582">
        <v>2.9480845259999997</v>
      </c>
      <c r="F425" s="582">
        <v>0</v>
      </c>
      <c r="G425" s="582">
        <v>0</v>
      </c>
      <c r="H425" s="582">
        <v>2.9480845259999997</v>
      </c>
      <c r="I425" s="582">
        <v>0.38048723443499999</v>
      </c>
      <c r="J425" s="582">
        <v>6.2268655119105645E-4</v>
      </c>
      <c r="K425" s="582">
        <v>1.2509169351287671E-2</v>
      </c>
      <c r="L425" s="582">
        <v>0</v>
      </c>
    </row>
    <row r="426" spans="1:12" ht="14.25" customHeight="1" x14ac:dyDescent="0.25">
      <c r="A426" s="574" t="s">
        <v>1251</v>
      </c>
      <c r="B426" s="574" t="s">
        <v>459</v>
      </c>
      <c r="C426" s="588" t="s">
        <v>1477</v>
      </c>
      <c r="D426" s="586">
        <v>476087</v>
      </c>
      <c r="E426" s="582">
        <v>1.165176</v>
      </c>
      <c r="F426" s="582">
        <v>0</v>
      </c>
      <c r="G426" s="582">
        <v>0</v>
      </c>
      <c r="H426" s="582">
        <v>1.165176</v>
      </c>
      <c r="I426" s="582">
        <v>0.14983435125000003</v>
      </c>
      <c r="J426" s="582">
        <v>2.4501856470163257E-4</v>
      </c>
      <c r="K426" s="582">
        <v>4.926060863013699E-3</v>
      </c>
      <c r="L426" s="582">
        <v>0</v>
      </c>
    </row>
    <row r="427" spans="1:12" ht="14.25" customHeight="1" x14ac:dyDescent="0.25">
      <c r="A427" s="574" t="s">
        <v>1251</v>
      </c>
      <c r="B427" s="574" t="s">
        <v>459</v>
      </c>
      <c r="C427" s="588" t="s">
        <v>1477</v>
      </c>
      <c r="D427" s="586">
        <v>476088</v>
      </c>
      <c r="E427" s="582">
        <v>2.7042338899999998</v>
      </c>
      <c r="F427" s="582">
        <v>0</v>
      </c>
      <c r="G427" s="582">
        <v>0</v>
      </c>
      <c r="H427" s="582">
        <v>2.7042338899999998</v>
      </c>
      <c r="I427" s="582">
        <v>0.347747711525</v>
      </c>
      <c r="J427" s="582">
        <v>5.6739471238076552E-4</v>
      </c>
      <c r="K427" s="582">
        <v>1.1432801474794519E-2</v>
      </c>
      <c r="L427" s="582">
        <v>0</v>
      </c>
    </row>
    <row r="428" spans="1:12" ht="14.25" customHeight="1" x14ac:dyDescent="0.25">
      <c r="A428" s="574" t="s">
        <v>1251</v>
      </c>
      <c r="B428" s="574" t="s">
        <v>459</v>
      </c>
      <c r="C428" s="588" t="s">
        <v>1477</v>
      </c>
      <c r="D428" s="586">
        <v>476089</v>
      </c>
      <c r="E428" s="582">
        <v>1.659016984</v>
      </c>
      <c r="F428" s="582">
        <v>0</v>
      </c>
      <c r="G428" s="582">
        <v>0</v>
      </c>
      <c r="H428" s="582">
        <v>1.659016984</v>
      </c>
      <c r="I428" s="582">
        <v>0.21333892792000003</v>
      </c>
      <c r="J428" s="582">
        <v>3.4851170646995689E-4</v>
      </c>
      <c r="K428" s="582">
        <v>7.0138924247671241E-3</v>
      </c>
      <c r="L428" s="582">
        <v>0</v>
      </c>
    </row>
    <row r="429" spans="1:12" ht="14.25" customHeight="1" x14ac:dyDescent="0.25">
      <c r="A429" s="574" t="s">
        <v>1251</v>
      </c>
      <c r="B429" s="574" t="s">
        <v>459</v>
      </c>
      <c r="C429" s="588" t="s">
        <v>1477</v>
      </c>
      <c r="D429" s="586">
        <v>476090</v>
      </c>
      <c r="E429" s="582">
        <v>2.7454719999999999</v>
      </c>
      <c r="F429" s="582">
        <v>0</v>
      </c>
      <c r="G429" s="582">
        <v>0</v>
      </c>
      <c r="H429" s="582">
        <v>2.7454719999999999</v>
      </c>
      <c r="I429" s="582">
        <v>0.35305054000000002</v>
      </c>
      <c r="J429" s="582">
        <v>5.7603843202101712E-4</v>
      </c>
      <c r="K429" s="582">
        <v>1.160714104109589E-2</v>
      </c>
      <c r="L429" s="582">
        <v>0</v>
      </c>
    </row>
    <row r="430" spans="1:12" ht="14.25" customHeight="1" x14ac:dyDescent="0.25">
      <c r="A430" s="574" t="s">
        <v>1251</v>
      </c>
      <c r="B430" s="574" t="s">
        <v>459</v>
      </c>
      <c r="C430" s="588" t="s">
        <v>1477</v>
      </c>
      <c r="D430" s="586">
        <v>476091</v>
      </c>
      <c r="E430" s="582">
        <v>1.665216</v>
      </c>
      <c r="F430" s="582">
        <v>0</v>
      </c>
      <c r="G430" s="582">
        <v>0</v>
      </c>
      <c r="H430" s="582">
        <v>1.665216</v>
      </c>
      <c r="I430" s="582">
        <v>0.21413637000000002</v>
      </c>
      <c r="J430" s="582">
        <v>3.4973042479264401E-4</v>
      </c>
      <c r="K430" s="582">
        <v>7.0400998356164373E-3</v>
      </c>
      <c r="L430" s="582">
        <v>0</v>
      </c>
    </row>
    <row r="431" spans="1:12" ht="14.25" customHeight="1" x14ac:dyDescent="0.25">
      <c r="A431" s="574" t="s">
        <v>1251</v>
      </c>
      <c r="B431" s="574" t="s">
        <v>459</v>
      </c>
      <c r="C431" s="588" t="s">
        <v>1477</v>
      </c>
      <c r="D431" s="586">
        <v>476092</v>
      </c>
      <c r="E431" s="582">
        <v>1.3808640000000001</v>
      </c>
      <c r="F431" s="582">
        <v>0</v>
      </c>
      <c r="G431" s="582">
        <v>0</v>
      </c>
      <c r="H431" s="582">
        <v>1.3808640000000001</v>
      </c>
      <c r="I431" s="582">
        <v>0.17757048000000003</v>
      </c>
      <c r="J431" s="582">
        <v>2.9019221896791139E-4</v>
      </c>
      <c r="K431" s="582">
        <v>5.8379335890410972E-3</v>
      </c>
      <c r="L431" s="582">
        <v>0</v>
      </c>
    </row>
    <row r="432" spans="1:12" ht="14.25" customHeight="1" x14ac:dyDescent="0.25">
      <c r="A432" s="574" t="s">
        <v>1251</v>
      </c>
      <c r="B432" s="574" t="s">
        <v>459</v>
      </c>
      <c r="C432" s="588" t="s">
        <v>1477</v>
      </c>
      <c r="D432" s="586">
        <v>476093</v>
      </c>
      <c r="E432" s="582">
        <v>2.9096959999999998</v>
      </c>
      <c r="F432" s="582">
        <v>0</v>
      </c>
      <c r="G432" s="582">
        <v>0</v>
      </c>
      <c r="H432" s="582">
        <v>2.9096959999999998</v>
      </c>
      <c r="I432" s="582">
        <v>0.37553264000000003</v>
      </c>
      <c r="J432" s="582">
        <v>6.1458475700506665E-4</v>
      </c>
      <c r="K432" s="582">
        <v>1.2346278575342467E-2</v>
      </c>
      <c r="L432" s="582">
        <v>0</v>
      </c>
    </row>
    <row r="433" spans="1:12" ht="14.25" customHeight="1" x14ac:dyDescent="0.25">
      <c r="A433" s="574" t="s">
        <v>1251</v>
      </c>
      <c r="B433" s="574" t="s">
        <v>459</v>
      </c>
      <c r="C433" s="588" t="s">
        <v>1477</v>
      </c>
      <c r="D433" s="586">
        <v>1503556</v>
      </c>
      <c r="E433" s="582">
        <v>2.0219550000000002</v>
      </c>
      <c r="F433" s="582">
        <v>0</v>
      </c>
      <c r="G433" s="582">
        <v>0.2021955</v>
      </c>
      <c r="H433" s="582">
        <v>1.8197595</v>
      </c>
      <c r="I433" s="582">
        <v>0.2472743526267123</v>
      </c>
      <c r="J433" s="582">
        <v>3.873212569301932E-4</v>
      </c>
      <c r="K433" s="582">
        <v>7.3569228904109595E-3</v>
      </c>
      <c r="L433" s="582">
        <v>0</v>
      </c>
    </row>
    <row r="434" spans="1:12" ht="14.25" customHeight="1" x14ac:dyDescent="0.25">
      <c r="A434" s="574" t="s">
        <v>1251</v>
      </c>
      <c r="B434" s="582" t="s">
        <v>460</v>
      </c>
      <c r="C434" s="588" t="s">
        <v>460</v>
      </c>
      <c r="D434" s="586">
        <v>8503036</v>
      </c>
      <c r="E434" s="582">
        <v>0.1637323</v>
      </c>
      <c r="F434" s="582">
        <v>0</v>
      </c>
      <c r="G434" s="582">
        <v>0.1637323</v>
      </c>
      <c r="H434" s="582">
        <v>0</v>
      </c>
      <c r="I434" s="582">
        <v>5.1474743630136989E-3</v>
      </c>
      <c r="J434" s="582">
        <v>0</v>
      </c>
      <c r="K434" s="582">
        <v>0</v>
      </c>
      <c r="L434" s="582">
        <v>0</v>
      </c>
    </row>
    <row r="435" spans="1:12" ht="14.25" customHeight="1" x14ac:dyDescent="0.25">
      <c r="A435" s="574" t="s">
        <v>1251</v>
      </c>
      <c r="B435" s="582" t="s">
        <v>460</v>
      </c>
      <c r="C435" s="588" t="s">
        <v>460</v>
      </c>
      <c r="D435" s="586">
        <v>8503045</v>
      </c>
      <c r="E435" s="582">
        <v>0.53180249999999996</v>
      </c>
      <c r="F435" s="582">
        <v>0</v>
      </c>
      <c r="G435" s="582">
        <v>0.2363567</v>
      </c>
      <c r="H435" s="582">
        <v>0.29544579999999998</v>
      </c>
      <c r="I435" s="582">
        <v>5.9342121698630138E-2</v>
      </c>
      <c r="J435" s="582">
        <v>0</v>
      </c>
      <c r="K435" s="582">
        <v>9.1438460301369855E-3</v>
      </c>
      <c r="L435" s="582">
        <v>1.4036000000000001E-3</v>
      </c>
    </row>
    <row r="436" spans="1:12" ht="14.25" customHeight="1" x14ac:dyDescent="0.25">
      <c r="A436" s="574" t="s">
        <v>1251</v>
      </c>
      <c r="B436" s="582" t="s">
        <v>460</v>
      </c>
      <c r="C436" s="588" t="s">
        <v>460</v>
      </c>
      <c r="D436" s="586">
        <v>8503048</v>
      </c>
      <c r="E436" s="582">
        <v>2.0196025999999998</v>
      </c>
      <c r="F436" s="582">
        <v>0</v>
      </c>
      <c r="G436" s="582">
        <v>0.80784089999999997</v>
      </c>
      <c r="H436" s="582">
        <v>1.2117617000000001</v>
      </c>
      <c r="I436" s="582">
        <v>0.22857477197260276</v>
      </c>
      <c r="J436" s="582">
        <v>0</v>
      </c>
      <c r="K436" s="582">
        <v>3.6614293068493155E-2</v>
      </c>
      <c r="L436" s="582">
        <v>6.1268E-3</v>
      </c>
    </row>
    <row r="437" spans="1:12" ht="14.25" customHeight="1" x14ac:dyDescent="0.25">
      <c r="A437" s="574" t="s">
        <v>1251</v>
      </c>
      <c r="B437" s="582" t="s">
        <v>460</v>
      </c>
      <c r="C437" s="588" t="s">
        <v>460</v>
      </c>
      <c r="D437" s="586">
        <v>8503049</v>
      </c>
      <c r="E437" s="582">
        <v>2.3708353</v>
      </c>
      <c r="F437" s="582">
        <v>0</v>
      </c>
      <c r="G437" s="582">
        <v>1.3547629999999999</v>
      </c>
      <c r="H437" s="582">
        <v>1.0160723</v>
      </c>
      <c r="I437" s="582">
        <v>0.25377449235616439</v>
      </c>
      <c r="J437" s="582">
        <v>0</v>
      </c>
      <c r="K437" s="582">
        <v>3.4428149180136987E-2</v>
      </c>
      <c r="L437" s="582">
        <v>8.2243999999999998E-3</v>
      </c>
    </row>
    <row r="438" spans="1:12" ht="14.25" customHeight="1" x14ac:dyDescent="0.25">
      <c r="A438" s="574" t="s">
        <v>1251</v>
      </c>
      <c r="B438" s="582" t="s">
        <v>460</v>
      </c>
      <c r="C438" s="588" t="s">
        <v>460</v>
      </c>
      <c r="D438" s="586">
        <v>8503050</v>
      </c>
      <c r="E438" s="582">
        <v>1.8358308999999999</v>
      </c>
      <c r="F438" s="582">
        <v>0</v>
      </c>
      <c r="G438" s="582">
        <v>0.66757480000000002</v>
      </c>
      <c r="H438" s="582">
        <v>1.1682561</v>
      </c>
      <c r="I438" s="582">
        <v>0.20677103146232881</v>
      </c>
      <c r="J438" s="582">
        <v>0</v>
      </c>
      <c r="K438" s="582">
        <v>3.4687603436301374E-2</v>
      </c>
      <c r="L438" s="582">
        <v>5.7920999999999997E-3</v>
      </c>
    </row>
    <row r="439" spans="1:12" ht="14.25" customHeight="1" x14ac:dyDescent="0.25">
      <c r="A439" s="574" t="s">
        <v>1251</v>
      </c>
      <c r="B439" s="582" t="s">
        <v>460</v>
      </c>
      <c r="C439" s="588" t="s">
        <v>460</v>
      </c>
      <c r="D439" s="586">
        <v>8503051</v>
      </c>
      <c r="E439" s="582">
        <v>0.19888239999999999</v>
      </c>
      <c r="F439" s="582">
        <v>0</v>
      </c>
      <c r="G439" s="582">
        <v>0.19888239999999999</v>
      </c>
      <c r="H439" s="582">
        <v>0</v>
      </c>
      <c r="I439" s="582">
        <v>1.8236562534246575E-2</v>
      </c>
      <c r="J439" s="582">
        <v>0</v>
      </c>
      <c r="K439" s="582">
        <v>1.0941937520547946E-3</v>
      </c>
      <c r="L439" s="582">
        <v>8.187E-4</v>
      </c>
    </row>
    <row r="440" spans="1:12" ht="14.25" customHeight="1" x14ac:dyDescent="0.25">
      <c r="A440" s="574" t="s">
        <v>1251</v>
      </c>
      <c r="B440" s="582" t="s">
        <v>460</v>
      </c>
      <c r="C440" s="588" t="s">
        <v>460</v>
      </c>
      <c r="D440" s="586">
        <v>8503052</v>
      </c>
      <c r="E440" s="582">
        <v>2.1372225</v>
      </c>
      <c r="F440" s="582">
        <v>0</v>
      </c>
      <c r="G440" s="582">
        <v>0.85488900000000001</v>
      </c>
      <c r="H440" s="582">
        <v>1.2823335</v>
      </c>
      <c r="I440" s="582">
        <v>0.24188675092808218</v>
      </c>
      <c r="J440" s="582">
        <v>0</v>
      </c>
      <c r="K440" s="582">
        <v>3.8746676215068498E-2</v>
      </c>
      <c r="L440" s="582">
        <v>6.8602999999999997E-3</v>
      </c>
    </row>
    <row r="441" spans="1:12" ht="14.25" customHeight="1" x14ac:dyDescent="0.25">
      <c r="A441" s="574" t="s">
        <v>1251</v>
      </c>
      <c r="B441" s="582" t="s">
        <v>460</v>
      </c>
      <c r="C441" s="588" t="s">
        <v>460</v>
      </c>
      <c r="D441" s="586">
        <v>8503053</v>
      </c>
      <c r="E441" s="582">
        <v>4.4624449000000004</v>
      </c>
      <c r="F441" s="582">
        <v>0</v>
      </c>
      <c r="G441" s="582">
        <v>1.1899852</v>
      </c>
      <c r="H441" s="582">
        <v>3.2724597000000002</v>
      </c>
      <c r="I441" s="582">
        <v>0.52635454918150693</v>
      </c>
      <c r="J441" s="582">
        <v>0</v>
      </c>
      <c r="K441" s="582">
        <v>9.3424037048630143E-2</v>
      </c>
      <c r="L441" s="582">
        <v>1.3425100000000001E-2</v>
      </c>
    </row>
    <row r="442" spans="1:12" ht="14.25" customHeight="1" x14ac:dyDescent="0.25">
      <c r="A442" s="574" t="s">
        <v>1251</v>
      </c>
      <c r="B442" s="582" t="s">
        <v>460</v>
      </c>
      <c r="C442" s="588" t="s">
        <v>460</v>
      </c>
      <c r="D442" s="586">
        <v>8503054</v>
      </c>
      <c r="E442" s="582">
        <v>21.262499300000002</v>
      </c>
      <c r="F442" s="582">
        <v>0</v>
      </c>
      <c r="G442" s="582">
        <v>4.7249996999999997</v>
      </c>
      <c r="H442" s="582">
        <v>16.5374996</v>
      </c>
      <c r="I442" s="582">
        <v>2.5417910207876715</v>
      </c>
      <c r="J442" s="582">
        <v>0</v>
      </c>
      <c r="K442" s="582">
        <v>0.46503222169931513</v>
      </c>
      <c r="L442" s="582">
        <v>6.2539700000000004E-2</v>
      </c>
    </row>
    <row r="443" spans="1:12" ht="14.25" customHeight="1" x14ac:dyDescent="0.25">
      <c r="A443" s="574" t="s">
        <v>1251</v>
      </c>
      <c r="B443" s="582" t="s">
        <v>460</v>
      </c>
      <c r="C443" s="588" t="s">
        <v>460</v>
      </c>
      <c r="D443" s="586">
        <v>8503055</v>
      </c>
      <c r="E443" s="582">
        <v>4.1010219000000001</v>
      </c>
      <c r="F443" s="582">
        <v>0</v>
      </c>
      <c r="G443" s="582">
        <v>1.2618528</v>
      </c>
      <c r="H443" s="582">
        <v>2.8391690999999999</v>
      </c>
      <c r="I443" s="582">
        <v>0.47769992181164378</v>
      </c>
      <c r="J443" s="582">
        <v>0</v>
      </c>
      <c r="K443" s="582">
        <v>8.2316459073287676E-2</v>
      </c>
      <c r="L443" s="582">
        <v>1.25919E-2</v>
      </c>
    </row>
    <row r="444" spans="1:12" ht="14.25" customHeight="1" x14ac:dyDescent="0.25">
      <c r="A444" s="574" t="s">
        <v>1251</v>
      </c>
      <c r="B444" s="582" t="s">
        <v>460</v>
      </c>
      <c r="C444" s="588" t="s">
        <v>460</v>
      </c>
      <c r="D444" s="586">
        <v>8503056</v>
      </c>
      <c r="E444" s="582">
        <v>0.13523019999999999</v>
      </c>
      <c r="F444" s="582">
        <v>0</v>
      </c>
      <c r="G444" s="582">
        <v>0.1014227</v>
      </c>
      <c r="H444" s="582">
        <v>3.3807499999999997E-2</v>
      </c>
      <c r="I444" s="582">
        <v>1.2399968136986303E-2</v>
      </c>
      <c r="J444" s="582">
        <v>0</v>
      </c>
      <c r="K444" s="582">
        <v>7.4399648835616434E-4</v>
      </c>
      <c r="L444" s="582">
        <v>5.5659999999999998E-4</v>
      </c>
    </row>
    <row r="445" spans="1:12" ht="14.25" customHeight="1" x14ac:dyDescent="0.25">
      <c r="A445" s="574" t="s">
        <v>1251</v>
      </c>
      <c r="B445" s="582" t="s">
        <v>460</v>
      </c>
      <c r="C445" s="588" t="s">
        <v>460</v>
      </c>
      <c r="D445" s="586">
        <v>8503057</v>
      </c>
      <c r="E445" s="582">
        <v>2.5072361999999999</v>
      </c>
      <c r="F445" s="582">
        <v>0</v>
      </c>
      <c r="G445" s="582">
        <v>2.005789</v>
      </c>
      <c r="H445" s="582">
        <v>0.50144719999999998</v>
      </c>
      <c r="I445" s="582">
        <v>0.24785575494863013</v>
      </c>
      <c r="J445" s="582">
        <v>0</v>
      </c>
      <c r="K445" s="582">
        <v>2.4347667994520549E-2</v>
      </c>
      <c r="L445" s="582">
        <v>9.5636000000000002E-3</v>
      </c>
    </row>
    <row r="446" spans="1:12" ht="14.25" customHeight="1" x14ac:dyDescent="0.25">
      <c r="A446" s="574" t="s">
        <v>1251</v>
      </c>
      <c r="B446" s="582" t="s">
        <v>460</v>
      </c>
      <c r="C446" s="588" t="s">
        <v>460</v>
      </c>
      <c r="D446" s="586">
        <v>8503058</v>
      </c>
      <c r="E446" s="582">
        <v>0.4565398</v>
      </c>
      <c r="F446" s="582">
        <v>0</v>
      </c>
      <c r="G446" s="582">
        <v>0.4565398</v>
      </c>
      <c r="H446" s="582">
        <v>0</v>
      </c>
      <c r="I446" s="582">
        <v>2.5516197041095888E-2</v>
      </c>
      <c r="J446" s="582">
        <v>0</v>
      </c>
      <c r="K446" s="582">
        <v>0</v>
      </c>
      <c r="L446" s="582">
        <v>7.1049999999999998E-4</v>
      </c>
    </row>
    <row r="447" spans="1:12" ht="14.25" customHeight="1" x14ac:dyDescent="0.25">
      <c r="A447" s="574" t="s">
        <v>1251</v>
      </c>
      <c r="B447" s="582" t="s">
        <v>460</v>
      </c>
      <c r="C447" s="588" t="s">
        <v>460</v>
      </c>
      <c r="D447" s="586">
        <v>8503059</v>
      </c>
      <c r="E447" s="582">
        <v>0.54252100000000003</v>
      </c>
      <c r="F447" s="582">
        <v>0</v>
      </c>
      <c r="G447" s="582">
        <v>0.24112059999999999</v>
      </c>
      <c r="H447" s="582">
        <v>0.30140040000000001</v>
      </c>
      <c r="I447" s="582">
        <v>6.0538146801369867E-2</v>
      </c>
      <c r="J447" s="582">
        <v>0</v>
      </c>
      <c r="K447" s="582">
        <v>9.3281363815068494E-3</v>
      </c>
      <c r="L447" s="582">
        <v>1.7779E-3</v>
      </c>
    </row>
    <row r="448" spans="1:12" ht="14.25" customHeight="1" x14ac:dyDescent="0.25">
      <c r="A448" s="574" t="s">
        <v>1251</v>
      </c>
      <c r="B448" s="582" t="s">
        <v>460</v>
      </c>
      <c r="C448" s="588" t="s">
        <v>460</v>
      </c>
      <c r="D448" s="586">
        <v>8503060</v>
      </c>
      <c r="E448" s="582">
        <v>132.14999950000001</v>
      </c>
      <c r="F448" s="582">
        <v>0</v>
      </c>
      <c r="G448" s="582">
        <v>44.05</v>
      </c>
      <c r="H448" s="582">
        <v>88.099999499999996</v>
      </c>
      <c r="I448" s="582">
        <v>15.271923732729453</v>
      </c>
      <c r="J448" s="582">
        <v>0</v>
      </c>
      <c r="K448" s="582">
        <v>2.5812243805993154</v>
      </c>
      <c r="L448" s="582">
        <v>0.41088180000000002</v>
      </c>
    </row>
    <row r="449" spans="1:12" ht="14.25" customHeight="1" x14ac:dyDescent="0.25">
      <c r="A449" s="574" t="s">
        <v>1251</v>
      </c>
      <c r="B449" s="582" t="s">
        <v>460</v>
      </c>
      <c r="C449" s="588" t="s">
        <v>460</v>
      </c>
      <c r="D449" s="586">
        <v>8503061</v>
      </c>
      <c r="E449" s="582">
        <v>5.3491910999999996</v>
      </c>
      <c r="F449" s="582">
        <v>0</v>
      </c>
      <c r="G449" s="582">
        <v>1.3372976999999999</v>
      </c>
      <c r="H449" s="582">
        <v>4.0118933999999999</v>
      </c>
      <c r="I449" s="582">
        <v>0.6405633555773973</v>
      </c>
      <c r="J449" s="582">
        <v>0</v>
      </c>
      <c r="K449" s="582">
        <v>0.11386495054109588</v>
      </c>
      <c r="L449" s="582">
        <v>1.6017300000000002E-2</v>
      </c>
    </row>
    <row r="450" spans="1:12" ht="14.25" customHeight="1" x14ac:dyDescent="0.25">
      <c r="A450" s="574" t="s">
        <v>1251</v>
      </c>
      <c r="B450" s="582" t="s">
        <v>460</v>
      </c>
      <c r="C450" s="588" t="s">
        <v>460</v>
      </c>
      <c r="D450" s="586">
        <v>8503063</v>
      </c>
      <c r="E450" s="582">
        <v>2.2350995</v>
      </c>
      <c r="F450" s="582">
        <v>0</v>
      </c>
      <c r="G450" s="582">
        <v>0.89403999999999995</v>
      </c>
      <c r="H450" s="582">
        <v>1.3410595000000001</v>
      </c>
      <c r="I450" s="582">
        <v>0.25296425815068491</v>
      </c>
      <c r="J450" s="582">
        <v>0</v>
      </c>
      <c r="K450" s="582">
        <v>4.0521122778082189E-2</v>
      </c>
      <c r="L450" s="582">
        <v>7.1745999999999997E-3</v>
      </c>
    </row>
    <row r="451" spans="1:12" ht="14.25" customHeight="1" x14ac:dyDescent="0.25">
      <c r="A451" s="574" t="s">
        <v>1251</v>
      </c>
      <c r="B451" s="582" t="s">
        <v>460</v>
      </c>
      <c r="C451" s="588" t="s">
        <v>460</v>
      </c>
      <c r="D451" s="586">
        <v>8503064</v>
      </c>
      <c r="E451" s="582">
        <v>0.64082260000000002</v>
      </c>
      <c r="F451" s="582">
        <v>0</v>
      </c>
      <c r="G451" s="582">
        <v>0.28481010000000001</v>
      </c>
      <c r="H451" s="582">
        <v>0.35601250000000001</v>
      </c>
      <c r="I451" s="582">
        <v>7.3683379017123296E-2</v>
      </c>
      <c r="J451" s="582">
        <v>0</v>
      </c>
      <c r="K451" s="582">
        <v>1.1018343030821918E-2</v>
      </c>
      <c r="L451" s="582">
        <v>2.1510000000000001E-3</v>
      </c>
    </row>
    <row r="452" spans="1:12" ht="14.25" customHeight="1" x14ac:dyDescent="0.25">
      <c r="A452" s="574" t="s">
        <v>1251</v>
      </c>
      <c r="B452" s="582" t="s">
        <v>460</v>
      </c>
      <c r="C452" s="588" t="s">
        <v>460</v>
      </c>
      <c r="D452" s="586">
        <v>8503065</v>
      </c>
      <c r="E452" s="582">
        <v>29.0711862</v>
      </c>
      <c r="F452" s="582">
        <v>0</v>
      </c>
      <c r="G452" s="582">
        <v>8.3060533999999997</v>
      </c>
      <c r="H452" s="582">
        <v>20.7651328</v>
      </c>
      <c r="I452" s="582">
        <v>3.4091796786883561</v>
      </c>
      <c r="J452" s="582">
        <v>0</v>
      </c>
      <c r="K452" s="582">
        <v>0.59696912308767125</v>
      </c>
      <c r="L452" s="582">
        <v>8.8297100000000003E-2</v>
      </c>
    </row>
    <row r="453" spans="1:12" ht="14.25" customHeight="1" x14ac:dyDescent="0.25">
      <c r="A453" s="574" t="s">
        <v>1251</v>
      </c>
      <c r="B453" s="582" t="s">
        <v>460</v>
      </c>
      <c r="C453" s="588" t="s">
        <v>460</v>
      </c>
      <c r="D453" s="586">
        <v>8503066</v>
      </c>
      <c r="E453" s="582">
        <v>6.5679467000000002</v>
      </c>
      <c r="F453" s="582">
        <v>0</v>
      </c>
      <c r="G453" s="582">
        <v>1.6419868</v>
      </c>
      <c r="H453" s="582">
        <v>4.9259598999999996</v>
      </c>
      <c r="I453" s="582">
        <v>0.8019136723863014</v>
      </c>
      <c r="J453" s="582">
        <v>0</v>
      </c>
      <c r="K453" s="582">
        <v>0.13980785703698628</v>
      </c>
      <c r="L453" s="582">
        <v>2.0152900000000001E-2</v>
      </c>
    </row>
    <row r="454" spans="1:12" ht="14.25" customHeight="1" x14ac:dyDescent="0.25">
      <c r="A454" s="574" t="s">
        <v>1251</v>
      </c>
      <c r="B454" s="582" t="s">
        <v>460</v>
      </c>
      <c r="C454" s="588" t="s">
        <v>460</v>
      </c>
      <c r="D454" s="586">
        <v>8503067</v>
      </c>
      <c r="E454" s="582">
        <v>0.81436869999999995</v>
      </c>
      <c r="F454" s="582">
        <v>0</v>
      </c>
      <c r="G454" s="582">
        <v>0.27145629999999998</v>
      </c>
      <c r="H454" s="582">
        <v>0.54291239999999996</v>
      </c>
      <c r="I454" s="582">
        <v>9.6947994490410944E-2</v>
      </c>
      <c r="J454" s="582">
        <v>0</v>
      </c>
      <c r="K454" s="582">
        <v>1.5906683669178082E-2</v>
      </c>
      <c r="L454" s="582">
        <v>2.5994E-3</v>
      </c>
    </row>
    <row r="455" spans="1:12" ht="14.25" customHeight="1" x14ac:dyDescent="0.25">
      <c r="A455" s="574" t="s">
        <v>1251</v>
      </c>
      <c r="B455" s="582" t="s">
        <v>460</v>
      </c>
      <c r="C455" s="588" t="s">
        <v>460</v>
      </c>
      <c r="D455" s="586">
        <v>8503068</v>
      </c>
      <c r="E455" s="582">
        <v>5.6959999000000003</v>
      </c>
      <c r="F455" s="582">
        <v>0</v>
      </c>
      <c r="G455" s="582">
        <v>1.4239999999999999</v>
      </c>
      <c r="H455" s="582">
        <v>4.2719999</v>
      </c>
      <c r="I455" s="582">
        <v>0.6954535019445206</v>
      </c>
      <c r="J455" s="582">
        <v>0</v>
      </c>
      <c r="K455" s="582">
        <v>0.12124725761917808</v>
      </c>
      <c r="L455" s="582">
        <v>1.7477699999999999E-2</v>
      </c>
    </row>
    <row r="456" spans="1:12" ht="14.25" customHeight="1" x14ac:dyDescent="0.25">
      <c r="A456" s="574" t="s">
        <v>1251</v>
      </c>
      <c r="B456" s="582" t="s">
        <v>460</v>
      </c>
      <c r="C456" s="588" t="s">
        <v>460</v>
      </c>
      <c r="D456" s="586">
        <v>8503069</v>
      </c>
      <c r="E456" s="582">
        <v>1.0713618</v>
      </c>
      <c r="F456" s="582">
        <v>0</v>
      </c>
      <c r="G456" s="582">
        <v>0.30610369999999998</v>
      </c>
      <c r="H456" s="582">
        <v>0.76525810000000005</v>
      </c>
      <c r="I456" s="582">
        <v>0.12940832217671233</v>
      </c>
      <c r="J456" s="582">
        <v>0</v>
      </c>
      <c r="K456" s="582">
        <v>2.2000124091780825E-2</v>
      </c>
      <c r="L456" s="582">
        <v>3.3443000000000001E-3</v>
      </c>
    </row>
    <row r="457" spans="1:12" ht="14.25" customHeight="1" x14ac:dyDescent="0.25">
      <c r="A457" s="574" t="s">
        <v>1251</v>
      </c>
      <c r="B457" s="582" t="s">
        <v>460</v>
      </c>
      <c r="C457" s="588" t="s">
        <v>460</v>
      </c>
      <c r="D457" s="586">
        <v>8503070</v>
      </c>
      <c r="E457" s="582">
        <v>1.1984996999999999</v>
      </c>
      <c r="F457" s="582">
        <v>0</v>
      </c>
      <c r="G457" s="582">
        <v>0.28199980000000002</v>
      </c>
      <c r="H457" s="582">
        <v>0.91649990000000003</v>
      </c>
      <c r="I457" s="582">
        <v>0.1455101294931507</v>
      </c>
      <c r="J457" s="582">
        <v>0</v>
      </c>
      <c r="K457" s="582">
        <v>2.639017313150685E-2</v>
      </c>
      <c r="L457" s="582">
        <v>3.6543000000000001E-3</v>
      </c>
    </row>
    <row r="458" spans="1:12" ht="14.25" customHeight="1" x14ac:dyDescent="0.25">
      <c r="A458" s="574" t="s">
        <v>1251</v>
      </c>
      <c r="B458" s="582" t="s">
        <v>460</v>
      </c>
      <c r="C458" s="588" t="s">
        <v>460</v>
      </c>
      <c r="D458" s="586">
        <v>8503071</v>
      </c>
      <c r="E458" s="582">
        <v>1.992</v>
      </c>
      <c r="F458" s="582">
        <v>0</v>
      </c>
      <c r="G458" s="582">
        <v>0.66400000000000003</v>
      </c>
      <c r="H458" s="582">
        <v>1.3280000000000001</v>
      </c>
      <c r="I458" s="582">
        <v>0.23923328767123286</v>
      </c>
      <c r="J458" s="582">
        <v>0</v>
      </c>
      <c r="K458" s="582">
        <v>3.8142479452054796E-2</v>
      </c>
      <c r="L458" s="582">
        <v>6.4600999999999999E-3</v>
      </c>
    </row>
    <row r="459" spans="1:12" ht="14.25" customHeight="1" x14ac:dyDescent="0.25">
      <c r="A459" s="574" t="s">
        <v>1251</v>
      </c>
      <c r="B459" s="582" t="s">
        <v>460</v>
      </c>
      <c r="C459" s="588" t="s">
        <v>460</v>
      </c>
      <c r="D459" s="586">
        <v>8503072</v>
      </c>
      <c r="E459" s="582">
        <v>1.8883918</v>
      </c>
      <c r="F459" s="582">
        <v>0</v>
      </c>
      <c r="G459" s="582">
        <v>0.53954040000000003</v>
      </c>
      <c r="H459" s="582">
        <v>1.3488514</v>
      </c>
      <c r="I459" s="582">
        <v>0.22579401391780818</v>
      </c>
      <c r="J459" s="582">
        <v>0</v>
      </c>
      <c r="K459" s="582">
        <v>3.9537974797260275E-2</v>
      </c>
      <c r="L459" s="582">
        <v>5.8983999999999998E-3</v>
      </c>
    </row>
    <row r="460" spans="1:12" ht="14.25" customHeight="1" x14ac:dyDescent="0.25">
      <c r="A460" s="574" t="s">
        <v>1251</v>
      </c>
      <c r="B460" s="582" t="s">
        <v>460</v>
      </c>
      <c r="C460" s="588" t="s">
        <v>460</v>
      </c>
      <c r="D460" s="586">
        <v>8503073</v>
      </c>
      <c r="E460" s="582">
        <v>4.9640003000000004</v>
      </c>
      <c r="F460" s="582">
        <v>0</v>
      </c>
      <c r="G460" s="582">
        <v>1.1679999999999999</v>
      </c>
      <c r="H460" s="582">
        <v>3.7960003000000002</v>
      </c>
      <c r="I460" s="582">
        <v>0.60268003900000011</v>
      </c>
      <c r="J460" s="582">
        <v>0</v>
      </c>
      <c r="K460" s="582">
        <v>0.10930400812054795</v>
      </c>
      <c r="L460" s="582">
        <v>1.51358E-2</v>
      </c>
    </row>
    <row r="461" spans="1:12" ht="14.25" customHeight="1" x14ac:dyDescent="0.25">
      <c r="A461" s="574" t="s">
        <v>1251</v>
      </c>
      <c r="B461" s="582" t="s">
        <v>460</v>
      </c>
      <c r="C461" s="588" t="s">
        <v>460</v>
      </c>
      <c r="D461" s="586">
        <v>8503074</v>
      </c>
      <c r="E461" s="582">
        <v>2.3924723000000001</v>
      </c>
      <c r="F461" s="582">
        <v>0</v>
      </c>
      <c r="G461" s="582">
        <v>0.56293439999999995</v>
      </c>
      <c r="H461" s="582">
        <v>1.8295379000000001</v>
      </c>
      <c r="I461" s="582">
        <v>0.29047044747945205</v>
      </c>
      <c r="J461" s="582">
        <v>0</v>
      </c>
      <c r="K461" s="582">
        <v>5.2680669350684932E-2</v>
      </c>
      <c r="L461" s="582">
        <v>7.2947000000000003E-3</v>
      </c>
    </row>
    <row r="462" spans="1:12" ht="14.25" customHeight="1" x14ac:dyDescent="0.25">
      <c r="A462" s="574" t="s">
        <v>1251</v>
      </c>
      <c r="B462" s="582" t="s">
        <v>460</v>
      </c>
      <c r="C462" s="588" t="s">
        <v>460</v>
      </c>
      <c r="D462" s="586">
        <v>8503075</v>
      </c>
      <c r="E462" s="582">
        <v>7.7849998999999999</v>
      </c>
      <c r="F462" s="582">
        <v>0</v>
      </c>
      <c r="G462" s="582">
        <v>1.73</v>
      </c>
      <c r="H462" s="582">
        <v>6.0549999000000003</v>
      </c>
      <c r="I462" s="582">
        <v>0.94889313768493155</v>
      </c>
      <c r="J462" s="582">
        <v>0</v>
      </c>
      <c r="K462" s="582">
        <v>0.17360431236164386</v>
      </c>
      <c r="L462" s="582">
        <v>2.3587400000000001E-2</v>
      </c>
    </row>
    <row r="463" spans="1:12" ht="14.25" customHeight="1" x14ac:dyDescent="0.25">
      <c r="A463" s="574" t="s">
        <v>1251</v>
      </c>
      <c r="B463" s="582" t="s">
        <v>460</v>
      </c>
      <c r="C463" s="588" t="s">
        <v>460</v>
      </c>
      <c r="D463" s="586">
        <v>8503076</v>
      </c>
      <c r="E463" s="582">
        <v>9.6914996999999996</v>
      </c>
      <c r="F463" s="582">
        <v>0</v>
      </c>
      <c r="G463" s="582">
        <v>2.9819998000000001</v>
      </c>
      <c r="H463" s="582">
        <v>6.7094999</v>
      </c>
      <c r="I463" s="582">
        <v>1.1731667630958904</v>
      </c>
      <c r="J463" s="582">
        <v>0</v>
      </c>
      <c r="K463" s="582">
        <v>0.19069991643835613</v>
      </c>
      <c r="L463" s="582">
        <v>3.1067500000000001E-2</v>
      </c>
    </row>
    <row r="464" spans="1:12" ht="14.25" customHeight="1" x14ac:dyDescent="0.25">
      <c r="A464" s="574" t="s">
        <v>1251</v>
      </c>
      <c r="B464" s="582" t="s">
        <v>460</v>
      </c>
      <c r="C464" s="588" t="s">
        <v>460</v>
      </c>
      <c r="D464" s="586">
        <v>8503077</v>
      </c>
      <c r="E464" s="582">
        <v>2.8325838000000001</v>
      </c>
      <c r="F464" s="582">
        <v>0</v>
      </c>
      <c r="G464" s="582">
        <v>0.62946310000000005</v>
      </c>
      <c r="H464" s="582">
        <v>2.2031206999999999</v>
      </c>
      <c r="I464" s="582">
        <v>0.34525627580821922</v>
      </c>
      <c r="J464" s="582">
        <v>0</v>
      </c>
      <c r="K464" s="582">
        <v>6.3166185167123301E-2</v>
      </c>
      <c r="L464" s="582">
        <v>8.5827000000000004E-3</v>
      </c>
    </row>
    <row r="465" spans="1:12" ht="14.25" customHeight="1" x14ac:dyDescent="0.25">
      <c r="A465" s="574" t="s">
        <v>1251</v>
      </c>
      <c r="B465" s="582" t="s">
        <v>460</v>
      </c>
      <c r="C465" s="588" t="s">
        <v>460</v>
      </c>
      <c r="D465" s="586">
        <v>8503078</v>
      </c>
      <c r="E465" s="582">
        <v>6.4529997000000003</v>
      </c>
      <c r="F465" s="582">
        <v>0</v>
      </c>
      <c r="G465" s="582">
        <v>1.4339999000000001</v>
      </c>
      <c r="H465" s="582">
        <v>5.0189997999999996</v>
      </c>
      <c r="I465" s="582">
        <v>0.78653914389041091</v>
      </c>
      <c r="J465" s="582">
        <v>0</v>
      </c>
      <c r="K465" s="582">
        <v>0.14390091239452057</v>
      </c>
      <c r="L465" s="582">
        <v>1.9551800000000001E-2</v>
      </c>
    </row>
    <row r="466" spans="1:12" ht="14.25" customHeight="1" x14ac:dyDescent="0.25">
      <c r="A466" s="574" t="s">
        <v>1251</v>
      </c>
      <c r="B466" s="582" t="s">
        <v>460</v>
      </c>
      <c r="C466" s="588" t="s">
        <v>460</v>
      </c>
      <c r="D466" s="586">
        <v>8503079</v>
      </c>
      <c r="E466" s="582">
        <v>3.2849997000000002</v>
      </c>
      <c r="F466" s="582">
        <v>0</v>
      </c>
      <c r="G466" s="582">
        <v>0.72999979999999998</v>
      </c>
      <c r="H466" s="582">
        <v>2.5549998999999999</v>
      </c>
      <c r="I466" s="582">
        <v>0.40039996580821918</v>
      </c>
      <c r="J466" s="582">
        <v>0</v>
      </c>
      <c r="K466" s="582">
        <v>7.3254997328767141E-2</v>
      </c>
      <c r="L466" s="582">
        <v>9.9533E-3</v>
      </c>
    </row>
    <row r="467" spans="1:12" ht="14.25" customHeight="1" x14ac:dyDescent="0.25">
      <c r="A467" s="574" t="s">
        <v>1251</v>
      </c>
      <c r="B467" s="582" t="s">
        <v>460</v>
      </c>
      <c r="C467" s="588" t="s">
        <v>460</v>
      </c>
      <c r="D467" s="586">
        <v>8503080</v>
      </c>
      <c r="E467" s="582">
        <v>4.1046858999999998</v>
      </c>
      <c r="F467" s="582">
        <v>0</v>
      </c>
      <c r="G467" s="582">
        <v>0.91215210000000002</v>
      </c>
      <c r="H467" s="582">
        <v>3.1925338000000001</v>
      </c>
      <c r="I467" s="582">
        <v>0.50030935179452063</v>
      </c>
      <c r="J467" s="582">
        <v>0</v>
      </c>
      <c r="K467" s="582">
        <v>9.1533874882191765E-2</v>
      </c>
      <c r="L467" s="582">
        <v>1.2437E-2</v>
      </c>
    </row>
    <row r="468" spans="1:12" ht="14.25" customHeight="1" x14ac:dyDescent="0.25">
      <c r="A468" s="574" t="s">
        <v>1251</v>
      </c>
      <c r="B468" s="582" t="s">
        <v>460</v>
      </c>
      <c r="C468" s="588" t="s">
        <v>460</v>
      </c>
      <c r="D468" s="586">
        <v>8503081</v>
      </c>
      <c r="E468" s="582">
        <v>23.759999400000002</v>
      </c>
      <c r="F468" s="582">
        <v>0</v>
      </c>
      <c r="G468" s="582">
        <v>4.3200000999999997</v>
      </c>
      <c r="H468" s="582">
        <v>19.4399993</v>
      </c>
      <c r="I468" s="582">
        <v>2.9310904033972602</v>
      </c>
      <c r="J468" s="582">
        <v>0</v>
      </c>
      <c r="K468" s="582">
        <v>0.55044491027945208</v>
      </c>
      <c r="L468" s="582">
        <v>7.0574499999999998E-2</v>
      </c>
    </row>
    <row r="469" spans="1:12" ht="14.25" customHeight="1" x14ac:dyDescent="0.25">
      <c r="A469" s="574" t="s">
        <v>1251</v>
      </c>
      <c r="B469" s="582" t="s">
        <v>460</v>
      </c>
      <c r="C469" s="588" t="s">
        <v>460</v>
      </c>
      <c r="D469" s="586">
        <v>8503082</v>
      </c>
      <c r="E469" s="582">
        <v>29.0182726</v>
      </c>
      <c r="F469" s="582">
        <v>0</v>
      </c>
      <c r="G469" s="582">
        <v>6.4485048000000003</v>
      </c>
      <c r="H469" s="582">
        <v>22.569767800000001</v>
      </c>
      <c r="I469" s="582">
        <v>3.5369608643698633</v>
      </c>
      <c r="J469" s="582">
        <v>0</v>
      </c>
      <c r="K469" s="582">
        <v>0.64710306917260285</v>
      </c>
      <c r="L469" s="582">
        <v>8.7921700000000005E-2</v>
      </c>
    </row>
    <row r="470" spans="1:12" ht="14.25" customHeight="1" x14ac:dyDescent="0.25">
      <c r="A470" s="574" t="s">
        <v>1251</v>
      </c>
      <c r="B470" s="582" t="s">
        <v>460</v>
      </c>
      <c r="C470" s="588" t="s">
        <v>460</v>
      </c>
      <c r="D470" s="586">
        <v>8503083</v>
      </c>
      <c r="E470" s="582">
        <v>18.941970600000001</v>
      </c>
      <c r="F470" s="582">
        <v>3.6261958000000001</v>
      </c>
      <c r="G470" s="582">
        <v>2.3454411999999998</v>
      </c>
      <c r="H470" s="582">
        <v>20.222725199999999</v>
      </c>
      <c r="I470" s="582">
        <v>2.418285926246575</v>
      </c>
      <c r="J470" s="582">
        <v>0</v>
      </c>
      <c r="K470" s="582">
        <v>0.55879063476438362</v>
      </c>
      <c r="L470" s="582">
        <v>5.5773000000000003E-2</v>
      </c>
    </row>
    <row r="471" spans="1:12" ht="14.25" customHeight="1" x14ac:dyDescent="0.25">
      <c r="A471" s="574" t="s">
        <v>1251</v>
      </c>
      <c r="B471" s="582" t="s">
        <v>460</v>
      </c>
      <c r="C471" s="588" t="s">
        <v>460</v>
      </c>
      <c r="D471" s="586">
        <v>8503084</v>
      </c>
      <c r="E471" s="582">
        <v>4.4778266999999996</v>
      </c>
      <c r="F471" s="582">
        <v>0</v>
      </c>
      <c r="G471" s="582">
        <v>0.99507259999999997</v>
      </c>
      <c r="H471" s="582">
        <v>3.4827541000000002</v>
      </c>
      <c r="I471" s="582">
        <v>0.54579051283561641</v>
      </c>
      <c r="J471" s="582">
        <v>0</v>
      </c>
      <c r="K471" s="582">
        <v>9.9854854975342466E-2</v>
      </c>
      <c r="L471" s="582">
        <v>1.35672E-2</v>
      </c>
    </row>
    <row r="472" spans="1:12" ht="14.25" customHeight="1" x14ac:dyDescent="0.25">
      <c r="A472" s="574" t="s">
        <v>1251</v>
      </c>
      <c r="B472" s="582" t="s">
        <v>460</v>
      </c>
      <c r="C472" s="588" t="s">
        <v>460</v>
      </c>
      <c r="D472" s="586">
        <v>8503085</v>
      </c>
      <c r="E472" s="582">
        <v>16.919999700000002</v>
      </c>
      <c r="F472" s="582">
        <v>0</v>
      </c>
      <c r="G472" s="582">
        <v>3.76</v>
      </c>
      <c r="H472" s="582">
        <v>13.1599997</v>
      </c>
      <c r="I472" s="582">
        <v>2.0623342075753421</v>
      </c>
      <c r="J472" s="582">
        <v>0</v>
      </c>
      <c r="K472" s="582">
        <v>0.37731341190684931</v>
      </c>
      <c r="L472" s="582">
        <v>5.1265499999999999E-2</v>
      </c>
    </row>
    <row r="473" spans="1:12" ht="14.25" customHeight="1" x14ac:dyDescent="0.25">
      <c r="A473" s="574" t="s">
        <v>1251</v>
      </c>
      <c r="B473" s="582" t="s">
        <v>460</v>
      </c>
      <c r="C473" s="588" t="s">
        <v>460</v>
      </c>
      <c r="D473" s="586">
        <v>8503086</v>
      </c>
      <c r="E473" s="582">
        <v>1.0327005</v>
      </c>
      <c r="F473" s="582">
        <v>0</v>
      </c>
      <c r="G473" s="582">
        <v>0.229489</v>
      </c>
      <c r="H473" s="582">
        <v>0.80321149999999997</v>
      </c>
      <c r="I473" s="582">
        <v>0.12587314216438358</v>
      </c>
      <c r="J473" s="582">
        <v>0</v>
      </c>
      <c r="K473" s="582">
        <v>2.3029062808219182E-2</v>
      </c>
      <c r="L473" s="582">
        <v>3.1289999999999998E-3</v>
      </c>
    </row>
    <row r="474" spans="1:12" ht="14.25" customHeight="1" x14ac:dyDescent="0.25">
      <c r="A474" s="574" t="s">
        <v>1251</v>
      </c>
      <c r="B474" s="582" t="s">
        <v>460</v>
      </c>
      <c r="C474" s="588" t="s">
        <v>460</v>
      </c>
      <c r="D474" s="586">
        <v>8503087</v>
      </c>
      <c r="E474" s="582">
        <v>3.3908117</v>
      </c>
      <c r="F474" s="582">
        <v>0</v>
      </c>
      <c r="G474" s="582">
        <v>0.52166330000000005</v>
      </c>
      <c r="H474" s="582">
        <v>2.8691483999999998</v>
      </c>
      <c r="I474" s="582">
        <v>0.42176124116438357</v>
      </c>
      <c r="J474" s="582">
        <v>0</v>
      </c>
      <c r="K474" s="582">
        <v>8.0589842690410959E-2</v>
      </c>
      <c r="L474" s="582">
        <v>9.9319999999999999E-3</v>
      </c>
    </row>
    <row r="475" spans="1:12" ht="14.25" customHeight="1" x14ac:dyDescent="0.25">
      <c r="A475" s="574" t="s">
        <v>1251</v>
      </c>
      <c r="B475" s="582" t="s">
        <v>460</v>
      </c>
      <c r="C475" s="588" t="s">
        <v>460</v>
      </c>
      <c r="D475" s="586">
        <v>8503088</v>
      </c>
      <c r="E475" s="582">
        <v>18.322033099999999</v>
      </c>
      <c r="F475" s="582">
        <v>0</v>
      </c>
      <c r="G475" s="582">
        <v>2.8187742999999998</v>
      </c>
      <c r="H475" s="582">
        <v>15.503258799999999</v>
      </c>
      <c r="I475" s="582">
        <v>2.2789597405205479</v>
      </c>
      <c r="J475" s="582">
        <v>0</v>
      </c>
      <c r="K475" s="582">
        <v>0.43546202062465755</v>
      </c>
      <c r="L475" s="582">
        <v>5.3666499999999999E-2</v>
      </c>
    </row>
    <row r="476" spans="1:12" ht="14.25" customHeight="1" x14ac:dyDescent="0.25">
      <c r="A476" s="574" t="s">
        <v>1251</v>
      </c>
      <c r="B476" s="582" t="s">
        <v>460</v>
      </c>
      <c r="C476" s="588" t="s">
        <v>460</v>
      </c>
      <c r="D476" s="586">
        <v>8503089</v>
      </c>
      <c r="E476" s="582">
        <v>6.1347638</v>
      </c>
      <c r="F476" s="582">
        <v>0</v>
      </c>
      <c r="G476" s="582">
        <v>1.1154116999999999</v>
      </c>
      <c r="H476" s="582">
        <v>5.0193520999999999</v>
      </c>
      <c r="I476" s="582">
        <v>0.75679913079452055</v>
      </c>
      <c r="J476" s="582">
        <v>0</v>
      </c>
      <c r="K476" s="582">
        <v>0.1421232985917808</v>
      </c>
      <c r="L476" s="582">
        <v>1.8222100000000001E-2</v>
      </c>
    </row>
    <row r="477" spans="1:12" ht="14.25" customHeight="1" x14ac:dyDescent="0.25">
      <c r="A477" s="574" t="s">
        <v>1251</v>
      </c>
      <c r="B477" s="582" t="s">
        <v>460</v>
      </c>
      <c r="C477" s="588" t="s">
        <v>460</v>
      </c>
      <c r="D477" s="586">
        <v>8503090</v>
      </c>
      <c r="E477" s="582">
        <v>24.3890584</v>
      </c>
      <c r="F477" s="582">
        <v>0</v>
      </c>
      <c r="G477" s="582">
        <v>4.0648431</v>
      </c>
      <c r="H477" s="582">
        <v>20.324215299999999</v>
      </c>
      <c r="I477" s="582">
        <v>2.9640640704657542</v>
      </c>
      <c r="J477" s="582">
        <v>0</v>
      </c>
      <c r="K477" s="582">
        <v>0.56192975211164387</v>
      </c>
      <c r="L477" s="582">
        <v>6.9688399999999998E-2</v>
      </c>
    </row>
    <row r="478" spans="1:12" ht="14.25" customHeight="1" x14ac:dyDescent="0.25">
      <c r="A478" s="574" t="s">
        <v>1251</v>
      </c>
      <c r="B478" s="582" t="s">
        <v>460</v>
      </c>
      <c r="C478" s="588" t="s">
        <v>460</v>
      </c>
      <c r="D478" s="586">
        <v>8503091</v>
      </c>
      <c r="E478" s="582">
        <v>18.6891146</v>
      </c>
      <c r="F478" s="582">
        <v>0</v>
      </c>
      <c r="G478" s="582">
        <v>3.1148525</v>
      </c>
      <c r="H478" s="582">
        <v>15.5742621</v>
      </c>
      <c r="I478" s="582">
        <v>2.3158714507945204</v>
      </c>
      <c r="J478" s="582">
        <v>0</v>
      </c>
      <c r="K478" s="582">
        <v>0.43904485114794523</v>
      </c>
      <c r="L478" s="582">
        <v>5.5094999999999998E-2</v>
      </c>
    </row>
    <row r="479" spans="1:12" ht="14.25" customHeight="1" x14ac:dyDescent="0.25">
      <c r="A479" s="574" t="s">
        <v>1251</v>
      </c>
      <c r="B479" s="582" t="s">
        <v>460</v>
      </c>
      <c r="C479" s="588" t="s">
        <v>460</v>
      </c>
      <c r="D479" s="586">
        <v>8503092</v>
      </c>
      <c r="E479" s="582">
        <v>17.472499800000001</v>
      </c>
      <c r="F479" s="582">
        <v>0</v>
      </c>
      <c r="G479" s="582">
        <v>2.9120832999999999</v>
      </c>
      <c r="H479" s="582">
        <v>14.560416500000001</v>
      </c>
      <c r="I479" s="582">
        <v>2.1234771742910961</v>
      </c>
      <c r="J479" s="582">
        <v>0</v>
      </c>
      <c r="K479" s="582">
        <v>0.40257058572534243</v>
      </c>
      <c r="L479" s="582">
        <v>4.9924900000000001E-2</v>
      </c>
    </row>
    <row r="480" spans="1:12" ht="14.25" customHeight="1" x14ac:dyDescent="0.25">
      <c r="A480" s="574" t="s">
        <v>1251</v>
      </c>
      <c r="B480" s="582" t="s">
        <v>460</v>
      </c>
      <c r="C480" s="588" t="s">
        <v>460</v>
      </c>
      <c r="D480" s="586">
        <v>8506009</v>
      </c>
      <c r="E480" s="582">
        <v>3.4547498999999999</v>
      </c>
      <c r="F480" s="582">
        <v>0</v>
      </c>
      <c r="G480" s="582">
        <v>1.0630001</v>
      </c>
      <c r="H480" s="582">
        <v>2.3917497999999999</v>
      </c>
      <c r="I480" s="582">
        <v>0.41451719614246574</v>
      </c>
      <c r="J480" s="582">
        <v>0</v>
      </c>
      <c r="K480" s="582">
        <v>6.9344362841095894E-2</v>
      </c>
      <c r="L480" s="582">
        <v>1.0895800000000001E-2</v>
      </c>
    </row>
    <row r="481" spans="1:12" ht="14.25" customHeight="1" x14ac:dyDescent="0.25">
      <c r="A481" s="574" t="s">
        <v>1251</v>
      </c>
      <c r="B481" s="582" t="s">
        <v>460</v>
      </c>
      <c r="C481" s="588" t="s">
        <v>460</v>
      </c>
      <c r="D481" s="586">
        <v>88103001</v>
      </c>
      <c r="E481" s="582">
        <v>9.6479523</v>
      </c>
      <c r="F481" s="582">
        <v>0</v>
      </c>
      <c r="G481" s="582">
        <v>1.4843004</v>
      </c>
      <c r="H481" s="582">
        <v>8.1636518999999996</v>
      </c>
      <c r="I481" s="582">
        <v>1.2000466679589041</v>
      </c>
      <c r="J481" s="582">
        <v>0</v>
      </c>
      <c r="K481" s="582">
        <v>0.22930407311232881</v>
      </c>
      <c r="L481" s="582">
        <v>2.8259599999999999E-2</v>
      </c>
    </row>
    <row r="482" spans="1:12" ht="14.25" customHeight="1" x14ac:dyDescent="0.25">
      <c r="A482" s="574" t="s">
        <v>1251</v>
      </c>
      <c r="B482" s="582" t="s">
        <v>460</v>
      </c>
      <c r="C482" s="588" t="s">
        <v>460</v>
      </c>
      <c r="D482" s="586">
        <v>88103002</v>
      </c>
      <c r="E482" s="582">
        <v>19.234902399999999</v>
      </c>
      <c r="F482" s="582">
        <v>4.2123318000000003</v>
      </c>
      <c r="G482" s="582">
        <v>2.1372114999999998</v>
      </c>
      <c r="H482" s="582">
        <v>21.310022700000001</v>
      </c>
      <c r="I482" s="582">
        <v>2.4217245542226031</v>
      </c>
      <c r="J482" s="582">
        <v>0</v>
      </c>
      <c r="K482" s="582">
        <v>0.55124042770136983</v>
      </c>
      <c r="L482" s="582">
        <v>5.5098000000000001E-2</v>
      </c>
    </row>
    <row r="483" spans="1:12" ht="14.25" customHeight="1" x14ac:dyDescent="0.25">
      <c r="A483" s="574" t="s">
        <v>1251</v>
      </c>
      <c r="B483" s="582" t="s">
        <v>460</v>
      </c>
      <c r="C483" s="588" t="s">
        <v>460</v>
      </c>
      <c r="D483" s="586">
        <v>88103003</v>
      </c>
      <c r="E483" s="582">
        <v>9.5520583000000006</v>
      </c>
      <c r="F483" s="582">
        <v>4.9503560000000002</v>
      </c>
      <c r="G483" s="582">
        <v>1.4102536999999999</v>
      </c>
      <c r="H483" s="582">
        <v>13.0921606</v>
      </c>
      <c r="I483" s="582">
        <v>1.3599665105883563</v>
      </c>
      <c r="J483" s="582">
        <v>0</v>
      </c>
      <c r="K483" s="582">
        <v>0.36080426035342467</v>
      </c>
      <c r="L483" s="582">
        <v>3.2782400000000003E-2</v>
      </c>
    </row>
    <row r="484" spans="1:12" ht="14.25" customHeight="1" x14ac:dyDescent="0.25">
      <c r="A484" s="574" t="s">
        <v>1251</v>
      </c>
      <c r="B484" s="582" t="s">
        <v>460</v>
      </c>
      <c r="C484" s="588" t="s">
        <v>460</v>
      </c>
      <c r="D484" s="586">
        <v>88103004</v>
      </c>
      <c r="E484" s="582">
        <v>23.823136999999999</v>
      </c>
      <c r="F484" s="582">
        <v>1.3495824999999999</v>
      </c>
      <c r="G484" s="582">
        <v>2.7626938999999999</v>
      </c>
      <c r="H484" s="582">
        <v>22.410025600000001</v>
      </c>
      <c r="I484" s="582">
        <v>3.0432240070787668</v>
      </c>
      <c r="J484" s="582">
        <v>0</v>
      </c>
      <c r="K484" s="582">
        <v>0.61924501277808219</v>
      </c>
      <c r="L484" s="582">
        <v>7.1238300000000004E-2</v>
      </c>
    </row>
    <row r="485" spans="1:12" ht="14.25" customHeight="1" x14ac:dyDescent="0.25">
      <c r="A485" s="574" t="s">
        <v>1251</v>
      </c>
      <c r="B485" s="582" t="s">
        <v>460</v>
      </c>
      <c r="C485" s="588" t="s">
        <v>460</v>
      </c>
      <c r="D485" s="586">
        <v>88103005</v>
      </c>
      <c r="E485" s="582">
        <v>17.5616305</v>
      </c>
      <c r="F485" s="582">
        <v>2.5654401999999998</v>
      </c>
      <c r="G485" s="582">
        <v>2.4758887000000001</v>
      </c>
      <c r="H485" s="582">
        <v>17.651181999999999</v>
      </c>
      <c r="I485" s="582">
        <v>2.2191874922794526</v>
      </c>
      <c r="J485" s="582">
        <v>0</v>
      </c>
      <c r="K485" s="582">
        <v>0.47117741933698626</v>
      </c>
      <c r="L485" s="582">
        <v>5.19113E-2</v>
      </c>
    </row>
    <row r="486" spans="1:12" ht="14.25" customHeight="1" x14ac:dyDescent="0.25">
      <c r="A486" s="574" t="s">
        <v>1251</v>
      </c>
      <c r="B486" s="582" t="s">
        <v>460</v>
      </c>
      <c r="C486" s="588" t="s">
        <v>460</v>
      </c>
      <c r="D486" s="586">
        <v>88103006</v>
      </c>
      <c r="E486" s="582">
        <v>39.7462515</v>
      </c>
      <c r="F486" s="582">
        <v>3.4933592</v>
      </c>
      <c r="G486" s="582">
        <v>5.6434521999999996</v>
      </c>
      <c r="H486" s="582">
        <v>37.596158500000001</v>
      </c>
      <c r="I486" s="582">
        <v>4.9143875372342478</v>
      </c>
      <c r="J486" s="582">
        <v>0</v>
      </c>
      <c r="K486" s="582">
        <v>1.0231761528924659</v>
      </c>
      <c r="L486" s="582">
        <v>0.11390409999999999</v>
      </c>
    </row>
    <row r="487" spans="1:12" ht="14.25" customHeight="1" x14ac:dyDescent="0.25">
      <c r="A487" s="574" t="s">
        <v>1251</v>
      </c>
      <c r="B487" s="582" t="s">
        <v>460</v>
      </c>
      <c r="C487" s="588" t="s">
        <v>460</v>
      </c>
      <c r="D487" s="586">
        <v>88103007</v>
      </c>
      <c r="E487" s="582">
        <v>40.652501800000003</v>
      </c>
      <c r="F487" s="582">
        <v>3.2465717000000001</v>
      </c>
      <c r="G487" s="582">
        <v>4.5803836999999996</v>
      </c>
      <c r="H487" s="582">
        <v>39.318689800000001</v>
      </c>
      <c r="I487" s="582">
        <v>5.1221108501219188</v>
      </c>
      <c r="J487" s="582">
        <v>0</v>
      </c>
      <c r="K487" s="582">
        <v>1.0700510441178082</v>
      </c>
      <c r="L487" s="582">
        <v>0.1166457</v>
      </c>
    </row>
    <row r="488" spans="1:12" ht="14.25" customHeight="1" x14ac:dyDescent="0.25">
      <c r="A488" s="574" t="s">
        <v>1251</v>
      </c>
      <c r="B488" s="582" t="s">
        <v>460</v>
      </c>
      <c r="C488" s="588" t="s">
        <v>460</v>
      </c>
      <c r="D488" s="586">
        <v>88103008</v>
      </c>
      <c r="E488" s="582">
        <v>7.3954047000000003</v>
      </c>
      <c r="F488" s="582">
        <v>0</v>
      </c>
      <c r="G488" s="582">
        <v>1.0956155000000001</v>
      </c>
      <c r="H488" s="582">
        <v>6.2997892000000002</v>
      </c>
      <c r="I488" s="582">
        <v>0.9036858125342464</v>
      </c>
      <c r="J488" s="582">
        <v>0</v>
      </c>
      <c r="K488" s="582">
        <v>0.17327422034178083</v>
      </c>
      <c r="L488" s="582">
        <v>2.09243E-2</v>
      </c>
    </row>
    <row r="489" spans="1:12" ht="14.25" customHeight="1" x14ac:dyDescent="0.25">
      <c r="A489" s="574" t="s">
        <v>1251</v>
      </c>
      <c r="B489" s="582" t="s">
        <v>460</v>
      </c>
      <c r="C489" s="588" t="s">
        <v>460</v>
      </c>
      <c r="D489" s="586">
        <v>88103009</v>
      </c>
      <c r="E489" s="582">
        <v>35.543632100000004</v>
      </c>
      <c r="F489" s="582">
        <v>0</v>
      </c>
      <c r="G489" s="582">
        <v>4.9025699999999999</v>
      </c>
      <c r="H489" s="582">
        <v>30.641062099999999</v>
      </c>
      <c r="I489" s="582">
        <v>4.3562775812773973</v>
      </c>
      <c r="J489" s="582">
        <v>0</v>
      </c>
      <c r="K489" s="582">
        <v>0.84042976748013698</v>
      </c>
      <c r="L489" s="582">
        <v>0.10001790000000001</v>
      </c>
    </row>
    <row r="490" spans="1:12" ht="14.25" customHeight="1" x14ac:dyDescent="0.25">
      <c r="A490" s="574" t="s">
        <v>1251</v>
      </c>
      <c r="B490" s="582" t="s">
        <v>460</v>
      </c>
      <c r="C490" s="588" t="s">
        <v>460</v>
      </c>
      <c r="D490" s="586">
        <v>88103010</v>
      </c>
      <c r="E490" s="582">
        <v>22.5030228</v>
      </c>
      <c r="F490" s="582">
        <v>1.3933489999999999</v>
      </c>
      <c r="G490" s="582">
        <v>2.5425588000000001</v>
      </c>
      <c r="H490" s="582">
        <v>21.353812999999999</v>
      </c>
      <c r="I490" s="582">
        <v>2.7953761717054793</v>
      </c>
      <c r="J490" s="582">
        <v>0</v>
      </c>
      <c r="K490" s="582">
        <v>0.58087462174794524</v>
      </c>
      <c r="L490" s="582">
        <v>6.3201800000000002E-2</v>
      </c>
    </row>
    <row r="491" spans="1:12" ht="14.25" customHeight="1" x14ac:dyDescent="0.25">
      <c r="A491" s="574" t="s">
        <v>1251</v>
      </c>
      <c r="B491" s="582" t="s">
        <v>460</v>
      </c>
      <c r="C491" s="588" t="s">
        <v>460</v>
      </c>
      <c r="D491" s="586">
        <v>88103011</v>
      </c>
      <c r="E491" s="582">
        <v>9.4162499999999998</v>
      </c>
      <c r="F491" s="582">
        <v>0</v>
      </c>
      <c r="G491" s="582">
        <v>1.2150000000000001</v>
      </c>
      <c r="H491" s="582">
        <v>8.2012499999999999</v>
      </c>
      <c r="I491" s="582">
        <v>1.1913428681506848</v>
      </c>
      <c r="J491" s="582">
        <v>0</v>
      </c>
      <c r="K491" s="582">
        <v>0.22441091609589042</v>
      </c>
      <c r="L491" s="582">
        <v>2.72039E-2</v>
      </c>
    </row>
    <row r="492" spans="1:12" ht="14.25" customHeight="1" x14ac:dyDescent="0.25">
      <c r="A492" s="574" t="s">
        <v>1251</v>
      </c>
      <c r="B492" s="582" t="s">
        <v>460</v>
      </c>
      <c r="C492" s="588" t="s">
        <v>460</v>
      </c>
      <c r="D492" s="586">
        <v>88103012</v>
      </c>
      <c r="E492" s="582">
        <v>18.534970000000001</v>
      </c>
      <c r="F492" s="582">
        <v>0</v>
      </c>
      <c r="G492" s="582">
        <v>2.0037802999999998</v>
      </c>
      <c r="H492" s="582">
        <v>16.531189699999999</v>
      </c>
      <c r="I492" s="582">
        <v>2.2914637344041093</v>
      </c>
      <c r="J492" s="582">
        <v>0</v>
      </c>
      <c r="K492" s="582">
        <v>0.44989334170273981</v>
      </c>
      <c r="L492" s="582">
        <v>5.13208E-2</v>
      </c>
    </row>
    <row r="493" spans="1:12" ht="14.25" customHeight="1" x14ac:dyDescent="0.25">
      <c r="A493" s="574" t="s">
        <v>1251</v>
      </c>
      <c r="B493" s="582" t="s">
        <v>460</v>
      </c>
      <c r="C493" s="588" t="s">
        <v>460</v>
      </c>
      <c r="D493" s="586">
        <v>88103013</v>
      </c>
      <c r="E493" s="582">
        <v>2.4415912999999998</v>
      </c>
      <c r="F493" s="582">
        <v>0</v>
      </c>
      <c r="G493" s="582">
        <v>0.21231240000000001</v>
      </c>
      <c r="H493" s="582">
        <v>2.2292789000000002</v>
      </c>
      <c r="I493" s="582">
        <v>0.30370108889383568</v>
      </c>
      <c r="J493" s="582">
        <v>0</v>
      </c>
      <c r="K493" s="582">
        <v>6.0350855833561645E-2</v>
      </c>
      <c r="L493" s="582">
        <v>6.6823999999999998E-3</v>
      </c>
    </row>
    <row r="494" spans="1:12" ht="14.25" customHeight="1" x14ac:dyDescent="0.25">
      <c r="A494" s="574" t="s">
        <v>1251</v>
      </c>
      <c r="B494" s="582" t="s">
        <v>460</v>
      </c>
      <c r="C494" s="588" t="s">
        <v>460</v>
      </c>
      <c r="D494" s="586">
        <v>88103014</v>
      </c>
      <c r="E494" s="582">
        <v>1.6889909000000001</v>
      </c>
      <c r="F494" s="582">
        <v>0</v>
      </c>
      <c r="G494" s="582">
        <v>0.14374400000000001</v>
      </c>
      <c r="H494" s="582">
        <v>1.5452469</v>
      </c>
      <c r="I494" s="582">
        <v>0.21019961536643841</v>
      </c>
      <c r="J494" s="582">
        <v>0</v>
      </c>
      <c r="K494" s="582">
        <v>4.1813968167123287E-2</v>
      </c>
      <c r="L494" s="582">
        <v>4.6179999999999997E-3</v>
      </c>
    </row>
    <row r="495" spans="1:12" ht="14.25" customHeight="1" x14ac:dyDescent="0.25">
      <c r="A495" s="574" t="s">
        <v>1251</v>
      </c>
      <c r="B495" s="582" t="s">
        <v>460</v>
      </c>
      <c r="C495" s="588" t="s">
        <v>460</v>
      </c>
      <c r="D495" s="586">
        <v>88103015</v>
      </c>
      <c r="E495" s="582">
        <v>4.4647465000000004</v>
      </c>
      <c r="F495" s="582">
        <v>0</v>
      </c>
      <c r="G495" s="582">
        <v>0.3882388</v>
      </c>
      <c r="H495" s="582">
        <v>4.0765076999999996</v>
      </c>
      <c r="I495" s="582">
        <v>0.55535436829109597</v>
      </c>
      <c r="J495" s="582">
        <v>0</v>
      </c>
      <c r="K495" s="582">
        <v>0.11035888124178085</v>
      </c>
      <c r="L495" s="582">
        <v>1.2219799999999999E-2</v>
      </c>
    </row>
    <row r="496" spans="1:12" ht="14.25" customHeight="1" x14ac:dyDescent="0.25">
      <c r="A496" s="574" t="s">
        <v>1251</v>
      </c>
      <c r="B496" s="582" t="s">
        <v>460</v>
      </c>
      <c r="C496" s="588" t="s">
        <v>460</v>
      </c>
      <c r="D496" s="586">
        <v>88103016</v>
      </c>
      <c r="E496" s="582">
        <v>8.9186879999999995</v>
      </c>
      <c r="F496" s="582">
        <v>0.87407939999999995</v>
      </c>
      <c r="G496" s="582">
        <v>0.79586559999999995</v>
      </c>
      <c r="H496" s="582">
        <v>8.9969017999999998</v>
      </c>
      <c r="I496" s="582">
        <v>1.0707294302671231</v>
      </c>
      <c r="J496" s="582">
        <v>0</v>
      </c>
      <c r="K496" s="582">
        <v>0.2431154854068493</v>
      </c>
      <c r="L496" s="582">
        <v>2.4586899999999998E-2</v>
      </c>
    </row>
    <row r="497" spans="1:12" ht="14.25" customHeight="1" x14ac:dyDescent="0.25">
      <c r="A497" s="574" t="s">
        <v>1251</v>
      </c>
      <c r="B497" s="582" t="s">
        <v>460</v>
      </c>
      <c r="C497" s="588" t="s">
        <v>460</v>
      </c>
      <c r="D497" s="586">
        <v>88103017</v>
      </c>
      <c r="E497" s="582">
        <v>38.425685899999998</v>
      </c>
      <c r="F497" s="582">
        <v>0</v>
      </c>
      <c r="G497" s="582">
        <v>3.3413640999999998</v>
      </c>
      <c r="H497" s="582">
        <v>35.084321799999998</v>
      </c>
      <c r="I497" s="582">
        <v>4.779638091205479</v>
      </c>
      <c r="J497" s="582">
        <v>0</v>
      </c>
      <c r="K497" s="582">
        <v>0.94979987623150686</v>
      </c>
      <c r="L497" s="582">
        <v>0.1051682</v>
      </c>
    </row>
    <row r="498" spans="1:12" ht="14.25" customHeight="1" x14ac:dyDescent="0.25">
      <c r="A498" s="574" t="s">
        <v>1251</v>
      </c>
      <c r="B498" s="582" t="s">
        <v>460</v>
      </c>
      <c r="C498" s="588" t="s">
        <v>460</v>
      </c>
      <c r="D498" s="586">
        <v>88103018</v>
      </c>
      <c r="E498" s="582">
        <v>12.6647064</v>
      </c>
      <c r="F498" s="582">
        <v>0.44108389999999997</v>
      </c>
      <c r="G498" s="582">
        <v>1.0647055999999999</v>
      </c>
      <c r="H498" s="582">
        <v>12.041084700000001</v>
      </c>
      <c r="I498" s="582">
        <v>1.5900676702294523</v>
      </c>
      <c r="J498" s="582">
        <v>0</v>
      </c>
      <c r="K498" s="582">
        <v>0.32457850223424661</v>
      </c>
      <c r="L498" s="582">
        <v>3.4985599999999999E-2</v>
      </c>
    </row>
    <row r="499" spans="1:12" ht="14.25" customHeight="1" x14ac:dyDescent="0.25">
      <c r="A499" s="574" t="s">
        <v>1251</v>
      </c>
      <c r="B499" s="582" t="s">
        <v>460</v>
      </c>
      <c r="C499" s="588" t="s">
        <v>460</v>
      </c>
      <c r="D499" s="586">
        <v>88103019</v>
      </c>
      <c r="E499" s="582">
        <v>18.427364600000001</v>
      </c>
      <c r="F499" s="582">
        <v>5.9449299999999997E-2</v>
      </c>
      <c r="G499" s="582">
        <v>1.7565115</v>
      </c>
      <c r="H499" s="582">
        <v>16.730302399999999</v>
      </c>
      <c r="I499" s="582">
        <v>2.2871724550650683</v>
      </c>
      <c r="J499" s="582">
        <v>0</v>
      </c>
      <c r="K499" s="582">
        <v>0.45381372189794517</v>
      </c>
      <c r="L499" s="582">
        <v>5.0682499999999998E-2</v>
      </c>
    </row>
    <row r="500" spans="1:12" ht="14.25" customHeight="1" x14ac:dyDescent="0.25">
      <c r="A500" s="574" t="s">
        <v>1251</v>
      </c>
      <c r="B500" s="582" t="s">
        <v>460</v>
      </c>
      <c r="C500" s="588" t="s">
        <v>460</v>
      </c>
      <c r="D500" s="586">
        <v>88103020</v>
      </c>
      <c r="E500" s="582">
        <v>17.072007599999999</v>
      </c>
      <c r="F500" s="582">
        <v>0</v>
      </c>
      <c r="G500" s="582">
        <v>1.9510866</v>
      </c>
      <c r="H500" s="582">
        <v>15.120920999999999</v>
      </c>
      <c r="I500" s="582">
        <v>2.0216295853458903</v>
      </c>
      <c r="J500" s="582">
        <v>0</v>
      </c>
      <c r="K500" s="582">
        <v>0.41216370050136986</v>
      </c>
      <c r="L500" s="582">
        <v>4.7429699999999998E-2</v>
      </c>
    </row>
    <row r="501" spans="1:12" ht="14.25" customHeight="1" x14ac:dyDescent="0.25">
      <c r="A501" s="574" t="s">
        <v>1251</v>
      </c>
      <c r="B501" s="582" t="s">
        <v>460</v>
      </c>
      <c r="C501" s="588" t="s">
        <v>460</v>
      </c>
      <c r="D501" s="586">
        <v>88103021</v>
      </c>
      <c r="E501" s="582">
        <v>16.2176996</v>
      </c>
      <c r="F501" s="582">
        <v>3.3065747000000001</v>
      </c>
      <c r="G501" s="582">
        <v>1.5122370000000001</v>
      </c>
      <c r="H501" s="582">
        <v>18.012037299999999</v>
      </c>
      <c r="I501" s="582">
        <v>2.2083742910198634</v>
      </c>
      <c r="J501" s="582">
        <v>0</v>
      </c>
      <c r="K501" s="582">
        <v>0.48444233793219177</v>
      </c>
      <c r="L501" s="582">
        <v>4.9907899999999998E-2</v>
      </c>
    </row>
    <row r="502" spans="1:12" ht="14.25" customHeight="1" x14ac:dyDescent="0.25">
      <c r="A502" s="574" t="s">
        <v>1251</v>
      </c>
      <c r="B502" s="582" t="s">
        <v>460</v>
      </c>
      <c r="C502" s="588" t="s">
        <v>460</v>
      </c>
      <c r="D502" s="586">
        <v>88103022</v>
      </c>
      <c r="E502" s="582">
        <v>174.6029647</v>
      </c>
      <c r="F502" s="582">
        <v>13.260099500000001</v>
      </c>
      <c r="G502" s="582">
        <v>0</v>
      </c>
      <c r="H502" s="582">
        <v>187.8630642</v>
      </c>
      <c r="I502" s="582">
        <v>22.852000296131507</v>
      </c>
      <c r="J502" s="582">
        <v>0</v>
      </c>
      <c r="K502" s="582">
        <v>4.8166123150684923</v>
      </c>
      <c r="L502" s="582">
        <v>0.47083799999999998</v>
      </c>
    </row>
    <row r="503" spans="1:12" ht="14.25" customHeight="1" x14ac:dyDescent="0.25">
      <c r="A503" s="574" t="s">
        <v>1251</v>
      </c>
      <c r="B503" s="582" t="s">
        <v>460</v>
      </c>
      <c r="C503" s="588" t="s">
        <v>460</v>
      </c>
      <c r="D503" s="586">
        <v>88103023</v>
      </c>
      <c r="E503" s="582">
        <v>210.02281590000001</v>
      </c>
      <c r="F503" s="582">
        <v>34.377959400000002</v>
      </c>
      <c r="G503" s="582">
        <v>0</v>
      </c>
      <c r="H503" s="582">
        <v>244.40077529999999</v>
      </c>
      <c r="I503" s="582">
        <v>27.827035088103436</v>
      </c>
      <c r="J503" s="582">
        <v>0</v>
      </c>
      <c r="K503" s="582">
        <v>6.1544486588821927</v>
      </c>
      <c r="L503" s="582">
        <v>0.58027390000000001</v>
      </c>
    </row>
    <row r="504" spans="1:12" ht="14.25" customHeight="1" x14ac:dyDescent="0.25">
      <c r="A504" s="574" t="s">
        <v>1251</v>
      </c>
      <c r="B504" s="582" t="s">
        <v>460</v>
      </c>
      <c r="C504" s="588" t="s">
        <v>460</v>
      </c>
      <c r="D504" s="586">
        <v>88103024</v>
      </c>
      <c r="E504" s="582">
        <v>228.14638049999999</v>
      </c>
      <c r="F504" s="582">
        <v>9.6300611000000007</v>
      </c>
      <c r="G504" s="582">
        <v>0</v>
      </c>
      <c r="H504" s="582">
        <v>237.7764416</v>
      </c>
      <c r="I504" s="582">
        <v>29.76525110818767</v>
      </c>
      <c r="J504" s="582">
        <v>0</v>
      </c>
      <c r="K504" s="582">
        <v>6.1159620827739731</v>
      </c>
      <c r="L504" s="582">
        <v>0.61312160000000004</v>
      </c>
    </row>
    <row r="505" spans="1:12" ht="14.25" customHeight="1" x14ac:dyDescent="0.25">
      <c r="A505" s="574" t="s">
        <v>1251</v>
      </c>
      <c r="B505" s="582" t="s">
        <v>460</v>
      </c>
      <c r="C505" s="588" t="s">
        <v>460</v>
      </c>
      <c r="D505" s="586">
        <v>88103025</v>
      </c>
      <c r="E505" s="582">
        <v>43.0819999</v>
      </c>
      <c r="F505" s="582">
        <v>0</v>
      </c>
      <c r="G505" s="582">
        <v>3.3139999000000002</v>
      </c>
      <c r="H505" s="582">
        <v>39.768000000000001</v>
      </c>
      <c r="I505" s="582">
        <v>5.3742979078150688</v>
      </c>
      <c r="J505" s="582">
        <v>0</v>
      </c>
      <c r="K505" s="582">
        <v>1.0739913595890411</v>
      </c>
      <c r="L505" s="582">
        <v>0.117259</v>
      </c>
    </row>
    <row r="506" spans="1:12" ht="14.25" customHeight="1" x14ac:dyDescent="0.25">
      <c r="A506" s="574" t="s">
        <v>1251</v>
      </c>
      <c r="B506" s="582" t="s">
        <v>460</v>
      </c>
      <c r="C506" s="588" t="s">
        <v>460</v>
      </c>
      <c r="D506" s="586">
        <v>88103026</v>
      </c>
      <c r="E506" s="582">
        <v>37.039462899999997</v>
      </c>
      <c r="F506" s="582">
        <v>4.7596349</v>
      </c>
      <c r="G506" s="582">
        <v>2.8906238000000002</v>
      </c>
      <c r="H506" s="582">
        <v>38.908473999999998</v>
      </c>
      <c r="I506" s="582">
        <v>4.650079890578767</v>
      </c>
      <c r="J506" s="582">
        <v>0</v>
      </c>
      <c r="K506" s="582">
        <v>1.0479702195952056</v>
      </c>
      <c r="L506" s="582">
        <v>0.1017251</v>
      </c>
    </row>
    <row r="507" spans="1:12" ht="14.25" customHeight="1" x14ac:dyDescent="0.25">
      <c r="A507" s="574" t="s">
        <v>1251</v>
      </c>
      <c r="B507" s="582" t="s">
        <v>460</v>
      </c>
      <c r="C507" s="588" t="s">
        <v>460</v>
      </c>
      <c r="D507" s="586">
        <v>88103027</v>
      </c>
      <c r="E507" s="582">
        <v>18.920999900000002</v>
      </c>
      <c r="F507" s="582">
        <v>0</v>
      </c>
      <c r="G507" s="582">
        <v>1.4279999999999999</v>
      </c>
      <c r="H507" s="582">
        <v>17.492999900000001</v>
      </c>
      <c r="I507" s="582">
        <v>2.3612982406746572</v>
      </c>
      <c r="J507" s="582">
        <v>0</v>
      </c>
      <c r="K507" s="582">
        <v>0.47225964803013698</v>
      </c>
      <c r="L507" s="582">
        <v>5.14569E-2</v>
      </c>
    </row>
    <row r="508" spans="1:12" ht="14.25" customHeight="1" x14ac:dyDescent="0.25">
      <c r="A508" s="574" t="s">
        <v>1251</v>
      </c>
      <c r="B508" s="582" t="s">
        <v>460</v>
      </c>
      <c r="C508" s="588" t="s">
        <v>460</v>
      </c>
      <c r="D508" s="586">
        <v>88103028</v>
      </c>
      <c r="E508" s="582">
        <v>42.1491069</v>
      </c>
      <c r="F508" s="582">
        <v>1.4757305000000001</v>
      </c>
      <c r="G508" s="582">
        <v>3.0582615</v>
      </c>
      <c r="H508" s="582">
        <v>40.566575899999997</v>
      </c>
      <c r="I508" s="582">
        <v>5.3620818409184929</v>
      </c>
      <c r="J508" s="582">
        <v>0</v>
      </c>
      <c r="K508" s="582">
        <v>1.0936536549547946</v>
      </c>
      <c r="L508" s="582">
        <v>0.1170339</v>
      </c>
    </row>
    <row r="509" spans="1:12" ht="14.25" customHeight="1" x14ac:dyDescent="0.25">
      <c r="A509" s="574" t="s">
        <v>1251</v>
      </c>
      <c r="B509" s="582" t="s">
        <v>460</v>
      </c>
      <c r="C509" s="588" t="s">
        <v>460</v>
      </c>
      <c r="D509" s="586">
        <v>88103029</v>
      </c>
      <c r="E509" s="582">
        <v>57.272501300000002</v>
      </c>
      <c r="F509" s="582">
        <v>6.2437728000000003</v>
      </c>
      <c r="G509" s="582">
        <v>4.1825060000000001</v>
      </c>
      <c r="H509" s="582">
        <v>59.3337681</v>
      </c>
      <c r="I509" s="582">
        <v>7.360006420842466</v>
      </c>
      <c r="J509" s="582">
        <v>0</v>
      </c>
      <c r="K509" s="582">
        <v>1.5294594645972601</v>
      </c>
      <c r="L509" s="582">
        <v>0.16194120000000001</v>
      </c>
    </row>
    <row r="510" spans="1:12" ht="14.25" customHeight="1" x14ac:dyDescent="0.25">
      <c r="A510" s="574" t="s">
        <v>1251</v>
      </c>
      <c r="B510" s="582" t="s">
        <v>460</v>
      </c>
      <c r="C510" s="588" t="s">
        <v>460</v>
      </c>
      <c r="D510" s="586">
        <v>88103030</v>
      </c>
      <c r="E510" s="582">
        <v>48.694352899999998</v>
      </c>
      <c r="F510" s="582">
        <v>1.7035368</v>
      </c>
      <c r="G510" s="582">
        <v>3.5382825000000002</v>
      </c>
      <c r="H510" s="582">
        <v>46.859607199999999</v>
      </c>
      <c r="I510" s="582">
        <v>6.2506365492767113</v>
      </c>
      <c r="J510" s="582">
        <v>0</v>
      </c>
      <c r="K510" s="582">
        <v>1.2486333365294522</v>
      </c>
      <c r="L510" s="582">
        <v>0.13707639999999999</v>
      </c>
    </row>
    <row r="511" spans="1:12" ht="14.25" customHeight="1" x14ac:dyDescent="0.25">
      <c r="A511" s="574" t="s">
        <v>1251</v>
      </c>
      <c r="B511" s="582" t="s">
        <v>460</v>
      </c>
      <c r="C511" s="588" t="s">
        <v>460</v>
      </c>
      <c r="D511" s="586">
        <v>88103031</v>
      </c>
      <c r="E511" s="582">
        <v>74.973664900000003</v>
      </c>
      <c r="F511" s="582">
        <v>4.1944961000000003</v>
      </c>
      <c r="G511" s="582">
        <v>5.4421379999999999</v>
      </c>
      <c r="H511" s="582">
        <v>73.726022999999998</v>
      </c>
      <c r="I511" s="582">
        <v>9.4872070536472641</v>
      </c>
      <c r="J511" s="582">
        <v>0</v>
      </c>
      <c r="K511" s="582">
        <v>1.9871267287787675</v>
      </c>
      <c r="L511" s="582">
        <v>0.20757120000000001</v>
      </c>
    </row>
    <row r="512" spans="1:12" ht="14.25" customHeight="1" x14ac:dyDescent="0.25">
      <c r="A512" s="574" t="s">
        <v>1251</v>
      </c>
      <c r="B512" s="582" t="s">
        <v>460</v>
      </c>
      <c r="C512" s="588" t="s">
        <v>460</v>
      </c>
      <c r="D512" s="586">
        <v>88103032</v>
      </c>
      <c r="E512" s="582">
        <v>35.360159199999998</v>
      </c>
      <c r="F512" s="582">
        <v>9.6313978000000002</v>
      </c>
      <c r="G512" s="582">
        <v>2.6571671000000001</v>
      </c>
      <c r="H512" s="582">
        <v>42.334389899999998</v>
      </c>
      <c r="I512" s="582">
        <v>4.5755114928732876</v>
      </c>
      <c r="J512" s="582">
        <v>0</v>
      </c>
      <c r="K512" s="582">
        <v>1.0985683011342464</v>
      </c>
      <c r="L512" s="582">
        <v>0.10100779999999999</v>
      </c>
    </row>
    <row r="513" spans="1:12" ht="14.25" customHeight="1" x14ac:dyDescent="0.25">
      <c r="A513" s="574" t="s">
        <v>1251</v>
      </c>
      <c r="B513" s="582" t="s">
        <v>460</v>
      </c>
      <c r="C513" s="588" t="s">
        <v>460</v>
      </c>
      <c r="D513" s="586">
        <v>88103033</v>
      </c>
      <c r="E513" s="582">
        <v>14.9662583</v>
      </c>
      <c r="F513" s="582">
        <v>2.3188848000000002</v>
      </c>
      <c r="G513" s="582">
        <v>0.5381783</v>
      </c>
      <c r="H513" s="582">
        <v>16.746964800000001</v>
      </c>
      <c r="I513" s="582">
        <v>1.9376100127020548</v>
      </c>
      <c r="J513" s="582">
        <v>0</v>
      </c>
      <c r="K513" s="582">
        <v>0.45324696618904109</v>
      </c>
      <c r="L513" s="582">
        <v>4.21261E-2</v>
      </c>
    </row>
    <row r="514" spans="1:12" ht="14.25" customHeight="1" x14ac:dyDescent="0.25">
      <c r="A514" s="574" t="s">
        <v>1251</v>
      </c>
      <c r="B514" s="582" t="s">
        <v>460</v>
      </c>
      <c r="C514" s="588" t="s">
        <v>460</v>
      </c>
      <c r="D514" s="586">
        <v>88103034</v>
      </c>
      <c r="E514" s="582">
        <v>38.365908400000002</v>
      </c>
      <c r="F514" s="582">
        <v>0.91322190000000003</v>
      </c>
      <c r="G514" s="582">
        <v>1.2788634999999999</v>
      </c>
      <c r="H514" s="582">
        <v>38.000266799999999</v>
      </c>
      <c r="I514" s="582">
        <v>4.6034023781068498</v>
      </c>
      <c r="J514" s="582">
        <v>0</v>
      </c>
      <c r="K514" s="582">
        <v>1.0299266081178082</v>
      </c>
      <c r="L514" s="582">
        <v>0.1068694</v>
      </c>
    </row>
    <row r="515" spans="1:12" ht="14.25" customHeight="1" x14ac:dyDescent="0.25">
      <c r="A515" s="574" t="s">
        <v>1251</v>
      </c>
      <c r="B515" s="582" t="s">
        <v>460</v>
      </c>
      <c r="C515" s="588" t="s">
        <v>460</v>
      </c>
      <c r="D515" s="586">
        <v>88103035</v>
      </c>
      <c r="E515" s="582">
        <v>26.146937399999999</v>
      </c>
      <c r="F515" s="582">
        <v>6.0455538000000004</v>
      </c>
      <c r="G515" s="582">
        <v>0.99213370000000001</v>
      </c>
      <c r="H515" s="582">
        <v>31.200357499999999</v>
      </c>
      <c r="I515" s="582">
        <v>3.5271406399520546</v>
      </c>
      <c r="J515" s="582">
        <v>0</v>
      </c>
      <c r="K515" s="582">
        <v>0.82112732267671218</v>
      </c>
      <c r="L515" s="582">
        <v>7.7854699999999999E-2</v>
      </c>
    </row>
    <row r="516" spans="1:12" ht="14.25" customHeight="1" x14ac:dyDescent="0.25">
      <c r="A516" s="574" t="s">
        <v>1251</v>
      </c>
      <c r="B516" s="582" t="s">
        <v>460</v>
      </c>
      <c r="C516" s="588" t="s">
        <v>460</v>
      </c>
      <c r="D516" s="586">
        <v>88103036</v>
      </c>
      <c r="E516" s="582">
        <v>48.890033000000003</v>
      </c>
      <c r="F516" s="582">
        <v>12.6078077</v>
      </c>
      <c r="G516" s="582">
        <v>1.6507845000000001</v>
      </c>
      <c r="H516" s="582">
        <v>59.847056199999997</v>
      </c>
      <c r="I516" s="582">
        <v>6.2829862995000001</v>
      </c>
      <c r="J516" s="582">
        <v>0</v>
      </c>
      <c r="K516" s="582">
        <v>1.5773110093527396</v>
      </c>
      <c r="L516" s="582">
        <v>0.1362428</v>
      </c>
    </row>
    <row r="517" spans="1:12" ht="14.25" customHeight="1" x14ac:dyDescent="0.25">
      <c r="A517" s="574" t="s">
        <v>1251</v>
      </c>
      <c r="B517" s="582" t="s">
        <v>460</v>
      </c>
      <c r="C517" s="588" t="s">
        <v>460</v>
      </c>
      <c r="D517" s="586">
        <v>88103037</v>
      </c>
      <c r="E517" s="582">
        <v>45.885652899999997</v>
      </c>
      <c r="F517" s="582">
        <v>1.1091865999999999</v>
      </c>
      <c r="G517" s="582">
        <v>1.5498278999999999</v>
      </c>
      <c r="H517" s="582">
        <v>45.445011600000001</v>
      </c>
      <c r="I517" s="582">
        <v>5.9291741155938364</v>
      </c>
      <c r="J517" s="582">
        <v>0</v>
      </c>
      <c r="K517" s="582">
        <v>1.2110356335719177</v>
      </c>
      <c r="L517" s="582">
        <v>0.12909370000000001</v>
      </c>
    </row>
    <row r="518" spans="1:12" ht="14.25" customHeight="1" x14ac:dyDescent="0.25">
      <c r="A518" s="574" t="s">
        <v>1251</v>
      </c>
      <c r="B518" s="582" t="s">
        <v>460</v>
      </c>
      <c r="C518" s="588" t="s">
        <v>460</v>
      </c>
      <c r="D518" s="586">
        <v>88103038</v>
      </c>
      <c r="E518" s="582">
        <v>89.747527399999996</v>
      </c>
      <c r="F518" s="582">
        <v>9.1069356999999993</v>
      </c>
      <c r="G518" s="582">
        <v>6.5549477999999999</v>
      </c>
      <c r="H518" s="582">
        <v>92.299515299999996</v>
      </c>
      <c r="I518" s="582">
        <v>11.785639106197944</v>
      </c>
      <c r="J518" s="582">
        <v>0</v>
      </c>
      <c r="K518" s="582">
        <v>2.3747833382513703</v>
      </c>
      <c r="L518" s="582">
        <v>0.26146560000000002</v>
      </c>
    </row>
    <row r="519" spans="1:12" ht="14.25" customHeight="1" x14ac:dyDescent="0.25">
      <c r="A519" s="574" t="s">
        <v>1251</v>
      </c>
      <c r="B519" s="582" t="s">
        <v>460</v>
      </c>
      <c r="C519" s="588" t="s">
        <v>460</v>
      </c>
      <c r="D519" s="586">
        <v>88103039</v>
      </c>
      <c r="E519" s="582">
        <v>11.808468</v>
      </c>
      <c r="F519" s="582">
        <v>0.71803499999999998</v>
      </c>
      <c r="G519" s="582">
        <v>0.85879760000000005</v>
      </c>
      <c r="H519" s="582">
        <v>11.667705399999999</v>
      </c>
      <c r="I519" s="582">
        <v>1.5037488454246575</v>
      </c>
      <c r="J519" s="582">
        <v>0</v>
      </c>
      <c r="K519" s="582">
        <v>0.31301189489863013</v>
      </c>
      <c r="L519" s="582">
        <v>3.3175799999999998E-2</v>
      </c>
    </row>
    <row r="520" spans="1:12" ht="14.25" customHeight="1" x14ac:dyDescent="0.25">
      <c r="A520" s="574" t="s">
        <v>1251</v>
      </c>
      <c r="B520" s="582" t="s">
        <v>460</v>
      </c>
      <c r="C520" s="588" t="s">
        <v>460</v>
      </c>
      <c r="D520" s="586">
        <v>88103050</v>
      </c>
      <c r="E520" s="582">
        <v>9.2449104999999996</v>
      </c>
      <c r="F520" s="582">
        <v>0</v>
      </c>
      <c r="G520" s="582">
        <v>0.46224539999999997</v>
      </c>
      <c r="H520" s="582">
        <v>8.7826650999999991</v>
      </c>
      <c r="I520" s="582">
        <v>0.98738493795205484</v>
      </c>
      <c r="J520" s="582">
        <v>0</v>
      </c>
      <c r="K520" s="582">
        <v>0.2365525667876712</v>
      </c>
      <c r="L520" s="582">
        <v>2.5420600000000002E-2</v>
      </c>
    </row>
    <row r="521" spans="1:12" ht="14.25" customHeight="1" x14ac:dyDescent="0.25">
      <c r="A521" s="574" t="s">
        <v>1251</v>
      </c>
      <c r="B521" s="582" t="s">
        <v>460</v>
      </c>
      <c r="C521" s="588" t="s">
        <v>460</v>
      </c>
      <c r="D521" s="586">
        <v>88103051</v>
      </c>
      <c r="E521" s="582">
        <v>17.6021836</v>
      </c>
      <c r="F521" s="582">
        <v>9.7816399999999998E-2</v>
      </c>
      <c r="G521" s="582">
        <v>0</v>
      </c>
      <c r="H521" s="582">
        <v>17.7</v>
      </c>
      <c r="I521" s="582">
        <v>1.879012036937671</v>
      </c>
      <c r="J521" s="582">
        <v>0</v>
      </c>
      <c r="K521" s="582">
        <v>0.46989863013698624</v>
      </c>
      <c r="L521" s="582">
        <v>4.6104600000000003E-2</v>
      </c>
    </row>
    <row r="522" spans="1:12" ht="14.25" customHeight="1" x14ac:dyDescent="0.25">
      <c r="A522" s="574" t="s">
        <v>1251</v>
      </c>
      <c r="B522" s="582" t="s">
        <v>460</v>
      </c>
      <c r="C522" s="588" t="s">
        <v>460</v>
      </c>
      <c r="D522" s="586">
        <v>88103055</v>
      </c>
      <c r="E522" s="582">
        <v>1.7808172</v>
      </c>
      <c r="F522" s="582">
        <v>0</v>
      </c>
      <c r="G522" s="582">
        <v>8.9040900000000006E-2</v>
      </c>
      <c r="H522" s="582">
        <v>1.6917762999999999</v>
      </c>
      <c r="I522" s="582">
        <v>0.18210990348287673</v>
      </c>
      <c r="J522" s="582">
        <v>0</v>
      </c>
      <c r="K522" s="582">
        <v>4.5566354402054796E-2</v>
      </c>
      <c r="L522" s="582">
        <v>4.8967999999999998E-3</v>
      </c>
    </row>
    <row r="523" spans="1:12" ht="14.25" customHeight="1" x14ac:dyDescent="0.25">
      <c r="A523" s="574" t="s">
        <v>1251</v>
      </c>
      <c r="B523" s="582" t="s">
        <v>460</v>
      </c>
      <c r="C523" s="588" t="s">
        <v>460</v>
      </c>
      <c r="D523" s="586">
        <v>88103057</v>
      </c>
      <c r="E523" s="582">
        <v>3.1126271000000001</v>
      </c>
      <c r="F523" s="582">
        <v>0</v>
      </c>
      <c r="G523" s="582">
        <v>0.1037542</v>
      </c>
      <c r="H523" s="582">
        <v>3.0088729000000001</v>
      </c>
      <c r="I523" s="582">
        <v>0.33488456497808222</v>
      </c>
      <c r="J523" s="582">
        <v>0</v>
      </c>
      <c r="K523" s="582">
        <v>8.1021044402054793E-2</v>
      </c>
      <c r="L523" s="582">
        <v>8.5322999999999996E-3</v>
      </c>
    </row>
    <row r="524" spans="1:12" ht="14.25" customHeight="1" x14ac:dyDescent="0.25">
      <c r="A524" s="574" t="s">
        <v>1251</v>
      </c>
      <c r="B524" s="582" t="s">
        <v>460</v>
      </c>
      <c r="C524" s="588" t="s">
        <v>460</v>
      </c>
      <c r="D524" s="586">
        <v>88103058</v>
      </c>
      <c r="E524" s="582">
        <v>0</v>
      </c>
      <c r="F524" s="582">
        <v>19.6550306</v>
      </c>
      <c r="G524" s="582">
        <v>0</v>
      </c>
      <c r="H524" s="582">
        <v>19.6550306</v>
      </c>
      <c r="I524" s="582">
        <v>0.676902136562329</v>
      </c>
      <c r="J524" s="582">
        <v>0</v>
      </c>
      <c r="K524" s="582">
        <v>0.52062796700000002</v>
      </c>
      <c r="L524" s="582">
        <v>1.8469099999999999E-2</v>
      </c>
    </row>
    <row r="525" spans="1:12" ht="14.25" customHeight="1" x14ac:dyDescent="0.25">
      <c r="A525" s="574" t="s">
        <v>1251</v>
      </c>
      <c r="B525" s="582" t="s">
        <v>460</v>
      </c>
      <c r="C525" s="588" t="s">
        <v>460</v>
      </c>
      <c r="D525" s="586">
        <v>88103059</v>
      </c>
      <c r="E525" s="582">
        <v>0</v>
      </c>
      <c r="F525" s="582">
        <v>3.0289044000000001</v>
      </c>
      <c r="G525" s="582">
        <v>0</v>
      </c>
      <c r="H525" s="582">
        <v>3.0289044000000001</v>
      </c>
      <c r="I525" s="582">
        <v>0</v>
      </c>
      <c r="J525" s="582">
        <v>0</v>
      </c>
      <c r="K525" s="582">
        <v>6.5902183150684926E-2</v>
      </c>
      <c r="L525" s="582">
        <v>0</v>
      </c>
    </row>
    <row r="526" spans="1:12" ht="14.25" customHeight="1" x14ac:dyDescent="0.25">
      <c r="A526" s="582" t="s">
        <v>1252</v>
      </c>
      <c r="B526" s="582" t="s">
        <v>460</v>
      </c>
      <c r="C526" s="588" t="s">
        <v>460</v>
      </c>
      <c r="D526" s="586">
        <v>8503045</v>
      </c>
      <c r="E526" s="582">
        <v>0.29544579999999998</v>
      </c>
      <c r="F526" s="582">
        <v>0</v>
      </c>
      <c r="G526" s="582">
        <v>0.17726749999999999</v>
      </c>
      <c r="H526" s="582">
        <v>0.1181783</v>
      </c>
      <c r="I526" s="582">
        <v>3.0094298417808221E-2</v>
      </c>
      <c r="J526" s="582">
        <v>6.7670000000000002E-4</v>
      </c>
      <c r="K526" s="582">
        <v>3.1786751835616435E-3</v>
      </c>
      <c r="L526" s="582">
        <v>0</v>
      </c>
    </row>
    <row r="527" spans="1:12" ht="14.25" customHeight="1" x14ac:dyDescent="0.25">
      <c r="A527" s="582" t="s">
        <v>1252</v>
      </c>
      <c r="B527" s="582" t="s">
        <v>460</v>
      </c>
      <c r="C527" s="588" t="s">
        <v>460</v>
      </c>
      <c r="D527" s="586">
        <v>8503048</v>
      </c>
      <c r="E527" s="582">
        <v>1.2117617000000001</v>
      </c>
      <c r="F527" s="582">
        <v>0</v>
      </c>
      <c r="G527" s="582">
        <v>0.605881</v>
      </c>
      <c r="H527" s="582">
        <v>0.60588070000000005</v>
      </c>
      <c r="I527" s="582">
        <v>0.12860857910547943</v>
      </c>
      <c r="J527" s="582">
        <v>2.6201000000000002E-3</v>
      </c>
      <c r="K527" s="582">
        <v>1.6296530882876713E-2</v>
      </c>
      <c r="L527" s="582">
        <v>0</v>
      </c>
    </row>
    <row r="528" spans="1:12" ht="14.25" customHeight="1" x14ac:dyDescent="0.25">
      <c r="A528" s="582" t="s">
        <v>1252</v>
      </c>
      <c r="B528" s="582" t="s">
        <v>460</v>
      </c>
      <c r="C528" s="588" t="s">
        <v>460</v>
      </c>
      <c r="D528" s="586">
        <v>8503049</v>
      </c>
      <c r="E528" s="582">
        <v>1.0160723</v>
      </c>
      <c r="F528" s="582">
        <v>0</v>
      </c>
      <c r="G528" s="582">
        <v>1.0160723</v>
      </c>
      <c r="H528" s="582">
        <v>0</v>
      </c>
      <c r="I528" s="582">
        <v>8.6129623291780824E-2</v>
      </c>
      <c r="J528" s="582">
        <v>2.8465000000000001E-3</v>
      </c>
      <c r="K528" s="582">
        <v>0</v>
      </c>
      <c r="L528" s="582">
        <v>0</v>
      </c>
    </row>
    <row r="529" spans="1:12" ht="14.25" customHeight="1" x14ac:dyDescent="0.25">
      <c r="A529" s="582" t="s">
        <v>1252</v>
      </c>
      <c r="B529" s="582" t="s">
        <v>460</v>
      </c>
      <c r="C529" s="588" t="s">
        <v>460</v>
      </c>
      <c r="D529" s="586">
        <v>8503050</v>
      </c>
      <c r="E529" s="582">
        <v>1.1682561</v>
      </c>
      <c r="F529" s="582">
        <v>0</v>
      </c>
      <c r="G529" s="582">
        <v>0.50068109999999999</v>
      </c>
      <c r="H529" s="582">
        <v>0.66757500000000003</v>
      </c>
      <c r="I529" s="582">
        <v>0.12755680903150687</v>
      </c>
      <c r="J529" s="582">
        <v>2.4196E-3</v>
      </c>
      <c r="K529" s="582">
        <v>1.7955938527397262E-2</v>
      </c>
      <c r="L529" s="582">
        <v>0</v>
      </c>
    </row>
    <row r="530" spans="1:12" ht="14.25" customHeight="1" x14ac:dyDescent="0.25">
      <c r="A530" s="582" t="s">
        <v>1252</v>
      </c>
      <c r="B530" s="582" t="s">
        <v>460</v>
      </c>
      <c r="C530" s="588" t="s">
        <v>460</v>
      </c>
      <c r="D530" s="586">
        <v>8503051</v>
      </c>
      <c r="E530" s="582">
        <v>0</v>
      </c>
      <c r="F530" s="582">
        <v>0</v>
      </c>
      <c r="G530" s="582">
        <v>0</v>
      </c>
      <c r="H530" s="582">
        <v>0</v>
      </c>
      <c r="I530" s="582">
        <v>1.0941937520547946E-3</v>
      </c>
      <c r="J530" s="582">
        <v>0</v>
      </c>
      <c r="K530" s="582">
        <v>0</v>
      </c>
      <c r="L530" s="582">
        <v>0</v>
      </c>
    </row>
    <row r="531" spans="1:12" ht="14.25" customHeight="1" x14ac:dyDescent="0.25">
      <c r="A531" s="582" t="s">
        <v>1252</v>
      </c>
      <c r="B531" s="582" t="s">
        <v>460</v>
      </c>
      <c r="C531" s="588" t="s">
        <v>460</v>
      </c>
      <c r="D531" s="586">
        <v>8503052</v>
      </c>
      <c r="E531" s="582">
        <v>1.2823335</v>
      </c>
      <c r="F531" s="582">
        <v>0</v>
      </c>
      <c r="G531" s="582">
        <v>0.64116680000000004</v>
      </c>
      <c r="H531" s="582">
        <v>0.64116669999999998</v>
      </c>
      <c r="I531" s="582">
        <v>0.13609862864383562</v>
      </c>
      <c r="J531" s="582">
        <v>2.7729E-3</v>
      </c>
      <c r="K531" s="582">
        <v>1.7245630298630136E-2</v>
      </c>
      <c r="L531" s="582">
        <v>0</v>
      </c>
    </row>
    <row r="532" spans="1:12" ht="14.25" customHeight="1" x14ac:dyDescent="0.25">
      <c r="A532" s="582" t="s">
        <v>1252</v>
      </c>
      <c r="B532" s="582" t="s">
        <v>460</v>
      </c>
      <c r="C532" s="588" t="s">
        <v>460</v>
      </c>
      <c r="D532" s="586">
        <v>8503053</v>
      </c>
      <c r="E532" s="582">
        <v>3.2724597000000002</v>
      </c>
      <c r="F532" s="582">
        <v>0</v>
      </c>
      <c r="G532" s="582">
        <v>0.89248930000000004</v>
      </c>
      <c r="H532" s="582">
        <v>2.3799703999999999</v>
      </c>
      <c r="I532" s="582">
        <v>0.37909969078972605</v>
      </c>
      <c r="J532" s="582">
        <v>6.1259000000000001E-3</v>
      </c>
      <c r="K532" s="582">
        <v>6.4014683293150687E-2</v>
      </c>
      <c r="L532" s="582">
        <v>0</v>
      </c>
    </row>
    <row r="533" spans="1:12" ht="14.25" customHeight="1" x14ac:dyDescent="0.25">
      <c r="A533" s="582" t="s">
        <v>1252</v>
      </c>
      <c r="B533" s="582" t="s">
        <v>460</v>
      </c>
      <c r="C533" s="588" t="s">
        <v>460</v>
      </c>
      <c r="D533" s="586">
        <v>8503054</v>
      </c>
      <c r="E533" s="582">
        <v>16.537499400000002</v>
      </c>
      <c r="F533" s="582">
        <v>0</v>
      </c>
      <c r="G533" s="582">
        <v>3.5437501</v>
      </c>
      <c r="H533" s="582">
        <v>12.993749299999999</v>
      </c>
      <c r="I533" s="582">
        <v>1.9570965422445208</v>
      </c>
      <c r="J533" s="582">
        <v>2.9722700000000001E-2</v>
      </c>
      <c r="K533" s="582">
        <v>0.34949625685684926</v>
      </c>
      <c r="L533" s="582">
        <v>0</v>
      </c>
    </row>
    <row r="534" spans="1:12" ht="14.25" customHeight="1" x14ac:dyDescent="0.25">
      <c r="A534" s="582" t="s">
        <v>1252</v>
      </c>
      <c r="B534" s="582" t="s">
        <v>460</v>
      </c>
      <c r="C534" s="588" t="s">
        <v>460</v>
      </c>
      <c r="D534" s="586">
        <v>8503055</v>
      </c>
      <c r="E534" s="582">
        <v>2.8391690999999999</v>
      </c>
      <c r="F534" s="582">
        <v>0</v>
      </c>
      <c r="G534" s="582">
        <v>0.94638979999999995</v>
      </c>
      <c r="H534" s="582">
        <v>1.8927792999999999</v>
      </c>
      <c r="I534" s="582">
        <v>0.32155190693767127</v>
      </c>
      <c r="J534" s="582">
        <v>5.5345999999999998E-3</v>
      </c>
      <c r="K534" s="582">
        <v>5.0910577473287671E-2</v>
      </c>
      <c r="L534" s="582">
        <v>0</v>
      </c>
    </row>
    <row r="535" spans="1:12" ht="14.25" customHeight="1" x14ac:dyDescent="0.25">
      <c r="A535" s="582" t="s">
        <v>1252</v>
      </c>
      <c r="B535" s="582" t="s">
        <v>460</v>
      </c>
      <c r="C535" s="588" t="s">
        <v>460</v>
      </c>
      <c r="D535" s="586">
        <v>8503056</v>
      </c>
      <c r="E535" s="582">
        <v>3.3807499999999997E-2</v>
      </c>
      <c r="F535" s="582">
        <v>0</v>
      </c>
      <c r="G535" s="582">
        <v>3.3807499999999997E-2</v>
      </c>
      <c r="H535" s="582">
        <v>0</v>
      </c>
      <c r="I535" s="582">
        <v>7.4399655821917805E-4</v>
      </c>
      <c r="J535" s="582">
        <v>0</v>
      </c>
      <c r="K535" s="582">
        <v>0</v>
      </c>
      <c r="L535" s="582">
        <v>0</v>
      </c>
    </row>
    <row r="536" spans="1:12" ht="14.25" customHeight="1" x14ac:dyDescent="0.25">
      <c r="A536" s="582" t="s">
        <v>1252</v>
      </c>
      <c r="B536" s="582" t="s">
        <v>460</v>
      </c>
      <c r="C536" s="588" t="s">
        <v>460</v>
      </c>
      <c r="D536" s="586">
        <v>8503057</v>
      </c>
      <c r="E536" s="582">
        <v>0.50144719999999998</v>
      </c>
      <c r="F536" s="582">
        <v>0</v>
      </c>
      <c r="G536" s="582">
        <v>0.50144719999999998</v>
      </c>
      <c r="H536" s="582">
        <v>0</v>
      </c>
      <c r="I536" s="582">
        <v>2.6799950876712327E-2</v>
      </c>
      <c r="J536" s="582">
        <v>0</v>
      </c>
      <c r="K536" s="582">
        <v>0</v>
      </c>
      <c r="L536" s="582">
        <v>0</v>
      </c>
    </row>
    <row r="537" spans="1:12" ht="14.25" customHeight="1" x14ac:dyDescent="0.25">
      <c r="A537" s="582" t="s">
        <v>1252</v>
      </c>
      <c r="B537" s="582" t="s">
        <v>460</v>
      </c>
      <c r="C537" s="588" t="s">
        <v>460</v>
      </c>
      <c r="D537" s="586">
        <v>8503059</v>
      </c>
      <c r="E537" s="582">
        <v>0.30140040000000001</v>
      </c>
      <c r="F537" s="582">
        <v>0</v>
      </c>
      <c r="G537" s="582">
        <v>0.18084030000000001</v>
      </c>
      <c r="H537" s="582">
        <v>0.1205601</v>
      </c>
      <c r="I537" s="582">
        <v>3.0700724755479452E-2</v>
      </c>
      <c r="J537" s="582">
        <v>6.9010000000000002E-4</v>
      </c>
      <c r="K537" s="582">
        <v>3.2427363883561649E-3</v>
      </c>
      <c r="L537" s="582">
        <v>0</v>
      </c>
    </row>
    <row r="538" spans="1:12" ht="14.25" customHeight="1" x14ac:dyDescent="0.25">
      <c r="A538" s="582" t="s">
        <v>1252</v>
      </c>
      <c r="B538" s="582" t="s">
        <v>460</v>
      </c>
      <c r="C538" s="588" t="s">
        <v>460</v>
      </c>
      <c r="D538" s="586">
        <v>8503060</v>
      </c>
      <c r="E538" s="582">
        <v>88.099999499999996</v>
      </c>
      <c r="F538" s="582">
        <v>0</v>
      </c>
      <c r="G538" s="582">
        <v>33.037500000000001</v>
      </c>
      <c r="H538" s="582">
        <v>55.062499500000001</v>
      </c>
      <c r="I538" s="582">
        <v>9.8209622094657547</v>
      </c>
      <c r="J538" s="582">
        <v>0.1764348</v>
      </c>
      <c r="K538" s="582">
        <v>1.4810303803869862</v>
      </c>
      <c r="L538" s="582">
        <v>0</v>
      </c>
    </row>
    <row r="539" spans="1:12" ht="14.25" customHeight="1" x14ac:dyDescent="0.25">
      <c r="A539" s="582" t="s">
        <v>1252</v>
      </c>
      <c r="B539" s="582" t="s">
        <v>460</v>
      </c>
      <c r="C539" s="588" t="s">
        <v>460</v>
      </c>
      <c r="D539" s="586">
        <v>8503061</v>
      </c>
      <c r="E539" s="582">
        <v>4.0118933999999999</v>
      </c>
      <c r="F539" s="582">
        <v>0</v>
      </c>
      <c r="G539" s="582">
        <v>1.0029733000000001</v>
      </c>
      <c r="H539" s="582">
        <v>3.0089201000000001</v>
      </c>
      <c r="I539" s="582">
        <v>0.46865597176164381</v>
      </c>
      <c r="J539" s="582">
        <v>7.3939000000000001E-3</v>
      </c>
      <c r="K539" s="582">
        <v>8.0931707073287659E-2</v>
      </c>
      <c r="L539" s="582">
        <v>0</v>
      </c>
    </row>
    <row r="540" spans="1:12" ht="14.25" customHeight="1" x14ac:dyDescent="0.25">
      <c r="A540" s="582" t="s">
        <v>1252</v>
      </c>
      <c r="B540" s="582" t="s">
        <v>460</v>
      </c>
      <c r="C540" s="588" t="s">
        <v>460</v>
      </c>
      <c r="D540" s="586">
        <v>8503063</v>
      </c>
      <c r="E540" s="582">
        <v>1.3410595000000001</v>
      </c>
      <c r="F540" s="582">
        <v>0</v>
      </c>
      <c r="G540" s="582">
        <v>0.67052999999999996</v>
      </c>
      <c r="H540" s="582">
        <v>0.6705295</v>
      </c>
      <c r="I540" s="582">
        <v>0.14233150148561649</v>
      </c>
      <c r="J540" s="582">
        <v>2.9001999999999999E-3</v>
      </c>
      <c r="K540" s="582">
        <v>1.8035406482876711E-2</v>
      </c>
      <c r="L540" s="582">
        <v>0</v>
      </c>
    </row>
    <row r="541" spans="1:12" ht="14.25" customHeight="1" x14ac:dyDescent="0.25">
      <c r="A541" s="582" t="s">
        <v>1252</v>
      </c>
      <c r="B541" s="582" t="s">
        <v>460</v>
      </c>
      <c r="C541" s="588" t="s">
        <v>460</v>
      </c>
      <c r="D541" s="586">
        <v>8503064</v>
      </c>
      <c r="E541" s="582">
        <v>0.35601250000000001</v>
      </c>
      <c r="F541" s="582">
        <v>0</v>
      </c>
      <c r="G541" s="582">
        <v>0.21360760000000001</v>
      </c>
      <c r="H541" s="582">
        <v>0.1424049</v>
      </c>
      <c r="I541" s="582">
        <v>3.6263521181506851E-2</v>
      </c>
      <c r="J541" s="582">
        <v>8.1530000000000003E-4</v>
      </c>
      <c r="K541" s="582">
        <v>3.8303016595890409E-3</v>
      </c>
      <c r="L541" s="582">
        <v>0</v>
      </c>
    </row>
    <row r="542" spans="1:12" ht="14.25" customHeight="1" x14ac:dyDescent="0.25">
      <c r="A542" s="582" t="s">
        <v>1252</v>
      </c>
      <c r="B542" s="582" t="s">
        <v>460</v>
      </c>
      <c r="C542" s="588" t="s">
        <v>460</v>
      </c>
      <c r="D542" s="586">
        <v>8503065</v>
      </c>
      <c r="E542" s="582">
        <v>20.7651328</v>
      </c>
      <c r="F542" s="582">
        <v>0</v>
      </c>
      <c r="G542" s="582">
        <v>6.2295404000000003</v>
      </c>
      <c r="H542" s="582">
        <v>14.535592400000001</v>
      </c>
      <c r="I542" s="582">
        <v>2.3813485430794517</v>
      </c>
      <c r="J542" s="582">
        <v>3.9595699999999998E-2</v>
      </c>
      <c r="K542" s="582">
        <v>0.39096761201917801</v>
      </c>
      <c r="L542" s="582">
        <v>0</v>
      </c>
    </row>
    <row r="543" spans="1:12" ht="14.25" customHeight="1" x14ac:dyDescent="0.25">
      <c r="A543" s="582" t="s">
        <v>1252</v>
      </c>
      <c r="B543" s="582" t="s">
        <v>460</v>
      </c>
      <c r="C543" s="588" t="s">
        <v>460</v>
      </c>
      <c r="D543" s="586">
        <v>8503066</v>
      </c>
      <c r="E543" s="582">
        <v>4.9259598999999996</v>
      </c>
      <c r="F543" s="582">
        <v>0</v>
      </c>
      <c r="G543" s="582">
        <v>1.2314901</v>
      </c>
      <c r="H543" s="582">
        <v>3.6944697999999998</v>
      </c>
      <c r="I543" s="582">
        <v>0.57543468513972595</v>
      </c>
      <c r="J543" s="582">
        <v>9.0781999999999998E-3</v>
      </c>
      <c r="K543" s="582">
        <v>9.9371115784931505E-2</v>
      </c>
      <c r="L543" s="582">
        <v>0</v>
      </c>
    </row>
    <row r="544" spans="1:12" ht="14.25" customHeight="1" x14ac:dyDescent="0.25">
      <c r="A544" s="582" t="s">
        <v>1252</v>
      </c>
      <c r="B544" s="582" t="s">
        <v>460</v>
      </c>
      <c r="C544" s="588" t="s">
        <v>460</v>
      </c>
      <c r="D544" s="586">
        <v>8503067</v>
      </c>
      <c r="E544" s="582">
        <v>0.54291239999999996</v>
      </c>
      <c r="F544" s="582">
        <v>0</v>
      </c>
      <c r="G544" s="582">
        <v>0.2035922</v>
      </c>
      <c r="H544" s="582">
        <v>0.33932020000000002</v>
      </c>
      <c r="I544" s="582">
        <v>6.0521350152054801E-2</v>
      </c>
      <c r="J544" s="582">
        <v>1.0873E-3</v>
      </c>
      <c r="K544" s="582">
        <v>9.1267837356164387E-3</v>
      </c>
      <c r="L544" s="582">
        <v>0</v>
      </c>
    </row>
    <row r="545" spans="1:12" ht="14.25" customHeight="1" x14ac:dyDescent="0.25">
      <c r="A545" s="582" t="s">
        <v>1252</v>
      </c>
      <c r="B545" s="582" t="s">
        <v>460</v>
      </c>
      <c r="C545" s="588" t="s">
        <v>460</v>
      </c>
      <c r="D545" s="586">
        <v>8503068</v>
      </c>
      <c r="E545" s="582">
        <v>4.2719999</v>
      </c>
      <c r="F545" s="582">
        <v>0</v>
      </c>
      <c r="G545" s="582">
        <v>1.0680004000000001</v>
      </c>
      <c r="H545" s="582">
        <v>3.2039995000000001</v>
      </c>
      <c r="I545" s="582">
        <v>0.49904135249520543</v>
      </c>
      <c r="J545" s="582">
        <v>7.8729999999999998E-3</v>
      </c>
      <c r="K545" s="582">
        <v>8.6178808469178081E-2</v>
      </c>
      <c r="L545" s="582">
        <v>0</v>
      </c>
    </row>
    <row r="546" spans="1:12" ht="14.25" customHeight="1" x14ac:dyDescent="0.25">
      <c r="A546" s="582" t="s">
        <v>1252</v>
      </c>
      <c r="B546" s="582" t="s">
        <v>460</v>
      </c>
      <c r="C546" s="588" t="s">
        <v>460</v>
      </c>
      <c r="D546" s="586">
        <v>8503069</v>
      </c>
      <c r="E546" s="582">
        <v>0.76525810000000005</v>
      </c>
      <c r="F546" s="582">
        <v>0</v>
      </c>
      <c r="G546" s="582">
        <v>0.22957739999999999</v>
      </c>
      <c r="H546" s="582">
        <v>0.53568070000000001</v>
      </c>
      <c r="I546" s="582">
        <v>8.7759815254794524E-2</v>
      </c>
      <c r="J546" s="582">
        <v>1.4593E-3</v>
      </c>
      <c r="K546" s="582">
        <v>1.4408343211643835E-2</v>
      </c>
      <c r="L546" s="582">
        <v>0</v>
      </c>
    </row>
    <row r="547" spans="1:12" ht="14.25" customHeight="1" x14ac:dyDescent="0.25">
      <c r="A547" s="582" t="s">
        <v>1252</v>
      </c>
      <c r="B547" s="582" t="s">
        <v>460</v>
      </c>
      <c r="C547" s="588" t="s">
        <v>460</v>
      </c>
      <c r="D547" s="586">
        <v>8503070</v>
      </c>
      <c r="E547" s="582">
        <v>0.91649990000000003</v>
      </c>
      <c r="F547" s="582">
        <v>0</v>
      </c>
      <c r="G547" s="582">
        <v>0.21149999999999999</v>
      </c>
      <c r="H547" s="582">
        <v>0.70499990000000001</v>
      </c>
      <c r="I547" s="582">
        <v>0.10992976557808221</v>
      </c>
      <c r="J547" s="582">
        <v>1.7144E-3</v>
      </c>
      <c r="K547" s="582">
        <v>1.7103490724657534E-2</v>
      </c>
      <c r="L547" s="582">
        <v>0</v>
      </c>
    </row>
    <row r="548" spans="1:12" ht="14.25" customHeight="1" x14ac:dyDescent="0.25">
      <c r="A548" s="582" t="s">
        <v>1252</v>
      </c>
      <c r="B548" s="582" t="s">
        <v>460</v>
      </c>
      <c r="C548" s="588" t="s">
        <v>460</v>
      </c>
      <c r="D548" s="586">
        <v>8503071</v>
      </c>
      <c r="E548" s="582">
        <v>1.3280000000000001</v>
      </c>
      <c r="F548" s="582">
        <v>0</v>
      </c>
      <c r="G548" s="582">
        <v>0.498</v>
      </c>
      <c r="H548" s="582">
        <v>0.83</v>
      </c>
      <c r="I548" s="582">
        <v>0.14513279041095892</v>
      </c>
      <c r="J548" s="582">
        <v>2.5953E-3</v>
      </c>
      <c r="K548" s="582">
        <v>2.1886986301369864E-2</v>
      </c>
      <c r="L548" s="582">
        <v>0</v>
      </c>
    </row>
    <row r="549" spans="1:12" ht="14.25" customHeight="1" x14ac:dyDescent="0.25">
      <c r="A549" s="582" t="s">
        <v>1252</v>
      </c>
      <c r="B549" s="582" t="s">
        <v>460</v>
      </c>
      <c r="C549" s="588" t="s">
        <v>460</v>
      </c>
      <c r="D549" s="586">
        <v>8503072</v>
      </c>
      <c r="E549" s="582">
        <v>1.3488514</v>
      </c>
      <c r="F549" s="582">
        <v>0</v>
      </c>
      <c r="G549" s="582">
        <v>0.4046555</v>
      </c>
      <c r="H549" s="582">
        <v>0.94419589999999998</v>
      </c>
      <c r="I549" s="582">
        <v>0.15355923491301374</v>
      </c>
      <c r="J549" s="582">
        <v>2.5043000000000001E-3</v>
      </c>
      <c r="K549" s="582">
        <v>2.4400350210273973E-2</v>
      </c>
      <c r="L549" s="582">
        <v>0</v>
      </c>
    </row>
    <row r="550" spans="1:12" ht="14.25" customHeight="1" x14ac:dyDescent="0.25">
      <c r="A550" s="582" t="s">
        <v>1252</v>
      </c>
      <c r="B550" s="582" t="s">
        <v>460</v>
      </c>
      <c r="C550" s="588" t="s">
        <v>460</v>
      </c>
      <c r="D550" s="586">
        <v>8503073</v>
      </c>
      <c r="E550" s="582">
        <v>3.7960003000000002</v>
      </c>
      <c r="F550" s="582">
        <v>0</v>
      </c>
      <c r="G550" s="582">
        <v>0.87600020000000001</v>
      </c>
      <c r="H550" s="582">
        <v>2.9200001000000002</v>
      </c>
      <c r="I550" s="582">
        <v>0.4427318247191781</v>
      </c>
      <c r="J550" s="582">
        <v>6.7080999999999998E-3</v>
      </c>
      <c r="K550" s="582">
        <v>7.7000002636986295E-2</v>
      </c>
      <c r="L550" s="582">
        <v>0</v>
      </c>
    </row>
    <row r="551" spans="1:12" ht="14.25" customHeight="1" x14ac:dyDescent="0.25">
      <c r="A551" s="582" t="s">
        <v>1252</v>
      </c>
      <c r="B551" s="582" t="s">
        <v>460</v>
      </c>
      <c r="C551" s="588" t="s">
        <v>460</v>
      </c>
      <c r="D551" s="586">
        <v>8503074</v>
      </c>
      <c r="E551" s="582">
        <v>1.8295379000000001</v>
      </c>
      <c r="F551" s="582">
        <v>0</v>
      </c>
      <c r="G551" s="582">
        <v>0.4222011</v>
      </c>
      <c r="H551" s="582">
        <v>1.4073367999999999</v>
      </c>
      <c r="I551" s="582">
        <v>0.2166510384260274</v>
      </c>
      <c r="J551" s="582">
        <v>3.3708000000000002E-3</v>
      </c>
      <c r="K551" s="582">
        <v>3.6369053057534247E-2</v>
      </c>
      <c r="L551" s="582">
        <v>0</v>
      </c>
    </row>
    <row r="552" spans="1:12" ht="14.25" customHeight="1" x14ac:dyDescent="0.25">
      <c r="A552" s="582" t="s">
        <v>1252</v>
      </c>
      <c r="B552" s="582" t="s">
        <v>460</v>
      </c>
      <c r="C552" s="588" t="s">
        <v>460</v>
      </c>
      <c r="D552" s="586">
        <v>8503075</v>
      </c>
      <c r="E552" s="582">
        <v>6.0549999000000003</v>
      </c>
      <c r="F552" s="582">
        <v>0</v>
      </c>
      <c r="G552" s="582">
        <v>1.2975000000000001</v>
      </c>
      <c r="H552" s="582">
        <v>4.7574999</v>
      </c>
      <c r="I552" s="582">
        <v>0.72121477349041108</v>
      </c>
      <c r="J552" s="582">
        <v>1.1028899999999999E-2</v>
      </c>
      <c r="K552" s="582">
        <v>0.12294552823767121</v>
      </c>
      <c r="L552" s="582">
        <v>0</v>
      </c>
    </row>
    <row r="553" spans="1:12" ht="14.25" customHeight="1" x14ac:dyDescent="0.25">
      <c r="A553" s="582" t="s">
        <v>1252</v>
      </c>
      <c r="B553" s="582" t="s">
        <v>460</v>
      </c>
      <c r="C553" s="588" t="s">
        <v>460</v>
      </c>
      <c r="D553" s="586">
        <v>8503076</v>
      </c>
      <c r="E553" s="582">
        <v>6.7094999</v>
      </c>
      <c r="F553" s="582">
        <v>0</v>
      </c>
      <c r="G553" s="582">
        <v>2.2364999999999999</v>
      </c>
      <c r="H553" s="582">
        <v>4.4729998999999996</v>
      </c>
      <c r="I553" s="582">
        <v>0.74497405606164391</v>
      </c>
      <c r="J553" s="582">
        <v>1.27496E-2</v>
      </c>
      <c r="K553" s="582">
        <v>0.11795239462328767</v>
      </c>
      <c r="L553" s="582">
        <v>0</v>
      </c>
    </row>
    <row r="554" spans="1:12" ht="14.25" customHeight="1" x14ac:dyDescent="0.25">
      <c r="A554" s="582" t="s">
        <v>1252</v>
      </c>
      <c r="B554" s="582" t="s">
        <v>460</v>
      </c>
      <c r="C554" s="588" t="s">
        <v>460</v>
      </c>
      <c r="D554" s="586">
        <v>8503077</v>
      </c>
      <c r="E554" s="582">
        <v>2.2031206999999999</v>
      </c>
      <c r="F554" s="582">
        <v>0</v>
      </c>
      <c r="G554" s="582">
        <v>0.4720973</v>
      </c>
      <c r="H554" s="582">
        <v>1.7310234</v>
      </c>
      <c r="I554" s="582">
        <v>0.25846356989041097</v>
      </c>
      <c r="J554" s="582">
        <v>3.846E-3</v>
      </c>
      <c r="K554" s="582">
        <v>4.5646849931506847E-2</v>
      </c>
      <c r="L554" s="582">
        <v>0</v>
      </c>
    </row>
    <row r="555" spans="1:12" ht="14.25" customHeight="1" x14ac:dyDescent="0.25">
      <c r="A555" s="582" t="s">
        <v>1252</v>
      </c>
      <c r="B555" s="582" t="s">
        <v>460</v>
      </c>
      <c r="C555" s="588" t="s">
        <v>460</v>
      </c>
      <c r="D555" s="586">
        <v>8503078</v>
      </c>
      <c r="E555" s="582">
        <v>5.0189997999999996</v>
      </c>
      <c r="F555" s="582">
        <v>0</v>
      </c>
      <c r="G555" s="582">
        <v>1.0754999000000001</v>
      </c>
      <c r="H555" s="582">
        <v>3.9434998999999999</v>
      </c>
      <c r="I555" s="582">
        <v>0.5891308917068494</v>
      </c>
      <c r="J555" s="582">
        <v>8.7597000000000005E-3</v>
      </c>
      <c r="K555" s="582">
        <v>0.10190976111438355</v>
      </c>
      <c r="L555" s="582">
        <v>0</v>
      </c>
    </row>
    <row r="556" spans="1:12" ht="14.25" customHeight="1" x14ac:dyDescent="0.25">
      <c r="A556" s="582" t="s">
        <v>1252</v>
      </c>
      <c r="B556" s="582" t="s">
        <v>460</v>
      </c>
      <c r="C556" s="588" t="s">
        <v>460</v>
      </c>
      <c r="D556" s="586">
        <v>8503079</v>
      </c>
      <c r="E556" s="582">
        <v>2.5549998999999999</v>
      </c>
      <c r="F556" s="582">
        <v>0</v>
      </c>
      <c r="G556" s="582">
        <v>0.54750010000000005</v>
      </c>
      <c r="H556" s="582">
        <v>2.0074998000000002</v>
      </c>
      <c r="I556" s="582">
        <v>0.29974478583698633</v>
      </c>
      <c r="J556" s="582">
        <v>4.4600999999999998E-3</v>
      </c>
      <c r="K556" s="582">
        <v>5.29374947260274E-2</v>
      </c>
      <c r="L556" s="582">
        <v>0</v>
      </c>
    </row>
    <row r="557" spans="1:12" ht="14.25" customHeight="1" x14ac:dyDescent="0.25">
      <c r="A557" s="582" t="s">
        <v>1252</v>
      </c>
      <c r="B557" s="582" t="s">
        <v>460</v>
      </c>
      <c r="C557" s="588" t="s">
        <v>460</v>
      </c>
      <c r="D557" s="586">
        <v>8503080</v>
      </c>
      <c r="E557" s="582">
        <v>3.1925338000000001</v>
      </c>
      <c r="F557" s="582">
        <v>0</v>
      </c>
      <c r="G557" s="582">
        <v>0.68411429999999995</v>
      </c>
      <c r="H557" s="582">
        <v>2.5084195</v>
      </c>
      <c r="I557" s="582">
        <v>0.38522230062191787</v>
      </c>
      <c r="J557" s="582">
        <v>5.9056999999999998E-3</v>
      </c>
      <c r="K557" s="582">
        <v>6.0854944308219187E-2</v>
      </c>
      <c r="L557" s="582">
        <v>0</v>
      </c>
    </row>
    <row r="558" spans="1:12" ht="14.25" customHeight="1" x14ac:dyDescent="0.25">
      <c r="A558" s="582" t="s">
        <v>1252</v>
      </c>
      <c r="B558" s="582" t="s">
        <v>460</v>
      </c>
      <c r="C558" s="588" t="s">
        <v>460</v>
      </c>
      <c r="D558" s="586">
        <v>8503081</v>
      </c>
      <c r="E558" s="582">
        <v>19.4399993</v>
      </c>
      <c r="F558" s="582">
        <v>0</v>
      </c>
      <c r="G558" s="582">
        <v>3.2400001</v>
      </c>
      <c r="H558" s="582">
        <v>16.199999200000001</v>
      </c>
      <c r="I558" s="582">
        <v>2.3200546226130139</v>
      </c>
      <c r="J558" s="582">
        <v>3.2725999999999998E-2</v>
      </c>
      <c r="K558" s="582">
        <v>0.41864792453150684</v>
      </c>
      <c r="L558" s="582">
        <v>0</v>
      </c>
    </row>
    <row r="559" spans="1:12" ht="14.25" customHeight="1" x14ac:dyDescent="0.25">
      <c r="A559" s="582" t="s">
        <v>1252</v>
      </c>
      <c r="B559" s="582" t="s">
        <v>460</v>
      </c>
      <c r="C559" s="588" t="s">
        <v>460</v>
      </c>
      <c r="D559" s="586">
        <v>8503082</v>
      </c>
      <c r="E559" s="582">
        <v>22.569767800000001</v>
      </c>
      <c r="F559" s="582">
        <v>0</v>
      </c>
      <c r="G559" s="582">
        <v>4.8363791000000003</v>
      </c>
      <c r="H559" s="582">
        <v>17.733388699999999</v>
      </c>
      <c r="I559" s="582">
        <v>2.7233452173479451</v>
      </c>
      <c r="J559" s="582">
        <v>4.1749500000000002E-2</v>
      </c>
      <c r="K559" s="582">
        <v>0.43021686832465761</v>
      </c>
      <c r="L559" s="582">
        <v>0</v>
      </c>
    </row>
    <row r="560" spans="1:12" ht="14.25" customHeight="1" x14ac:dyDescent="0.25">
      <c r="A560" s="582" t="s">
        <v>1252</v>
      </c>
      <c r="B560" s="582" t="s">
        <v>460</v>
      </c>
      <c r="C560" s="588" t="s">
        <v>460</v>
      </c>
      <c r="D560" s="586">
        <v>8503083</v>
      </c>
      <c r="E560" s="582">
        <v>20.222725199999999</v>
      </c>
      <c r="F560" s="582">
        <v>0</v>
      </c>
      <c r="G560" s="582">
        <v>2.0222723999999999</v>
      </c>
      <c r="H560" s="582">
        <v>18.200452800000001</v>
      </c>
      <c r="I560" s="582">
        <v>2.4601301031438356</v>
      </c>
      <c r="J560" s="582">
        <v>3.2161000000000002E-2</v>
      </c>
      <c r="K560" s="582">
        <v>0.47034457818082187</v>
      </c>
      <c r="L560" s="582">
        <v>0</v>
      </c>
    </row>
    <row r="561" spans="1:12" ht="14.25" customHeight="1" x14ac:dyDescent="0.25">
      <c r="A561" s="582" t="s">
        <v>1252</v>
      </c>
      <c r="B561" s="582" t="s">
        <v>460</v>
      </c>
      <c r="C561" s="588" t="s">
        <v>460</v>
      </c>
      <c r="D561" s="586">
        <v>8503084</v>
      </c>
      <c r="E561" s="582">
        <v>3.4827541000000002</v>
      </c>
      <c r="F561" s="582">
        <v>0</v>
      </c>
      <c r="G561" s="582">
        <v>0.74630450000000004</v>
      </c>
      <c r="H561" s="582">
        <v>2.7364495999999998</v>
      </c>
      <c r="I561" s="582">
        <v>0.4202409661369863</v>
      </c>
      <c r="J561" s="582">
        <v>6.4424E-3</v>
      </c>
      <c r="K561" s="582">
        <v>6.6387017008219182E-2</v>
      </c>
      <c r="L561" s="582">
        <v>0</v>
      </c>
    </row>
    <row r="562" spans="1:12" ht="14.25" customHeight="1" x14ac:dyDescent="0.25">
      <c r="A562" s="582" t="s">
        <v>1252</v>
      </c>
      <c r="B562" s="582" t="s">
        <v>460</v>
      </c>
      <c r="C562" s="588" t="s">
        <v>460</v>
      </c>
      <c r="D562" s="586">
        <v>8503085</v>
      </c>
      <c r="E562" s="582">
        <v>13.1599997</v>
      </c>
      <c r="F562" s="582">
        <v>0</v>
      </c>
      <c r="G562" s="582">
        <v>2.8200001000000001</v>
      </c>
      <c r="H562" s="582">
        <v>10.339999600000001</v>
      </c>
      <c r="I562" s="582">
        <v>1.5879302679342466</v>
      </c>
      <c r="J562" s="582">
        <v>2.4343400000000001E-2</v>
      </c>
      <c r="K562" s="582">
        <v>0.25085122317260278</v>
      </c>
      <c r="L562" s="582">
        <v>0</v>
      </c>
    </row>
    <row r="563" spans="1:12" ht="14.25" customHeight="1" x14ac:dyDescent="0.25">
      <c r="A563" s="582" t="s">
        <v>1252</v>
      </c>
      <c r="B563" s="582" t="s">
        <v>460</v>
      </c>
      <c r="C563" s="588" t="s">
        <v>460</v>
      </c>
      <c r="D563" s="586">
        <v>8503086</v>
      </c>
      <c r="E563" s="582">
        <v>0.80321149999999997</v>
      </c>
      <c r="F563" s="582">
        <v>0</v>
      </c>
      <c r="G563" s="582">
        <v>0.17211679999999999</v>
      </c>
      <c r="H563" s="582">
        <v>0.63109470000000001</v>
      </c>
      <c r="I563" s="582">
        <v>9.6918229663013708E-2</v>
      </c>
      <c r="J563" s="582">
        <v>1.4858E-3</v>
      </c>
      <c r="K563" s="582">
        <v>1.5310530324657535E-2</v>
      </c>
      <c r="L563" s="582">
        <v>0</v>
      </c>
    </row>
    <row r="564" spans="1:12" ht="14.25" customHeight="1" x14ac:dyDescent="0.25">
      <c r="A564" s="582" t="s">
        <v>1252</v>
      </c>
      <c r="B564" s="582" t="s">
        <v>460</v>
      </c>
      <c r="C564" s="588" t="s">
        <v>460</v>
      </c>
      <c r="D564" s="586">
        <v>8503087</v>
      </c>
      <c r="E564" s="582">
        <v>2.8691485000000001</v>
      </c>
      <c r="F564" s="582">
        <v>0</v>
      </c>
      <c r="G564" s="582">
        <v>0.39124769999999998</v>
      </c>
      <c r="H564" s="582">
        <v>2.4779008</v>
      </c>
      <c r="I564" s="582">
        <v>0.34600303342808225</v>
      </c>
      <c r="J564" s="582">
        <v>4.7171000000000001E-3</v>
      </c>
      <c r="K564" s="582">
        <v>6.4035066564383569E-2</v>
      </c>
      <c r="L564" s="582">
        <v>0</v>
      </c>
    </row>
    <row r="565" spans="1:12" ht="14.25" customHeight="1" x14ac:dyDescent="0.25">
      <c r="A565" s="582" t="s">
        <v>1252</v>
      </c>
      <c r="B565" s="582" t="s">
        <v>460</v>
      </c>
      <c r="C565" s="588" t="s">
        <v>460</v>
      </c>
      <c r="D565" s="586">
        <v>8503088</v>
      </c>
      <c r="E565" s="582">
        <v>15.503258799999999</v>
      </c>
      <c r="F565" s="582">
        <v>0</v>
      </c>
      <c r="G565" s="582">
        <v>2.1140807000000001</v>
      </c>
      <c r="H565" s="582">
        <v>13.389178100000001</v>
      </c>
      <c r="I565" s="582">
        <v>1.8696047730821919</v>
      </c>
      <c r="J565" s="582">
        <v>2.5488199999999999E-2</v>
      </c>
      <c r="K565" s="582">
        <v>0.34600937651575342</v>
      </c>
      <c r="L565" s="582">
        <v>0</v>
      </c>
    </row>
    <row r="566" spans="1:12" ht="14.25" customHeight="1" x14ac:dyDescent="0.25">
      <c r="A566" s="582" t="s">
        <v>1252</v>
      </c>
      <c r="B566" s="582" t="s">
        <v>460</v>
      </c>
      <c r="C566" s="588" t="s">
        <v>460</v>
      </c>
      <c r="D566" s="586">
        <v>8503089</v>
      </c>
      <c r="E566" s="582">
        <v>5.0193520999999999</v>
      </c>
      <c r="F566" s="582">
        <v>0</v>
      </c>
      <c r="G566" s="582">
        <v>0.83655869999999999</v>
      </c>
      <c r="H566" s="582">
        <v>4.1827934000000004</v>
      </c>
      <c r="I566" s="582">
        <v>0.59903150513219172</v>
      </c>
      <c r="J566" s="582">
        <v>8.4496999999999992E-3</v>
      </c>
      <c r="K566" s="582">
        <v>0.10809369519315068</v>
      </c>
      <c r="L566" s="582">
        <v>0</v>
      </c>
    </row>
    <row r="567" spans="1:12" ht="14.25" customHeight="1" x14ac:dyDescent="0.25">
      <c r="A567" s="582" t="s">
        <v>1252</v>
      </c>
      <c r="B567" s="582" t="s">
        <v>460</v>
      </c>
      <c r="C567" s="588" t="s">
        <v>460</v>
      </c>
      <c r="D567" s="586">
        <v>8503090</v>
      </c>
      <c r="E567" s="582">
        <v>20.324215299999999</v>
      </c>
      <c r="F567" s="582">
        <v>0</v>
      </c>
      <c r="G567" s="582">
        <v>3.0486320999999998</v>
      </c>
      <c r="H567" s="582">
        <v>17.2755832</v>
      </c>
      <c r="I567" s="582">
        <v>2.4610605333150684</v>
      </c>
      <c r="J567" s="582">
        <v>3.4858699999999999E-2</v>
      </c>
      <c r="K567" s="582">
        <v>0.46466585771506846</v>
      </c>
      <c r="L567" s="582">
        <v>0</v>
      </c>
    </row>
    <row r="568" spans="1:12" ht="14.25" customHeight="1" x14ac:dyDescent="0.25">
      <c r="A568" s="582" t="s">
        <v>1252</v>
      </c>
      <c r="B568" s="582" t="s">
        <v>460</v>
      </c>
      <c r="C568" s="588" t="s">
        <v>460</v>
      </c>
      <c r="D568" s="586">
        <v>8503091</v>
      </c>
      <c r="E568" s="582">
        <v>15.5742621</v>
      </c>
      <c r="F568" s="582">
        <v>0</v>
      </c>
      <c r="G568" s="582">
        <v>2.3361393000000001</v>
      </c>
      <c r="H568" s="582">
        <v>13.238122799999999</v>
      </c>
      <c r="I568" s="582">
        <v>1.8694080844787673</v>
      </c>
      <c r="J568" s="582">
        <v>2.5880799999999999E-2</v>
      </c>
      <c r="K568" s="582">
        <v>0.34210573509863007</v>
      </c>
      <c r="L568" s="582">
        <v>0</v>
      </c>
    </row>
    <row r="569" spans="1:12" ht="14.25" customHeight="1" x14ac:dyDescent="0.25">
      <c r="A569" s="582" t="s">
        <v>1252</v>
      </c>
      <c r="B569" s="582" t="s">
        <v>460</v>
      </c>
      <c r="C569" s="588" t="s">
        <v>460</v>
      </c>
      <c r="D569" s="586">
        <v>8503092</v>
      </c>
      <c r="E569" s="582">
        <v>14.560416500000001</v>
      </c>
      <c r="F569" s="582">
        <v>0</v>
      </c>
      <c r="G569" s="582">
        <v>2.1840625999999999</v>
      </c>
      <c r="H569" s="582">
        <v>12.3763539</v>
      </c>
      <c r="I569" s="582">
        <v>1.7631221175369862</v>
      </c>
      <c r="J569" s="582">
        <v>2.49734E-2</v>
      </c>
      <c r="K569" s="582">
        <v>0.33289001209109587</v>
      </c>
      <c r="L569" s="582">
        <v>0</v>
      </c>
    </row>
    <row r="570" spans="1:12" ht="14.25" customHeight="1" x14ac:dyDescent="0.25">
      <c r="A570" s="582" t="s">
        <v>1252</v>
      </c>
      <c r="B570" s="582" t="s">
        <v>460</v>
      </c>
      <c r="C570" s="588" t="s">
        <v>460</v>
      </c>
      <c r="D570" s="586">
        <v>8506009</v>
      </c>
      <c r="E570" s="582">
        <v>2.3917497999999999</v>
      </c>
      <c r="F570" s="582">
        <v>0</v>
      </c>
      <c r="G570" s="582">
        <v>0.79724989999999996</v>
      </c>
      <c r="H570" s="582">
        <v>1.5944999</v>
      </c>
      <c r="I570" s="582">
        <v>0.27087931734863019</v>
      </c>
      <c r="J570" s="582">
        <v>4.6623999999999997E-3</v>
      </c>
      <c r="K570" s="582">
        <v>4.2887678817123291E-2</v>
      </c>
      <c r="L570" s="582">
        <v>0</v>
      </c>
    </row>
    <row r="571" spans="1:12" ht="14.25" customHeight="1" x14ac:dyDescent="0.25">
      <c r="A571" s="582" t="s">
        <v>1252</v>
      </c>
      <c r="B571" s="582" t="s">
        <v>460</v>
      </c>
      <c r="C571" s="588" t="s">
        <v>460</v>
      </c>
      <c r="D571" s="586">
        <v>88103001</v>
      </c>
      <c r="E571" s="582">
        <v>8.1636518999999996</v>
      </c>
      <c r="F571" s="582">
        <v>0</v>
      </c>
      <c r="G571" s="582">
        <v>1.1132253000000001</v>
      </c>
      <c r="H571" s="582">
        <v>7.0504265999999998</v>
      </c>
      <c r="I571" s="582">
        <v>0.984490154589726</v>
      </c>
      <c r="J571" s="582">
        <v>1.3421499999999999E-2</v>
      </c>
      <c r="K571" s="582">
        <v>0.18220040795753423</v>
      </c>
      <c r="L571" s="582">
        <v>0</v>
      </c>
    </row>
    <row r="572" spans="1:12" ht="14.25" customHeight="1" x14ac:dyDescent="0.25">
      <c r="A572" s="582" t="s">
        <v>1252</v>
      </c>
      <c r="B572" s="582" t="s">
        <v>460</v>
      </c>
      <c r="C572" s="588" t="s">
        <v>460</v>
      </c>
      <c r="D572" s="586">
        <v>88103002</v>
      </c>
      <c r="E572" s="582">
        <v>21.310022700000001</v>
      </c>
      <c r="F572" s="582">
        <v>2.1217011000000001</v>
      </c>
      <c r="G572" s="582">
        <v>2.1346984999999998</v>
      </c>
      <c r="H572" s="582">
        <v>21.297025300000001</v>
      </c>
      <c r="I572" s="582">
        <v>2.7109904113746577</v>
      </c>
      <c r="J572" s="582">
        <v>3.5856499999999999E-2</v>
      </c>
      <c r="K572" s="582">
        <v>0.55036764696506846</v>
      </c>
      <c r="L572" s="582">
        <v>0</v>
      </c>
    </row>
    <row r="573" spans="1:12" ht="14.25" customHeight="1" x14ac:dyDescent="0.25">
      <c r="A573" s="582" t="s">
        <v>1252</v>
      </c>
      <c r="B573" s="582" t="s">
        <v>460</v>
      </c>
      <c r="C573" s="588" t="s">
        <v>460</v>
      </c>
      <c r="D573" s="586">
        <v>88103003</v>
      </c>
      <c r="E573" s="582">
        <v>13.0921606</v>
      </c>
      <c r="F573" s="582">
        <v>0</v>
      </c>
      <c r="G573" s="582">
        <v>1.3543616000000001</v>
      </c>
      <c r="H573" s="582">
        <v>11.737799000000001</v>
      </c>
      <c r="I573" s="582">
        <v>1.5877432838363015</v>
      </c>
      <c r="J573" s="582">
        <v>2.0834999999999999E-2</v>
      </c>
      <c r="K573" s="582">
        <v>0.3033336686780822</v>
      </c>
      <c r="L573" s="582">
        <v>0</v>
      </c>
    </row>
    <row r="574" spans="1:12" ht="14.25" customHeight="1" x14ac:dyDescent="0.25">
      <c r="A574" s="582" t="s">
        <v>1252</v>
      </c>
      <c r="B574" s="582" t="s">
        <v>460</v>
      </c>
      <c r="C574" s="588" t="s">
        <v>460</v>
      </c>
      <c r="D574" s="586">
        <v>88103004</v>
      </c>
      <c r="E574" s="582">
        <v>22.410025600000001</v>
      </c>
      <c r="F574" s="582">
        <v>0</v>
      </c>
      <c r="G574" s="582">
        <v>2.10094</v>
      </c>
      <c r="H574" s="582">
        <v>20.3090856</v>
      </c>
      <c r="I574" s="582">
        <v>2.7345916871917808</v>
      </c>
      <c r="J574" s="582">
        <v>3.5496300000000001E-2</v>
      </c>
      <c r="K574" s="582">
        <v>0.52483684910136985</v>
      </c>
      <c r="L574" s="582">
        <v>0</v>
      </c>
    </row>
    <row r="575" spans="1:12" ht="14.25" customHeight="1" x14ac:dyDescent="0.25">
      <c r="A575" s="582" t="s">
        <v>1252</v>
      </c>
      <c r="B575" s="582" t="s">
        <v>460</v>
      </c>
      <c r="C575" s="588" t="s">
        <v>460</v>
      </c>
      <c r="D575" s="586">
        <v>88103005</v>
      </c>
      <c r="E575" s="582">
        <v>17.651181999999999</v>
      </c>
      <c r="F575" s="582">
        <v>1.2852364000000001</v>
      </c>
      <c r="G575" s="582">
        <v>2.2252447000000002</v>
      </c>
      <c r="H575" s="582">
        <v>16.7111737</v>
      </c>
      <c r="I575" s="582">
        <v>2.2041512941178083</v>
      </c>
      <c r="J575" s="582">
        <v>2.9900400000000001E-2</v>
      </c>
      <c r="K575" s="582">
        <v>0.4318579340417808</v>
      </c>
      <c r="L575" s="582">
        <v>0</v>
      </c>
    </row>
    <row r="576" spans="1:12" ht="14.25" customHeight="1" x14ac:dyDescent="0.25">
      <c r="A576" s="582" t="s">
        <v>1252</v>
      </c>
      <c r="B576" s="582" t="s">
        <v>460</v>
      </c>
      <c r="C576" s="588" t="s">
        <v>460</v>
      </c>
      <c r="D576" s="586">
        <v>88103006</v>
      </c>
      <c r="E576" s="582">
        <v>37.596158500000001</v>
      </c>
      <c r="F576" s="582">
        <v>3.7034908</v>
      </c>
      <c r="G576" s="582">
        <v>4.6856410999999998</v>
      </c>
      <c r="H576" s="582">
        <v>36.614008200000001</v>
      </c>
      <c r="I576" s="582">
        <v>4.7765588979630129</v>
      </c>
      <c r="J576" s="582">
        <v>6.4632400000000007E-2</v>
      </c>
      <c r="K576" s="582">
        <v>0.97965419095273965</v>
      </c>
      <c r="L576" s="582">
        <v>0</v>
      </c>
    </row>
    <row r="577" spans="1:12" ht="14.25" customHeight="1" x14ac:dyDescent="0.25">
      <c r="A577" s="582" t="s">
        <v>1252</v>
      </c>
      <c r="B577" s="582" t="s">
        <v>460</v>
      </c>
      <c r="C577" s="588" t="s">
        <v>460</v>
      </c>
      <c r="D577" s="586">
        <v>88103007</v>
      </c>
      <c r="E577" s="582">
        <v>39.318689800000001</v>
      </c>
      <c r="F577" s="582">
        <v>0</v>
      </c>
      <c r="G577" s="582">
        <v>3.5744262</v>
      </c>
      <c r="H577" s="582">
        <v>35.744263599999996</v>
      </c>
      <c r="I577" s="582">
        <v>4.8603870455431508</v>
      </c>
      <c r="J577" s="582">
        <v>6.4468300000000006E-2</v>
      </c>
      <c r="K577" s="582">
        <v>0.96142276135068494</v>
      </c>
      <c r="L577" s="582">
        <v>0</v>
      </c>
    </row>
    <row r="578" spans="1:12" ht="14.25" customHeight="1" x14ac:dyDescent="0.25">
      <c r="A578" s="582" t="s">
        <v>1252</v>
      </c>
      <c r="B578" s="582" t="s">
        <v>460</v>
      </c>
      <c r="C578" s="588" t="s">
        <v>460</v>
      </c>
      <c r="D578" s="586">
        <v>88103008</v>
      </c>
      <c r="E578" s="582">
        <v>6.2997892000000002</v>
      </c>
      <c r="F578" s="582">
        <v>0</v>
      </c>
      <c r="G578" s="582">
        <v>0.82171159999999999</v>
      </c>
      <c r="H578" s="582">
        <v>5.4780775999999998</v>
      </c>
      <c r="I578" s="582">
        <v>0.76810902783698631</v>
      </c>
      <c r="J578" s="582">
        <v>1.06474E-2</v>
      </c>
      <c r="K578" s="582">
        <v>0.14734527900821917</v>
      </c>
      <c r="L578" s="582">
        <v>0</v>
      </c>
    </row>
    <row r="579" spans="1:12" ht="14.25" customHeight="1" x14ac:dyDescent="0.25">
      <c r="A579" s="582" t="s">
        <v>1252</v>
      </c>
      <c r="B579" s="582" t="s">
        <v>460</v>
      </c>
      <c r="C579" s="588" t="s">
        <v>460</v>
      </c>
      <c r="D579" s="586">
        <v>88103009</v>
      </c>
      <c r="E579" s="582">
        <v>30.641062099999999</v>
      </c>
      <c r="F579" s="582">
        <v>0</v>
      </c>
      <c r="G579" s="582">
        <v>3.6769275000000001</v>
      </c>
      <c r="H579" s="582">
        <v>26.964134600000001</v>
      </c>
      <c r="I579" s="582">
        <v>3.7496096260116434</v>
      </c>
      <c r="J579" s="582">
        <v>5.1378899999999998E-2</v>
      </c>
      <c r="K579" s="582">
        <v>0.72526134639863016</v>
      </c>
      <c r="L579" s="582">
        <v>0</v>
      </c>
    </row>
    <row r="580" spans="1:12" ht="14.25" customHeight="1" x14ac:dyDescent="0.25">
      <c r="A580" s="582" t="s">
        <v>1252</v>
      </c>
      <c r="B580" s="582" t="s">
        <v>460</v>
      </c>
      <c r="C580" s="588" t="s">
        <v>460</v>
      </c>
      <c r="D580" s="586">
        <v>88103010</v>
      </c>
      <c r="E580" s="582">
        <v>21.353812999999999</v>
      </c>
      <c r="F580" s="582">
        <v>5.2677420000000001</v>
      </c>
      <c r="G580" s="582">
        <v>2.0420077999999999</v>
      </c>
      <c r="H580" s="582">
        <v>24.5795472</v>
      </c>
      <c r="I580" s="582">
        <v>2.7050052143636991</v>
      </c>
      <c r="J580" s="582">
        <v>3.5638599999999999E-2</v>
      </c>
      <c r="K580" s="582">
        <v>0.60297504766438359</v>
      </c>
      <c r="L580" s="582">
        <v>0</v>
      </c>
    </row>
    <row r="581" spans="1:12" ht="14.25" customHeight="1" x14ac:dyDescent="0.25">
      <c r="A581" s="582" t="s">
        <v>1252</v>
      </c>
      <c r="B581" s="582" t="s">
        <v>460</v>
      </c>
      <c r="C581" s="588" t="s">
        <v>460</v>
      </c>
      <c r="D581" s="586">
        <v>88103011</v>
      </c>
      <c r="E581" s="582">
        <v>8.2012499999999999</v>
      </c>
      <c r="F581" s="582">
        <v>0</v>
      </c>
      <c r="G581" s="582">
        <v>0.91125</v>
      </c>
      <c r="H581" s="582">
        <v>7.29</v>
      </c>
      <c r="I581" s="582">
        <v>1.0067190410958904</v>
      </c>
      <c r="J581" s="582">
        <v>1.3658699999999999E-2</v>
      </c>
      <c r="K581" s="582">
        <v>0.19608102739726027</v>
      </c>
      <c r="L581" s="582">
        <v>0</v>
      </c>
    </row>
    <row r="582" spans="1:12" ht="14.25" customHeight="1" x14ac:dyDescent="0.25">
      <c r="A582" s="582" t="s">
        <v>1252</v>
      </c>
      <c r="B582" s="582" t="s">
        <v>460</v>
      </c>
      <c r="C582" s="588" t="s">
        <v>460</v>
      </c>
      <c r="D582" s="586">
        <v>88103012</v>
      </c>
      <c r="E582" s="582">
        <v>16.531189699999999</v>
      </c>
      <c r="F582" s="582">
        <v>0</v>
      </c>
      <c r="G582" s="582">
        <v>1.5028353000000001</v>
      </c>
      <c r="H582" s="582">
        <v>15.0283544</v>
      </c>
      <c r="I582" s="582">
        <v>2.043505927189726</v>
      </c>
      <c r="J582" s="582">
        <v>2.7105199999999999E-2</v>
      </c>
      <c r="K582" s="582">
        <v>0.40422155978630137</v>
      </c>
      <c r="L582" s="582">
        <v>0</v>
      </c>
    </row>
    <row r="583" spans="1:12" ht="14.25" customHeight="1" x14ac:dyDescent="0.25">
      <c r="A583" s="582" t="s">
        <v>1252</v>
      </c>
      <c r="B583" s="582" t="s">
        <v>460</v>
      </c>
      <c r="C583" s="588" t="s">
        <v>460</v>
      </c>
      <c r="D583" s="586">
        <v>88103013</v>
      </c>
      <c r="E583" s="582">
        <v>2.2292789000000002</v>
      </c>
      <c r="F583" s="582">
        <v>0</v>
      </c>
      <c r="G583" s="582">
        <v>0.1592343</v>
      </c>
      <c r="H583" s="582">
        <v>2.0700446000000001</v>
      </c>
      <c r="I583" s="582">
        <v>0.27742852003972601</v>
      </c>
      <c r="J583" s="582">
        <v>3.5997999999999998E-3</v>
      </c>
      <c r="K583" s="582">
        <v>5.5678528384931515E-2</v>
      </c>
      <c r="L583" s="582">
        <v>0</v>
      </c>
    </row>
    <row r="584" spans="1:12" ht="14.25" customHeight="1" x14ac:dyDescent="0.25">
      <c r="A584" s="582" t="s">
        <v>1252</v>
      </c>
      <c r="B584" s="582" t="s">
        <v>460</v>
      </c>
      <c r="C584" s="588" t="s">
        <v>460</v>
      </c>
      <c r="D584" s="586">
        <v>88103014</v>
      </c>
      <c r="E584" s="582">
        <v>1.5452469</v>
      </c>
      <c r="F584" s="582">
        <v>0</v>
      </c>
      <c r="G584" s="582">
        <v>0.107808</v>
      </c>
      <c r="H584" s="582">
        <v>1.4374389000000001</v>
      </c>
      <c r="I584" s="582">
        <v>0.1924120337773973</v>
      </c>
      <c r="J584" s="582">
        <v>2.4919E-3</v>
      </c>
      <c r="K584" s="582">
        <v>3.8663168221232877E-2</v>
      </c>
      <c r="L584" s="582">
        <v>0</v>
      </c>
    </row>
    <row r="585" spans="1:12" ht="14.25" customHeight="1" x14ac:dyDescent="0.25">
      <c r="A585" s="582" t="s">
        <v>1252</v>
      </c>
      <c r="B585" s="582" t="s">
        <v>460</v>
      </c>
      <c r="C585" s="588" t="s">
        <v>460</v>
      </c>
      <c r="D585" s="586">
        <v>88103015</v>
      </c>
      <c r="E585" s="582">
        <v>4.0765076999999996</v>
      </c>
      <c r="F585" s="582">
        <v>0</v>
      </c>
      <c r="G585" s="582">
        <v>0.29117910000000002</v>
      </c>
      <c r="H585" s="582">
        <v>3.7853286000000002</v>
      </c>
      <c r="I585" s="582">
        <v>0.50731181116849322</v>
      </c>
      <c r="J585" s="582">
        <v>6.5824000000000004E-3</v>
      </c>
      <c r="K585" s="582">
        <v>0.10181496857671234</v>
      </c>
      <c r="L585" s="582">
        <v>0</v>
      </c>
    </row>
    <row r="586" spans="1:12" ht="14.25" customHeight="1" x14ac:dyDescent="0.25">
      <c r="A586" s="582" t="s">
        <v>1252</v>
      </c>
      <c r="B586" s="582" t="s">
        <v>460</v>
      </c>
      <c r="C586" s="588" t="s">
        <v>460</v>
      </c>
      <c r="D586" s="586">
        <v>88103016</v>
      </c>
      <c r="E586" s="582">
        <v>8.9969017999999998</v>
      </c>
      <c r="F586" s="582">
        <v>0.38181929999999997</v>
      </c>
      <c r="G586" s="582">
        <v>0.65218129999999996</v>
      </c>
      <c r="H586" s="582">
        <v>8.7265397999999994</v>
      </c>
      <c r="I586" s="582">
        <v>1.1338427096143837</v>
      </c>
      <c r="J586" s="582">
        <v>1.45773E-2</v>
      </c>
      <c r="K586" s="582">
        <v>0.23385628430547942</v>
      </c>
      <c r="L586" s="582">
        <v>0</v>
      </c>
    </row>
    <row r="587" spans="1:12" ht="14.25" customHeight="1" x14ac:dyDescent="0.25">
      <c r="A587" s="582" t="s">
        <v>1252</v>
      </c>
      <c r="B587" s="582" t="s">
        <v>460</v>
      </c>
      <c r="C587" s="588" t="s">
        <v>460</v>
      </c>
      <c r="D587" s="586">
        <v>88103017</v>
      </c>
      <c r="E587" s="582">
        <v>35.084321799999998</v>
      </c>
      <c r="F587" s="582">
        <v>0</v>
      </c>
      <c r="G587" s="582">
        <v>2.5060229999999999</v>
      </c>
      <c r="H587" s="582">
        <v>32.578298799999999</v>
      </c>
      <c r="I587" s="582">
        <v>4.3661614576027397</v>
      </c>
      <c r="J587" s="582">
        <v>5.6651800000000002E-2</v>
      </c>
      <c r="K587" s="582">
        <v>0.87626698210684939</v>
      </c>
      <c r="L587" s="582">
        <v>0</v>
      </c>
    </row>
    <row r="588" spans="1:12" ht="14.25" customHeight="1" x14ac:dyDescent="0.25">
      <c r="A588" s="582" t="s">
        <v>1252</v>
      </c>
      <c r="B588" s="582" t="s">
        <v>460</v>
      </c>
      <c r="C588" s="588" t="s">
        <v>460</v>
      </c>
      <c r="D588" s="586">
        <v>88103018</v>
      </c>
      <c r="E588" s="582">
        <v>12.041084700000001</v>
      </c>
      <c r="F588" s="582">
        <v>0</v>
      </c>
      <c r="G588" s="582">
        <v>0.82098289999999996</v>
      </c>
      <c r="H588" s="582">
        <v>11.2201018</v>
      </c>
      <c r="I588" s="582">
        <v>1.4984610901047946</v>
      </c>
      <c r="J588" s="582">
        <v>1.9376999999999998E-2</v>
      </c>
      <c r="K588" s="582">
        <v>0.30163432609109592</v>
      </c>
      <c r="L588" s="582">
        <v>0</v>
      </c>
    </row>
    <row r="589" spans="1:12" ht="14.25" customHeight="1" x14ac:dyDescent="0.25">
      <c r="A589" s="582" t="s">
        <v>1252</v>
      </c>
      <c r="B589" s="582" t="s">
        <v>460</v>
      </c>
      <c r="C589" s="588" t="s">
        <v>460</v>
      </c>
      <c r="D589" s="586">
        <v>88103019</v>
      </c>
      <c r="E589" s="582">
        <v>16.730302399999999</v>
      </c>
      <c r="F589" s="582">
        <v>0</v>
      </c>
      <c r="G589" s="582">
        <v>1.3208134</v>
      </c>
      <c r="H589" s="582">
        <v>15.409489000000001</v>
      </c>
      <c r="I589" s="582">
        <v>2.0765232082020546</v>
      </c>
      <c r="J589" s="582">
        <v>2.7172700000000001E-2</v>
      </c>
      <c r="K589" s="582">
        <v>0.4144416829239726</v>
      </c>
      <c r="L589" s="582">
        <v>0</v>
      </c>
    </row>
    <row r="590" spans="1:12" ht="14.25" customHeight="1" x14ac:dyDescent="0.25">
      <c r="A590" s="582" t="s">
        <v>1252</v>
      </c>
      <c r="B590" s="582" t="s">
        <v>460</v>
      </c>
      <c r="C590" s="588" t="s">
        <v>460</v>
      </c>
      <c r="D590" s="586">
        <v>88103020</v>
      </c>
      <c r="E590" s="582">
        <v>15.120920999999999</v>
      </c>
      <c r="F590" s="582">
        <v>0.19684180000000001</v>
      </c>
      <c r="G590" s="582">
        <v>1.4701025000000001</v>
      </c>
      <c r="H590" s="582">
        <v>13.847660299999999</v>
      </c>
      <c r="I590" s="582">
        <v>1.8782911872198633</v>
      </c>
      <c r="J590" s="582">
        <v>2.5037299999999998E-2</v>
      </c>
      <c r="K590" s="582">
        <v>0.37225649562260277</v>
      </c>
      <c r="L590" s="582">
        <v>0</v>
      </c>
    </row>
    <row r="591" spans="1:12" ht="14.25" customHeight="1" x14ac:dyDescent="0.25">
      <c r="A591" s="582" t="s">
        <v>1252</v>
      </c>
      <c r="B591" s="582" t="s">
        <v>460</v>
      </c>
      <c r="C591" s="588" t="s">
        <v>460</v>
      </c>
      <c r="D591" s="586">
        <v>88103021</v>
      </c>
      <c r="E591" s="582">
        <v>18.012037299999999</v>
      </c>
      <c r="F591" s="582">
        <v>8.6461094999999997</v>
      </c>
      <c r="G591" s="582">
        <v>1.4208776000000001</v>
      </c>
      <c r="H591" s="582">
        <v>25.2372692</v>
      </c>
      <c r="I591" s="582">
        <v>2.5305167837493152</v>
      </c>
      <c r="J591" s="582">
        <v>3.2354899999999999E-2</v>
      </c>
      <c r="K591" s="582">
        <v>0.61999738918835612</v>
      </c>
      <c r="L591" s="582">
        <v>0</v>
      </c>
    </row>
    <row r="592" spans="1:12" ht="14.25" customHeight="1" x14ac:dyDescent="0.25">
      <c r="A592" s="582" t="s">
        <v>1252</v>
      </c>
      <c r="B592" s="582" t="s">
        <v>460</v>
      </c>
      <c r="C592" s="588" t="s">
        <v>460</v>
      </c>
      <c r="D592" s="586">
        <v>88103022</v>
      </c>
      <c r="E592" s="582">
        <v>187.8630642</v>
      </c>
      <c r="F592" s="582">
        <v>30.2275043</v>
      </c>
      <c r="G592" s="582">
        <v>0</v>
      </c>
      <c r="H592" s="582">
        <v>218.09056849999999</v>
      </c>
      <c r="I592" s="582">
        <v>25.031049147761646</v>
      </c>
      <c r="J592" s="582">
        <v>0.29530010000000001</v>
      </c>
      <c r="K592" s="582">
        <v>5.7225009623739727</v>
      </c>
      <c r="L592" s="582">
        <v>0</v>
      </c>
    </row>
    <row r="593" spans="1:12" ht="14.25" customHeight="1" x14ac:dyDescent="0.25">
      <c r="A593" s="582" t="s">
        <v>1252</v>
      </c>
      <c r="B593" s="582" t="s">
        <v>460</v>
      </c>
      <c r="C593" s="588" t="s">
        <v>460</v>
      </c>
      <c r="D593" s="586">
        <v>88103023</v>
      </c>
      <c r="E593" s="582">
        <v>244.40077529999999</v>
      </c>
      <c r="F593" s="582">
        <v>20.810909299999999</v>
      </c>
      <c r="G593" s="582">
        <v>0</v>
      </c>
      <c r="H593" s="582">
        <v>265.21168460000001</v>
      </c>
      <c r="I593" s="582">
        <v>31.555732362698645</v>
      </c>
      <c r="J593" s="582">
        <v>0.3779267</v>
      </c>
      <c r="K593" s="582">
        <v>7.0081371307328757</v>
      </c>
      <c r="L593" s="582">
        <v>0</v>
      </c>
    </row>
    <row r="594" spans="1:12" ht="14.25" customHeight="1" x14ac:dyDescent="0.25">
      <c r="A594" s="582" t="s">
        <v>1252</v>
      </c>
      <c r="B594" s="582" t="s">
        <v>460</v>
      </c>
      <c r="C594" s="588" t="s">
        <v>460</v>
      </c>
      <c r="D594" s="586">
        <v>88103024</v>
      </c>
      <c r="E594" s="582">
        <v>237.7764416</v>
      </c>
      <c r="F594" s="582">
        <v>212.7998106</v>
      </c>
      <c r="G594" s="582">
        <v>0</v>
      </c>
      <c r="H594" s="582">
        <v>450.5762522</v>
      </c>
      <c r="I594" s="582">
        <v>32.140040118487669</v>
      </c>
      <c r="J594" s="582">
        <v>0.35829299999999997</v>
      </c>
      <c r="K594" s="582">
        <v>10.198446141467123</v>
      </c>
      <c r="L594" s="582">
        <v>0</v>
      </c>
    </row>
    <row r="595" spans="1:12" ht="14.25" customHeight="1" x14ac:dyDescent="0.25">
      <c r="A595" s="582" t="s">
        <v>1252</v>
      </c>
      <c r="B595" s="582" t="s">
        <v>460</v>
      </c>
      <c r="C595" s="588" t="s">
        <v>460</v>
      </c>
      <c r="D595" s="586">
        <v>88103025</v>
      </c>
      <c r="E595" s="582">
        <v>39.768000000000001</v>
      </c>
      <c r="F595" s="582">
        <v>0</v>
      </c>
      <c r="G595" s="582">
        <v>2.4855</v>
      </c>
      <c r="H595" s="582">
        <v>37.282499999999999</v>
      </c>
      <c r="I595" s="582">
        <v>4.9642076349315065</v>
      </c>
      <c r="J595" s="582">
        <v>6.3761200000000004E-2</v>
      </c>
      <c r="K595" s="582">
        <v>1.0027971061643834</v>
      </c>
      <c r="L595" s="582">
        <v>0</v>
      </c>
    </row>
    <row r="596" spans="1:12" ht="14.25" customHeight="1" x14ac:dyDescent="0.25">
      <c r="A596" s="582" t="s">
        <v>1252</v>
      </c>
      <c r="B596" s="582" t="s">
        <v>460</v>
      </c>
      <c r="C596" s="588" t="s">
        <v>460</v>
      </c>
      <c r="D596" s="586">
        <v>88103026</v>
      </c>
      <c r="E596" s="582">
        <v>38.908473999999998</v>
      </c>
      <c r="F596" s="582">
        <v>0</v>
      </c>
      <c r="G596" s="582">
        <v>2.3821515</v>
      </c>
      <c r="H596" s="582">
        <v>36.526322499999999</v>
      </c>
      <c r="I596" s="582">
        <v>4.8471682114691781</v>
      </c>
      <c r="J596" s="582">
        <v>6.2053999999999998E-2</v>
      </c>
      <c r="K596" s="582">
        <v>0.97994778472739719</v>
      </c>
      <c r="L596" s="582">
        <v>0</v>
      </c>
    </row>
    <row r="597" spans="1:12" ht="14.25" customHeight="1" x14ac:dyDescent="0.25">
      <c r="A597" s="582" t="s">
        <v>1252</v>
      </c>
      <c r="B597" s="582" t="s">
        <v>460</v>
      </c>
      <c r="C597" s="588" t="s">
        <v>460</v>
      </c>
      <c r="D597" s="586">
        <v>88103027</v>
      </c>
      <c r="E597" s="582">
        <v>17.492999900000001</v>
      </c>
      <c r="F597" s="582">
        <v>0</v>
      </c>
      <c r="G597" s="582">
        <v>1.071</v>
      </c>
      <c r="H597" s="582">
        <v>16.421999899999999</v>
      </c>
      <c r="I597" s="582">
        <v>2.1845905762910958</v>
      </c>
      <c r="J597" s="582">
        <v>2.8018600000000001E-2</v>
      </c>
      <c r="K597" s="582">
        <v>0.44170680552945202</v>
      </c>
      <c r="L597" s="582">
        <v>0</v>
      </c>
    </row>
    <row r="598" spans="1:12" ht="14.25" customHeight="1" x14ac:dyDescent="0.25">
      <c r="A598" s="582" t="s">
        <v>1252</v>
      </c>
      <c r="B598" s="582" t="s">
        <v>460</v>
      </c>
      <c r="C598" s="588" t="s">
        <v>460</v>
      </c>
      <c r="D598" s="586">
        <v>88103028</v>
      </c>
      <c r="E598" s="582">
        <v>40.566575899999997</v>
      </c>
      <c r="F598" s="582">
        <v>3.8380350000000001</v>
      </c>
      <c r="G598" s="582">
        <v>2.3852191999999999</v>
      </c>
      <c r="H598" s="582">
        <v>42.0193917</v>
      </c>
      <c r="I598" s="582">
        <v>5.1853758944301376</v>
      </c>
      <c r="J598" s="582">
        <v>6.5420099999999995E-2</v>
      </c>
      <c r="K598" s="582">
        <v>1.1231468601356165</v>
      </c>
      <c r="L598" s="582">
        <v>0</v>
      </c>
    </row>
    <row r="599" spans="1:12" ht="14.25" customHeight="1" x14ac:dyDescent="0.25">
      <c r="A599" s="582" t="s">
        <v>1252</v>
      </c>
      <c r="B599" s="582" t="s">
        <v>460</v>
      </c>
      <c r="C599" s="588" t="s">
        <v>460</v>
      </c>
      <c r="D599" s="586">
        <v>88103029</v>
      </c>
      <c r="E599" s="582">
        <v>59.3337681</v>
      </c>
      <c r="F599" s="582">
        <v>14.0040859</v>
      </c>
      <c r="G599" s="582">
        <v>3.8569863999999998</v>
      </c>
      <c r="H599" s="582">
        <v>69.480867599999996</v>
      </c>
      <c r="I599" s="582">
        <v>8.0808572892362989</v>
      </c>
      <c r="J599" s="582">
        <v>0.10271</v>
      </c>
      <c r="K599" s="582">
        <v>1.7532310683061645</v>
      </c>
      <c r="L599" s="582">
        <v>0</v>
      </c>
    </row>
    <row r="600" spans="1:12" ht="14.25" customHeight="1" x14ac:dyDescent="0.25">
      <c r="A600" s="582" t="s">
        <v>1252</v>
      </c>
      <c r="B600" s="582" t="s">
        <v>460</v>
      </c>
      <c r="C600" s="588" t="s">
        <v>460</v>
      </c>
      <c r="D600" s="586">
        <v>88103030</v>
      </c>
      <c r="E600" s="582">
        <v>46.859607199999999</v>
      </c>
      <c r="F600" s="582">
        <v>6.3732595999999999</v>
      </c>
      <c r="G600" s="582">
        <v>2.8827775999999998</v>
      </c>
      <c r="H600" s="582">
        <v>50.350089199999999</v>
      </c>
      <c r="I600" s="582">
        <v>6.1736212297191795</v>
      </c>
      <c r="J600" s="582">
        <v>7.7137200000000003E-2</v>
      </c>
      <c r="K600" s="582">
        <v>1.3160434350287671</v>
      </c>
      <c r="L600" s="582">
        <v>0</v>
      </c>
    </row>
    <row r="601" spans="1:12" ht="14.25" customHeight="1" x14ac:dyDescent="0.25">
      <c r="A601" s="582" t="s">
        <v>1252</v>
      </c>
      <c r="B601" s="582" t="s">
        <v>460</v>
      </c>
      <c r="C601" s="588" t="s">
        <v>460</v>
      </c>
      <c r="D601" s="586">
        <v>88103031</v>
      </c>
      <c r="E601" s="582">
        <v>73.726022999999998</v>
      </c>
      <c r="F601" s="582">
        <v>5.7969046999999998</v>
      </c>
      <c r="G601" s="582">
        <v>4.3693622000000003</v>
      </c>
      <c r="H601" s="582">
        <v>75.153565499999999</v>
      </c>
      <c r="I601" s="582">
        <v>9.4793436406047942</v>
      </c>
      <c r="J601" s="582">
        <v>0.1194711</v>
      </c>
      <c r="K601" s="582">
        <v>1.9884514383664385</v>
      </c>
      <c r="L601" s="582">
        <v>0</v>
      </c>
    </row>
    <row r="602" spans="1:12" ht="14.25" customHeight="1" x14ac:dyDescent="0.25">
      <c r="A602" s="582" t="s">
        <v>1252</v>
      </c>
      <c r="B602" s="582" t="s">
        <v>460</v>
      </c>
      <c r="C602" s="588" t="s">
        <v>460</v>
      </c>
      <c r="D602" s="586">
        <v>88103032</v>
      </c>
      <c r="E602" s="582">
        <v>42.334389899999998</v>
      </c>
      <c r="F602" s="582">
        <v>9.8567824000000002</v>
      </c>
      <c r="G602" s="582">
        <v>2.6857669999999998</v>
      </c>
      <c r="H602" s="582">
        <v>49.5054053</v>
      </c>
      <c r="I602" s="582">
        <v>5.6993950723335614</v>
      </c>
      <c r="J602" s="582">
        <v>7.2582400000000005E-2</v>
      </c>
      <c r="K602" s="582">
        <v>1.2554536243595891</v>
      </c>
      <c r="L602" s="582">
        <v>0</v>
      </c>
    </row>
    <row r="603" spans="1:12" ht="14.25" customHeight="1" x14ac:dyDescent="0.25">
      <c r="A603" s="582" t="s">
        <v>1252</v>
      </c>
      <c r="B603" s="582" t="s">
        <v>460</v>
      </c>
      <c r="C603" s="588" t="s">
        <v>460</v>
      </c>
      <c r="D603" s="586">
        <v>88103033</v>
      </c>
      <c r="E603" s="582">
        <v>16.746964800000001</v>
      </c>
      <c r="F603" s="582">
        <v>4.4049880999999997</v>
      </c>
      <c r="G603" s="582">
        <v>0.94488289999999997</v>
      </c>
      <c r="H603" s="582">
        <v>20.207070000000002</v>
      </c>
      <c r="I603" s="582">
        <v>2.2759557842013698</v>
      </c>
      <c r="J603" s="582">
        <v>2.70625E-2</v>
      </c>
      <c r="K603" s="582">
        <v>0.53053448915273971</v>
      </c>
      <c r="L603" s="582">
        <v>0</v>
      </c>
    </row>
    <row r="604" spans="1:12" ht="14.25" customHeight="1" x14ac:dyDescent="0.25">
      <c r="A604" s="582" t="s">
        <v>1252</v>
      </c>
      <c r="B604" s="582" t="s">
        <v>460</v>
      </c>
      <c r="C604" s="588" t="s">
        <v>460</v>
      </c>
      <c r="D604" s="586">
        <v>88103034</v>
      </c>
      <c r="E604" s="582">
        <v>38.000266799999999</v>
      </c>
      <c r="F604" s="582">
        <v>1.0873245</v>
      </c>
      <c r="G604" s="582">
        <v>1.977865</v>
      </c>
      <c r="H604" s="582">
        <v>37.109726299999998</v>
      </c>
      <c r="I604" s="582">
        <v>4.7957773919623294</v>
      </c>
      <c r="J604" s="582">
        <v>6.0983900000000001E-2</v>
      </c>
      <c r="K604" s="582">
        <v>0.96170780737054795</v>
      </c>
      <c r="L604" s="582">
        <v>0</v>
      </c>
    </row>
    <row r="605" spans="1:12" ht="14.25" customHeight="1" x14ac:dyDescent="0.25">
      <c r="A605" s="582" t="s">
        <v>1252</v>
      </c>
      <c r="B605" s="582" t="s">
        <v>460</v>
      </c>
      <c r="C605" s="588" t="s">
        <v>460</v>
      </c>
      <c r="D605" s="586">
        <v>88103035</v>
      </c>
      <c r="E605" s="582">
        <v>31.200357499999999</v>
      </c>
      <c r="F605" s="582">
        <v>6.6608485000000002</v>
      </c>
      <c r="G605" s="582">
        <v>1.6905052</v>
      </c>
      <c r="H605" s="582">
        <v>36.170700799999999</v>
      </c>
      <c r="I605" s="582">
        <v>4.1336834831376716</v>
      </c>
      <c r="J605" s="582">
        <v>5.1522499999999999E-2</v>
      </c>
      <c r="K605" s="582">
        <v>0.96024198480958922</v>
      </c>
      <c r="L605" s="582">
        <v>0</v>
      </c>
    </row>
    <row r="606" spans="1:12" ht="14.25" customHeight="1" x14ac:dyDescent="0.25">
      <c r="A606" s="582" t="s">
        <v>1252</v>
      </c>
      <c r="B606" s="582" t="s">
        <v>460</v>
      </c>
      <c r="C606" s="588" t="s">
        <v>460</v>
      </c>
      <c r="D606" s="586">
        <v>88103036</v>
      </c>
      <c r="E606" s="582">
        <v>59.847056199999997</v>
      </c>
      <c r="F606" s="582">
        <v>3.3062116000000001</v>
      </c>
      <c r="G606" s="582">
        <v>3.1453506999999998</v>
      </c>
      <c r="H606" s="582">
        <v>60.0079171</v>
      </c>
      <c r="I606" s="582">
        <v>7.5693447512226033</v>
      </c>
      <c r="J606" s="582">
        <v>9.5295500000000005E-2</v>
      </c>
      <c r="K606" s="582">
        <v>1.5857166912767124</v>
      </c>
      <c r="L606" s="582">
        <v>0</v>
      </c>
    </row>
    <row r="607" spans="1:12" ht="14.25" customHeight="1" x14ac:dyDescent="0.25">
      <c r="A607" s="582" t="s">
        <v>1252</v>
      </c>
      <c r="B607" s="582" t="s">
        <v>460</v>
      </c>
      <c r="C607" s="588" t="s">
        <v>460</v>
      </c>
      <c r="D607" s="586">
        <v>88103037</v>
      </c>
      <c r="E607" s="582">
        <v>45.445011600000001</v>
      </c>
      <c r="F607" s="582">
        <v>1.169052</v>
      </c>
      <c r="G607" s="582">
        <v>2.37148</v>
      </c>
      <c r="H607" s="582">
        <v>44.242583600000003</v>
      </c>
      <c r="I607" s="582">
        <v>5.743218238208903</v>
      </c>
      <c r="J607" s="582">
        <v>7.2759199999999996E-2</v>
      </c>
      <c r="K607" s="582">
        <v>1.177133402439726</v>
      </c>
      <c r="L607" s="582">
        <v>0</v>
      </c>
    </row>
    <row r="608" spans="1:12" ht="14.25" customHeight="1" x14ac:dyDescent="0.25">
      <c r="A608" s="582" t="s">
        <v>1252</v>
      </c>
      <c r="B608" s="582" t="s">
        <v>460</v>
      </c>
      <c r="C608" s="588" t="s">
        <v>460</v>
      </c>
      <c r="D608" s="586">
        <v>88103038</v>
      </c>
      <c r="E608" s="582">
        <v>92.299515299999996</v>
      </c>
      <c r="F608" s="582">
        <v>0</v>
      </c>
      <c r="G608" s="582">
        <v>5.3249721000000001</v>
      </c>
      <c r="H608" s="582">
        <v>86.974543199999999</v>
      </c>
      <c r="I608" s="582">
        <v>11.263529451894522</v>
      </c>
      <c r="J608" s="582">
        <v>0.14279849999999999</v>
      </c>
      <c r="K608" s="582">
        <v>2.2940761057650687</v>
      </c>
      <c r="L608" s="582">
        <v>0</v>
      </c>
    </row>
    <row r="609" spans="1:12" ht="14.25" customHeight="1" x14ac:dyDescent="0.25">
      <c r="A609" s="582" t="s">
        <v>1252</v>
      </c>
      <c r="B609" s="582" t="s">
        <v>460</v>
      </c>
      <c r="C609" s="588" t="s">
        <v>460</v>
      </c>
      <c r="D609" s="586">
        <v>88103039</v>
      </c>
      <c r="E609" s="582">
        <v>11.667705399999999</v>
      </c>
      <c r="F609" s="582">
        <v>0</v>
      </c>
      <c r="G609" s="582">
        <v>0.68633560000000005</v>
      </c>
      <c r="H609" s="582">
        <v>10.9813698</v>
      </c>
      <c r="I609" s="582">
        <v>1.4761061758712331</v>
      </c>
      <c r="J609" s="582">
        <v>1.92208E-2</v>
      </c>
      <c r="K609" s="582">
        <v>0.2679257987095891</v>
      </c>
      <c r="L609" s="582">
        <v>0</v>
      </c>
    </row>
    <row r="610" spans="1:12" ht="14.25" customHeight="1" x14ac:dyDescent="0.25">
      <c r="A610" s="582" t="s">
        <v>1252</v>
      </c>
      <c r="B610" s="582" t="s">
        <v>460</v>
      </c>
      <c r="C610" s="588" t="s">
        <v>460</v>
      </c>
      <c r="D610" s="586">
        <v>88103050</v>
      </c>
      <c r="E610" s="582">
        <v>8.7826650999999991</v>
      </c>
      <c r="F610" s="582">
        <v>0</v>
      </c>
      <c r="G610" s="582">
        <v>0.46224539999999997</v>
      </c>
      <c r="H610" s="582">
        <v>8.3204197000000004</v>
      </c>
      <c r="I610" s="582">
        <v>1.100036624560959</v>
      </c>
      <c r="J610" s="582">
        <v>1.3970700000000001E-2</v>
      </c>
      <c r="K610" s="582">
        <v>0.22379649425958903</v>
      </c>
      <c r="L610" s="582">
        <v>0</v>
      </c>
    </row>
    <row r="611" spans="1:12" ht="14.25" customHeight="1" x14ac:dyDescent="0.25">
      <c r="A611" s="582" t="s">
        <v>1252</v>
      </c>
      <c r="B611" s="582" t="s">
        <v>460</v>
      </c>
      <c r="C611" s="588" t="s">
        <v>460</v>
      </c>
      <c r="D611" s="586">
        <v>88103051</v>
      </c>
      <c r="E611" s="582">
        <v>17.7</v>
      </c>
      <c r="F611" s="582">
        <v>0</v>
      </c>
      <c r="G611" s="582">
        <v>0.88500000000000001</v>
      </c>
      <c r="H611" s="582">
        <v>16.815000000000001</v>
      </c>
      <c r="I611" s="582">
        <v>2.2124394835616434</v>
      </c>
      <c r="J611" s="582">
        <v>2.8096300000000001E-2</v>
      </c>
      <c r="K611" s="582">
        <v>0.45227743150684935</v>
      </c>
      <c r="L611" s="582">
        <v>0</v>
      </c>
    </row>
    <row r="612" spans="1:12" ht="14.25" customHeight="1" x14ac:dyDescent="0.25">
      <c r="A612" s="582" t="s">
        <v>1252</v>
      </c>
      <c r="B612" s="582" t="s">
        <v>460</v>
      </c>
      <c r="C612" s="588" t="s">
        <v>460</v>
      </c>
      <c r="D612" s="586">
        <v>88103055</v>
      </c>
      <c r="E612" s="582">
        <v>1.6917762999999999</v>
      </c>
      <c r="F612" s="582">
        <v>0</v>
      </c>
      <c r="G612" s="582">
        <v>8.9040900000000006E-2</v>
      </c>
      <c r="H612" s="582">
        <v>1.6027354</v>
      </c>
      <c r="I612" s="582">
        <v>0.21189640444794522</v>
      </c>
      <c r="J612" s="582">
        <v>2.6911999999999999E-3</v>
      </c>
      <c r="K612" s="582">
        <v>4.3109191204109588E-2</v>
      </c>
      <c r="L612" s="582">
        <v>0</v>
      </c>
    </row>
    <row r="613" spans="1:12" ht="14.25" customHeight="1" x14ac:dyDescent="0.25">
      <c r="A613" s="582" t="s">
        <v>1252</v>
      </c>
      <c r="B613" s="582" t="s">
        <v>460</v>
      </c>
      <c r="C613" s="588" t="s">
        <v>460</v>
      </c>
      <c r="D613" s="586">
        <v>88103057</v>
      </c>
      <c r="E613" s="582">
        <v>3.0088729000000001</v>
      </c>
      <c r="F613" s="582">
        <v>0</v>
      </c>
      <c r="G613" s="582">
        <v>0.1556313</v>
      </c>
      <c r="H613" s="582">
        <v>2.8532416</v>
      </c>
      <c r="I613" s="582">
        <v>0.37698072159452056</v>
      </c>
      <c r="J613" s="582">
        <v>4.7828999999999997E-3</v>
      </c>
      <c r="K613" s="582">
        <v>7.674438193972602E-2</v>
      </c>
      <c r="L613" s="582">
        <v>0</v>
      </c>
    </row>
    <row r="614" spans="1:12" ht="14.25" customHeight="1" x14ac:dyDescent="0.25">
      <c r="A614" s="582" t="s">
        <v>1252</v>
      </c>
      <c r="B614" s="582" t="s">
        <v>460</v>
      </c>
      <c r="C614" s="588" t="s">
        <v>460</v>
      </c>
      <c r="D614" s="586">
        <v>88103058</v>
      </c>
      <c r="E614" s="582">
        <v>19.6550306</v>
      </c>
      <c r="F614" s="582">
        <v>0.47482049999999998</v>
      </c>
      <c r="G614" s="582">
        <v>0.67099520000000001</v>
      </c>
      <c r="H614" s="582">
        <v>19.4588559</v>
      </c>
      <c r="I614" s="582">
        <v>2.5072331078835619</v>
      </c>
      <c r="J614" s="582">
        <v>3.17495E-2</v>
      </c>
      <c r="K614" s="582">
        <v>0.51915194933287667</v>
      </c>
      <c r="L614" s="582">
        <v>0</v>
      </c>
    </row>
    <row r="615" spans="1:12" ht="14.25" customHeight="1" x14ac:dyDescent="0.25">
      <c r="A615" s="582" t="s">
        <v>1252</v>
      </c>
      <c r="B615" s="582" t="s">
        <v>460</v>
      </c>
      <c r="C615" s="588" t="s">
        <v>460</v>
      </c>
      <c r="D615" s="586">
        <v>88103059</v>
      </c>
      <c r="E615" s="582">
        <v>3.0289044000000001</v>
      </c>
      <c r="F615" s="582">
        <v>3.2971982999999998</v>
      </c>
      <c r="G615" s="582">
        <v>0</v>
      </c>
      <c r="H615" s="582">
        <v>6.3261026999999999</v>
      </c>
      <c r="I615" s="582">
        <v>0.64098000592602733</v>
      </c>
      <c r="J615" s="582">
        <v>8.2804000000000003E-3</v>
      </c>
      <c r="K615" s="582">
        <v>0.16572274412054794</v>
      </c>
      <c r="L615" s="582">
        <v>0</v>
      </c>
    </row>
    <row r="616" spans="1:12" ht="14.25" customHeight="1" x14ac:dyDescent="0.25">
      <c r="A616" s="582" t="s">
        <v>1252</v>
      </c>
      <c r="B616" s="582" t="s">
        <v>460</v>
      </c>
      <c r="C616" s="588" t="s">
        <v>460</v>
      </c>
      <c r="D616" s="586">
        <v>88103072</v>
      </c>
      <c r="E616" s="582">
        <v>0</v>
      </c>
      <c r="F616" s="582">
        <v>32.912086700000003</v>
      </c>
      <c r="G616" s="582">
        <v>0</v>
      </c>
      <c r="H616" s="582">
        <v>32.912086700000003</v>
      </c>
      <c r="I616" s="582">
        <v>0.22308164903835617</v>
      </c>
      <c r="J616" s="582">
        <v>5.3799999999999996E-4</v>
      </c>
      <c r="K616" s="582">
        <v>0.58822598542602744</v>
      </c>
      <c r="L616" s="582">
        <v>0</v>
      </c>
    </row>
    <row r="617" spans="1:12" ht="14.25" customHeight="1" x14ac:dyDescent="0.25">
      <c r="A617" s="582" t="s">
        <v>1252</v>
      </c>
      <c r="B617" s="582" t="s">
        <v>459</v>
      </c>
      <c r="C617" s="582" t="s">
        <v>1474</v>
      </c>
      <c r="D617" s="586">
        <v>470006</v>
      </c>
      <c r="E617" s="582">
        <v>19.232758700000002</v>
      </c>
      <c r="F617" s="582">
        <v>0</v>
      </c>
      <c r="G617" s="582">
        <v>4.8081917000000001</v>
      </c>
      <c r="H617" s="582">
        <v>14.424567</v>
      </c>
      <c r="I617" s="582">
        <v>2.2643813217896724</v>
      </c>
      <c r="J617" s="582">
        <v>5.5779000000000002E-3</v>
      </c>
      <c r="K617" s="582">
        <v>4.7543806856412182E-3</v>
      </c>
      <c r="L617" s="582">
        <v>0</v>
      </c>
    </row>
    <row r="618" spans="1:12" ht="14.25" customHeight="1" x14ac:dyDescent="0.25">
      <c r="A618" s="582" t="s">
        <v>1252</v>
      </c>
      <c r="B618" s="582" t="s">
        <v>459</v>
      </c>
      <c r="C618" s="582" t="s">
        <v>1474</v>
      </c>
      <c r="D618" s="586">
        <v>470007</v>
      </c>
      <c r="E618" s="582">
        <v>23.153649999999999</v>
      </c>
      <c r="F618" s="582">
        <v>0</v>
      </c>
      <c r="G618" s="582">
        <v>5.7884124999999997</v>
      </c>
      <c r="H618" s="582">
        <v>17.365237499999999</v>
      </c>
      <c r="I618" s="582">
        <v>2.724295310552574</v>
      </c>
      <c r="J618" s="582">
        <v>6.7057000000000002E-3</v>
      </c>
      <c r="K618" s="582">
        <v>5.7286684269562153E-3</v>
      </c>
      <c r="L618" s="582">
        <v>0</v>
      </c>
    </row>
    <row r="619" spans="1:12" ht="14.25" customHeight="1" x14ac:dyDescent="0.25">
      <c r="A619" s="582" t="s">
        <v>1252</v>
      </c>
      <c r="B619" s="582" t="s">
        <v>459</v>
      </c>
      <c r="C619" s="582" t="s">
        <v>1474</v>
      </c>
      <c r="D619" s="586">
        <v>470008</v>
      </c>
      <c r="E619" s="582">
        <v>24.006100199999999</v>
      </c>
      <c r="F619" s="582">
        <v>0</v>
      </c>
      <c r="G619" s="582">
        <v>6.0015267000000003</v>
      </c>
      <c r="H619" s="582">
        <v>18.004573499999999</v>
      </c>
      <c r="I619" s="582">
        <v>2.8189180516888799</v>
      </c>
      <c r="J619" s="582">
        <v>6.9388999999999996E-3</v>
      </c>
      <c r="K619" s="582">
        <v>5.9409614133420141E-3</v>
      </c>
      <c r="L619" s="582">
        <v>0</v>
      </c>
    </row>
    <row r="620" spans="1:12" ht="14.25" customHeight="1" x14ac:dyDescent="0.25">
      <c r="A620" s="582" t="s">
        <v>1252</v>
      </c>
      <c r="B620" s="582" t="s">
        <v>459</v>
      </c>
      <c r="C620" s="582" t="s">
        <v>1474</v>
      </c>
      <c r="D620" s="586">
        <v>470009</v>
      </c>
      <c r="E620" s="582">
        <v>23.45382</v>
      </c>
      <c r="F620" s="582">
        <v>0</v>
      </c>
      <c r="G620" s="582">
        <v>5.8634550000000001</v>
      </c>
      <c r="H620" s="582">
        <v>17.590364999999998</v>
      </c>
      <c r="I620" s="582">
        <v>2.7527715494621878</v>
      </c>
      <c r="J620" s="582">
        <v>6.7704999999999996E-3</v>
      </c>
      <c r="K620" s="582">
        <v>5.7672476743198479E-3</v>
      </c>
      <c r="L620" s="582">
        <v>0</v>
      </c>
    </row>
    <row r="621" spans="1:12" ht="14.25" customHeight="1" x14ac:dyDescent="0.25">
      <c r="A621" s="582" t="s">
        <v>1252</v>
      </c>
      <c r="B621" s="582" t="s">
        <v>459</v>
      </c>
      <c r="C621" s="582" t="s">
        <v>1474</v>
      </c>
      <c r="D621" s="586">
        <v>470010</v>
      </c>
      <c r="E621" s="582">
        <v>14.1388</v>
      </c>
      <c r="F621" s="582">
        <v>0</v>
      </c>
      <c r="G621" s="582">
        <v>3.5347</v>
      </c>
      <c r="H621" s="582">
        <v>10.604100000000001</v>
      </c>
      <c r="I621" s="582">
        <v>1.6689127211757409</v>
      </c>
      <c r="J621" s="582">
        <v>4.1711999999999999E-3</v>
      </c>
      <c r="K621" s="582">
        <v>3.5088685276368336E-3</v>
      </c>
      <c r="L621" s="582">
        <v>0</v>
      </c>
    </row>
    <row r="622" spans="1:12" ht="14.25" customHeight="1" x14ac:dyDescent="0.25">
      <c r="A622" s="582" t="s">
        <v>1252</v>
      </c>
      <c r="B622" s="582" t="s">
        <v>459</v>
      </c>
      <c r="C622" s="582" t="s">
        <v>1474</v>
      </c>
      <c r="D622" s="586">
        <v>470011</v>
      </c>
      <c r="E622" s="582">
        <v>21.145531299999998</v>
      </c>
      <c r="F622" s="582">
        <v>0</v>
      </c>
      <c r="G622" s="582">
        <v>5.2863863000000002</v>
      </c>
      <c r="H622" s="582">
        <v>15.859145</v>
      </c>
      <c r="I622" s="582">
        <v>2.4880138441862916</v>
      </c>
      <c r="J622" s="582">
        <v>6.1317000000000003E-3</v>
      </c>
      <c r="K622" s="582">
        <v>5.2402965088229831E-3</v>
      </c>
      <c r="L622" s="582">
        <v>0</v>
      </c>
    </row>
    <row r="623" spans="1:12" ht="14.25" customHeight="1" x14ac:dyDescent="0.25">
      <c r="A623" s="582" t="s">
        <v>1252</v>
      </c>
      <c r="B623" s="582" t="s">
        <v>459</v>
      </c>
      <c r="C623" s="582" t="s">
        <v>1475</v>
      </c>
      <c r="D623" s="586">
        <v>470012</v>
      </c>
      <c r="E623" s="582">
        <v>35.799750000000003</v>
      </c>
      <c r="F623" s="582">
        <v>0</v>
      </c>
      <c r="G623" s="582">
        <v>7.1599497999999997</v>
      </c>
      <c r="H623" s="582">
        <v>28.6398002</v>
      </c>
      <c r="I623" s="582">
        <v>3.9632147348051197</v>
      </c>
      <c r="J623" s="582">
        <v>4.4974019350438946E-3</v>
      </c>
      <c r="K623" s="582">
        <v>9.3485695724662369E-3</v>
      </c>
      <c r="L623" s="582">
        <v>0</v>
      </c>
    </row>
    <row r="624" spans="1:12" ht="14.25" customHeight="1" x14ac:dyDescent="0.25">
      <c r="A624" s="582" t="s">
        <v>1252</v>
      </c>
      <c r="B624" s="582" t="s">
        <v>459</v>
      </c>
      <c r="C624" s="582" t="s">
        <v>1475</v>
      </c>
      <c r="D624" s="586">
        <v>470013</v>
      </c>
      <c r="E624" s="582">
        <v>9.5817300000000003</v>
      </c>
      <c r="F624" s="582">
        <v>0</v>
      </c>
      <c r="G624" s="582">
        <v>1.9163460000000001</v>
      </c>
      <c r="H624" s="582">
        <v>7.6653840000000004</v>
      </c>
      <c r="I624" s="582">
        <v>1.0599694523753433</v>
      </c>
      <c r="J624" s="582">
        <v>1.2023842466937576E-3</v>
      </c>
      <c r="K624" s="582">
        <v>2.519709391653766E-3</v>
      </c>
      <c r="L624" s="582">
        <v>0</v>
      </c>
    </row>
    <row r="625" spans="1:12" ht="14.25" customHeight="1" x14ac:dyDescent="0.25">
      <c r="A625" s="582" t="s">
        <v>1252</v>
      </c>
      <c r="B625" s="582" t="s">
        <v>459</v>
      </c>
      <c r="C625" s="582" t="s">
        <v>1475</v>
      </c>
      <c r="D625" s="586">
        <v>470014</v>
      </c>
      <c r="E625" s="582">
        <v>2.745717</v>
      </c>
      <c r="F625" s="582">
        <v>0</v>
      </c>
      <c r="G625" s="582">
        <v>0.36609599999999998</v>
      </c>
      <c r="H625" s="582">
        <v>2.3796210000000002</v>
      </c>
      <c r="I625" s="582">
        <v>0.31777788738713658</v>
      </c>
      <c r="J625" s="582">
        <v>3.1949497673934368E-4</v>
      </c>
      <c r="K625" s="582">
        <v>7.650559719234876E-4</v>
      </c>
      <c r="L625" s="582">
        <v>0</v>
      </c>
    </row>
    <row r="626" spans="1:12" ht="14.25" customHeight="1" x14ac:dyDescent="0.25">
      <c r="A626" s="582" t="s">
        <v>1252</v>
      </c>
      <c r="B626" s="582" t="s">
        <v>459</v>
      </c>
      <c r="C626" s="582" t="s">
        <v>1475</v>
      </c>
      <c r="D626" s="586">
        <v>470016</v>
      </c>
      <c r="E626" s="582">
        <v>1.6281000000000001</v>
      </c>
      <c r="F626" s="582">
        <v>0</v>
      </c>
      <c r="G626" s="582">
        <v>0.21708</v>
      </c>
      <c r="H626" s="582">
        <v>1.4110199999999999</v>
      </c>
      <c r="I626" s="582">
        <v>0.1884297294101121</v>
      </c>
      <c r="J626" s="582">
        <v>1.8944782376899497E-4</v>
      </c>
      <c r="K626" s="582">
        <v>4.5364756719808722E-4</v>
      </c>
      <c r="L626" s="582">
        <v>0</v>
      </c>
    </row>
    <row r="627" spans="1:12" ht="14.25" customHeight="1" x14ac:dyDescent="0.25">
      <c r="A627" s="582" t="s">
        <v>1252</v>
      </c>
      <c r="B627" s="582" t="s">
        <v>459</v>
      </c>
      <c r="C627" s="582" t="s">
        <v>1475</v>
      </c>
      <c r="D627" s="586">
        <v>470017</v>
      </c>
      <c r="E627" s="582">
        <v>4.3778280000000001</v>
      </c>
      <c r="F627" s="582">
        <v>0</v>
      </c>
      <c r="G627" s="582">
        <v>0.58370999999999995</v>
      </c>
      <c r="H627" s="582">
        <v>3.7941180000000001</v>
      </c>
      <c r="I627" s="582">
        <v>0.50667230946583364</v>
      </c>
      <c r="J627" s="582">
        <v>5.0940890102307379E-4</v>
      </c>
      <c r="K627" s="582">
        <v>1.2198214060484417E-3</v>
      </c>
      <c r="L627" s="582">
        <v>0</v>
      </c>
    </row>
    <row r="628" spans="1:12" ht="14.25" customHeight="1" x14ac:dyDescent="0.25">
      <c r="A628" s="582" t="s">
        <v>1252</v>
      </c>
      <c r="B628" s="582" t="s">
        <v>459</v>
      </c>
      <c r="C628" s="582" t="s">
        <v>1475</v>
      </c>
      <c r="D628" s="586">
        <v>470018</v>
      </c>
      <c r="E628" s="582">
        <v>8.119555870000001</v>
      </c>
      <c r="F628" s="582">
        <v>0</v>
      </c>
      <c r="G628" s="582">
        <v>1.0536748</v>
      </c>
      <c r="H628" s="582">
        <v>7.0658810700000005</v>
      </c>
      <c r="I628" s="582">
        <v>0.95012627034961883</v>
      </c>
      <c r="J628" s="582">
        <v>9.7141389901124855E-4</v>
      </c>
      <c r="K628" s="582">
        <v>2.3198634957636083E-3</v>
      </c>
      <c r="L628" s="582">
        <v>0</v>
      </c>
    </row>
    <row r="629" spans="1:12" ht="14.25" customHeight="1" x14ac:dyDescent="0.25">
      <c r="A629" s="582" t="s">
        <v>1252</v>
      </c>
      <c r="B629" s="582" t="s">
        <v>459</v>
      </c>
      <c r="C629" s="582" t="s">
        <v>1475</v>
      </c>
      <c r="D629" s="586">
        <v>470019</v>
      </c>
      <c r="E629" s="582">
        <v>73.062455415000002</v>
      </c>
      <c r="F629" s="582">
        <v>0</v>
      </c>
      <c r="G629" s="582">
        <v>9.7416587999999997</v>
      </c>
      <c r="H629" s="582">
        <v>63.320796614999999</v>
      </c>
      <c r="I629" s="582">
        <v>8.4873940326896378</v>
      </c>
      <c r="J629" s="582">
        <v>8.5388591101498504E-3</v>
      </c>
      <c r="K629" s="582">
        <v>2.0348431260574965E-2</v>
      </c>
      <c r="L629" s="582">
        <v>0</v>
      </c>
    </row>
    <row r="630" spans="1:12" ht="14.25" customHeight="1" x14ac:dyDescent="0.25">
      <c r="A630" s="582" t="s">
        <v>1252</v>
      </c>
      <c r="B630" s="582" t="s">
        <v>459</v>
      </c>
      <c r="C630" s="582" t="s">
        <v>1475</v>
      </c>
      <c r="D630" s="586">
        <v>470020</v>
      </c>
      <c r="E630" s="582">
        <v>59.623606113999998</v>
      </c>
      <c r="F630" s="582">
        <v>0</v>
      </c>
      <c r="G630" s="582">
        <v>7.8624539999999996</v>
      </c>
      <c r="H630" s="582">
        <v>51.761152113999998</v>
      </c>
      <c r="I630" s="582">
        <v>6.8784616447387501</v>
      </c>
      <c r="J630" s="582">
        <v>7.0353051856979713E-3</v>
      </c>
      <c r="K630" s="582">
        <v>1.6480941564730119E-2</v>
      </c>
      <c r="L630" s="582">
        <v>0</v>
      </c>
    </row>
    <row r="631" spans="1:12" ht="14.25" customHeight="1" x14ac:dyDescent="0.25">
      <c r="A631" s="582" t="s">
        <v>1252</v>
      </c>
      <c r="B631" s="582" t="s">
        <v>459</v>
      </c>
      <c r="C631" s="582" t="s">
        <v>1475</v>
      </c>
      <c r="D631" s="586">
        <v>470021</v>
      </c>
      <c r="E631" s="582">
        <v>26.773522238999998</v>
      </c>
      <c r="F631" s="582">
        <v>0</v>
      </c>
      <c r="G631" s="582">
        <v>3.5698032</v>
      </c>
      <c r="H631" s="582">
        <v>23.203719038999999</v>
      </c>
      <c r="I631" s="582">
        <v>3.1134672116776962</v>
      </c>
      <c r="J631" s="582">
        <v>3.2121034323151581E-3</v>
      </c>
      <c r="K631" s="582">
        <v>6.4753225901829498E-3</v>
      </c>
      <c r="L631" s="582">
        <v>0</v>
      </c>
    </row>
    <row r="632" spans="1:12" ht="14.25" customHeight="1" x14ac:dyDescent="0.25">
      <c r="A632" s="582" t="s">
        <v>1252</v>
      </c>
      <c r="B632" s="582" t="s">
        <v>459</v>
      </c>
      <c r="C632" s="582" t="s">
        <v>1475</v>
      </c>
      <c r="D632" s="586">
        <v>470022</v>
      </c>
      <c r="E632" s="582">
        <v>13.271609428</v>
      </c>
      <c r="F632" s="582">
        <v>0</v>
      </c>
      <c r="G632" s="582">
        <v>1.6086803999999999</v>
      </c>
      <c r="H632" s="582">
        <v>11.662929028000001</v>
      </c>
      <c r="I632" s="582">
        <v>1.5290933346361903</v>
      </c>
      <c r="J632" s="582">
        <v>1.6058558787284034E-3</v>
      </c>
      <c r="K632" s="582">
        <v>3.8550585751456665E-3</v>
      </c>
      <c r="L632" s="582">
        <v>0</v>
      </c>
    </row>
    <row r="633" spans="1:12" ht="14.25" customHeight="1" x14ac:dyDescent="0.25">
      <c r="A633" s="582" t="s">
        <v>1252</v>
      </c>
      <c r="B633" s="582" t="s">
        <v>459</v>
      </c>
      <c r="C633" s="582" t="s">
        <v>1475</v>
      </c>
      <c r="D633" s="586">
        <v>470023</v>
      </c>
      <c r="E633" s="582">
        <v>5.2030708509999997</v>
      </c>
      <c r="F633" s="582">
        <v>0</v>
      </c>
      <c r="G633" s="582">
        <v>0.65723039999999999</v>
      </c>
      <c r="H633" s="582">
        <v>4.5458404510000001</v>
      </c>
      <c r="I633" s="582">
        <v>0.59565848896849594</v>
      </c>
      <c r="J633" s="582">
        <v>6.3396635383833159E-4</v>
      </c>
      <c r="K633" s="582">
        <v>1.4816279326699551E-3</v>
      </c>
      <c r="L633" s="582">
        <v>0</v>
      </c>
    </row>
    <row r="634" spans="1:12" ht="14.25" customHeight="1" x14ac:dyDescent="0.25">
      <c r="A634" s="582" t="s">
        <v>1252</v>
      </c>
      <c r="B634" s="582" t="s">
        <v>459</v>
      </c>
      <c r="C634" s="582" t="s">
        <v>1475</v>
      </c>
      <c r="D634" s="586">
        <v>470024</v>
      </c>
      <c r="E634" s="582">
        <v>22.716390872000002</v>
      </c>
      <c r="F634" s="582">
        <v>0</v>
      </c>
      <c r="G634" s="582">
        <v>2.6211215999999999</v>
      </c>
      <c r="H634" s="582">
        <v>20.095269271999999</v>
      </c>
      <c r="I634" s="582">
        <v>2.6477212917598538</v>
      </c>
      <c r="J634" s="582">
        <v>2.704258292461684E-3</v>
      </c>
      <c r="K634" s="582">
        <v>6.5262153178792292E-3</v>
      </c>
      <c r="L634" s="582">
        <v>0</v>
      </c>
    </row>
    <row r="635" spans="1:12" ht="14.25" customHeight="1" x14ac:dyDescent="0.25">
      <c r="A635" s="582" t="s">
        <v>1252</v>
      </c>
      <c r="B635" s="582" t="s">
        <v>459</v>
      </c>
      <c r="C635" s="582" t="s">
        <v>1475</v>
      </c>
      <c r="D635" s="586">
        <v>470025</v>
      </c>
      <c r="E635" s="582">
        <v>8.6701507800000002</v>
      </c>
      <c r="F635" s="582">
        <v>0</v>
      </c>
      <c r="G635" s="582">
        <v>1.0951763999999999</v>
      </c>
      <c r="H635" s="582">
        <v>7.5749743799999996</v>
      </c>
      <c r="I635" s="582">
        <v>0.99249384826035614</v>
      </c>
      <c r="J635" s="582">
        <v>1.0570160106071953E-3</v>
      </c>
      <c r="K635" s="582">
        <v>2.4521438521798366E-3</v>
      </c>
      <c r="L635" s="582">
        <v>0</v>
      </c>
    </row>
    <row r="636" spans="1:12" ht="14.25" customHeight="1" x14ac:dyDescent="0.25">
      <c r="A636" s="582" t="s">
        <v>1252</v>
      </c>
      <c r="B636" s="582" t="s">
        <v>459</v>
      </c>
      <c r="C636" s="582" t="s">
        <v>1475</v>
      </c>
      <c r="D636" s="586">
        <v>470026</v>
      </c>
      <c r="E636" s="582">
        <v>14.066756325</v>
      </c>
      <c r="F636" s="582">
        <v>0</v>
      </c>
      <c r="G636" s="582">
        <v>1.6388448</v>
      </c>
      <c r="H636" s="582">
        <v>12.427911525000001</v>
      </c>
      <c r="I636" s="582">
        <v>1.6232806209763078</v>
      </c>
      <c r="J636" s="582">
        <v>1.6921484723125733E-3</v>
      </c>
      <c r="K636" s="582">
        <v>4.066124664928652E-3</v>
      </c>
      <c r="L636" s="582">
        <v>0</v>
      </c>
    </row>
    <row r="637" spans="1:12" ht="14.25" customHeight="1" x14ac:dyDescent="0.25">
      <c r="A637" s="582" t="s">
        <v>1252</v>
      </c>
      <c r="B637" s="582" t="s">
        <v>459</v>
      </c>
      <c r="C637" s="582" t="s">
        <v>1475</v>
      </c>
      <c r="D637" s="586">
        <v>470027</v>
      </c>
      <c r="E637" s="582">
        <v>9.3096704470000002</v>
      </c>
      <c r="F637" s="582">
        <v>0</v>
      </c>
      <c r="G637" s="582">
        <v>1.0639632000000001</v>
      </c>
      <c r="H637" s="582">
        <v>8.2457072470000004</v>
      </c>
      <c r="I637" s="582">
        <v>1.0772138088341701</v>
      </c>
      <c r="J637" s="582">
        <v>1.1255280100386862E-3</v>
      </c>
      <c r="K637" s="582">
        <v>2.7325375907030392E-3</v>
      </c>
      <c r="L637" s="582">
        <v>0</v>
      </c>
    </row>
    <row r="638" spans="1:12" ht="14.25" customHeight="1" x14ac:dyDescent="0.25">
      <c r="A638" s="582" t="s">
        <v>1252</v>
      </c>
      <c r="B638" s="582" t="s">
        <v>459</v>
      </c>
      <c r="C638" s="582" t="s">
        <v>1475</v>
      </c>
      <c r="D638" s="586">
        <v>470028</v>
      </c>
      <c r="E638" s="582">
        <v>10.222922502999999</v>
      </c>
      <c r="F638" s="582">
        <v>0</v>
      </c>
      <c r="G638" s="582">
        <v>1.1683344</v>
      </c>
      <c r="H638" s="582">
        <v>9.0545881030000004</v>
      </c>
      <c r="I638" s="582">
        <v>1.1885964876814263</v>
      </c>
      <c r="J638" s="582">
        <v>1.2078620739207602E-3</v>
      </c>
      <c r="K638" s="582">
        <v>2.9308339423062494E-3</v>
      </c>
      <c r="L638" s="582">
        <v>0</v>
      </c>
    </row>
    <row r="639" spans="1:12" ht="14.25" customHeight="1" x14ac:dyDescent="0.25">
      <c r="A639" s="582" t="s">
        <v>1252</v>
      </c>
      <c r="B639" s="582" t="s">
        <v>459</v>
      </c>
      <c r="C639" s="582" t="s">
        <v>1475</v>
      </c>
      <c r="D639" s="586">
        <v>470029</v>
      </c>
      <c r="E639" s="582">
        <v>12.192249748000002</v>
      </c>
      <c r="F639" s="582">
        <v>0</v>
      </c>
      <c r="G639" s="582">
        <v>1.3934004</v>
      </c>
      <c r="H639" s="582">
        <v>10.798849348000003</v>
      </c>
      <c r="I639" s="582">
        <v>1.4148247751156493</v>
      </c>
      <c r="J639" s="582">
        <v>1.445327372397171E-3</v>
      </c>
      <c r="K639" s="582">
        <v>3.5026777420058236E-3</v>
      </c>
      <c r="L639" s="582">
        <v>0</v>
      </c>
    </row>
    <row r="640" spans="1:12" ht="14.25" customHeight="1" x14ac:dyDescent="0.25">
      <c r="A640" s="582" t="s">
        <v>1252</v>
      </c>
      <c r="B640" s="582" t="s">
        <v>459</v>
      </c>
      <c r="C640" s="582" t="s">
        <v>1475</v>
      </c>
      <c r="D640" s="586">
        <v>470030</v>
      </c>
      <c r="E640" s="582">
        <v>4.1808030870000001</v>
      </c>
      <c r="F640" s="582">
        <v>0</v>
      </c>
      <c r="G640" s="582">
        <v>0.52259999999999995</v>
      </c>
      <c r="H640" s="582">
        <v>3.6582030869999995</v>
      </c>
      <c r="I640" s="582">
        <v>0.4839790445410303</v>
      </c>
      <c r="J640" s="582">
        <v>4.9633996204774848E-4</v>
      </c>
      <c r="K640" s="582">
        <v>1.1714371228190622E-3</v>
      </c>
      <c r="L640" s="582">
        <v>0</v>
      </c>
    </row>
    <row r="641" spans="1:12" ht="14.25" customHeight="1" x14ac:dyDescent="0.25">
      <c r="A641" s="582" t="s">
        <v>1252</v>
      </c>
      <c r="B641" s="582" t="s">
        <v>459</v>
      </c>
      <c r="C641" s="582" t="s">
        <v>1475</v>
      </c>
      <c r="D641" s="586">
        <v>470031</v>
      </c>
      <c r="E641" s="582">
        <v>7.7551640189999995</v>
      </c>
      <c r="F641" s="582">
        <v>0</v>
      </c>
      <c r="G641" s="582">
        <v>0.94001920000000005</v>
      </c>
      <c r="H641" s="582">
        <v>6.8151448189999995</v>
      </c>
      <c r="I641" s="582">
        <v>0.89433012074206153</v>
      </c>
      <c r="J641" s="582">
        <v>9.3759027693381938E-4</v>
      </c>
      <c r="K641" s="582">
        <v>2.251496211279169E-3</v>
      </c>
      <c r="L641" s="582">
        <v>0</v>
      </c>
    </row>
    <row r="642" spans="1:12" ht="14.25" customHeight="1" x14ac:dyDescent="0.25">
      <c r="A642" s="582" t="s">
        <v>1252</v>
      </c>
      <c r="B642" s="582" t="s">
        <v>459</v>
      </c>
      <c r="C642" s="582" t="s">
        <v>1475</v>
      </c>
      <c r="D642" s="586">
        <v>470032</v>
      </c>
      <c r="E642" s="582">
        <v>7.5385004999999996</v>
      </c>
      <c r="F642" s="582">
        <v>0</v>
      </c>
      <c r="G642" s="582">
        <v>0.86154359999999997</v>
      </c>
      <c r="H642" s="582">
        <v>6.6769569000000004</v>
      </c>
      <c r="I642" s="582">
        <v>0.87401159809903972</v>
      </c>
      <c r="J642" s="582">
        <v>9.0548010629072683E-4</v>
      </c>
      <c r="K642" s="582">
        <v>2.2004662535850161E-3</v>
      </c>
      <c r="L642" s="582">
        <v>0</v>
      </c>
    </row>
    <row r="643" spans="1:12" ht="14.25" customHeight="1" x14ac:dyDescent="0.25">
      <c r="A643" s="582" t="s">
        <v>1252</v>
      </c>
      <c r="B643" s="582" t="s">
        <v>459</v>
      </c>
      <c r="C643" s="582" t="s">
        <v>1475</v>
      </c>
      <c r="D643" s="586">
        <v>470033</v>
      </c>
      <c r="E643" s="582">
        <v>7.8854175</v>
      </c>
      <c r="F643" s="582">
        <v>0</v>
      </c>
      <c r="G643" s="582">
        <v>1.017474</v>
      </c>
      <c r="H643" s="582">
        <v>6.8679435</v>
      </c>
      <c r="I643" s="582">
        <v>0.93130509759958446</v>
      </c>
      <c r="J643" s="582">
        <v>8.7433961190021769E-4</v>
      </c>
      <c r="K643" s="582">
        <v>2.1434604974284264E-3</v>
      </c>
      <c r="L643" s="582">
        <v>0</v>
      </c>
    </row>
    <row r="644" spans="1:12" ht="14.25" customHeight="1" x14ac:dyDescent="0.25">
      <c r="A644" s="582" t="s">
        <v>1252</v>
      </c>
      <c r="B644" s="582" t="s">
        <v>459</v>
      </c>
      <c r="C644" s="582" t="s">
        <v>1475</v>
      </c>
      <c r="D644" s="586">
        <v>470034</v>
      </c>
      <c r="E644" s="582">
        <v>7.4510024000000001</v>
      </c>
      <c r="F644" s="582">
        <v>0</v>
      </c>
      <c r="G644" s="582">
        <v>0.97187040000000002</v>
      </c>
      <c r="H644" s="582">
        <v>6.4791319999999999</v>
      </c>
      <c r="I644" s="582">
        <v>0.87036635736467927</v>
      </c>
      <c r="J644" s="582">
        <v>8.267466373436111E-4</v>
      </c>
      <c r="K644" s="582">
        <v>2.0221138248479238E-3</v>
      </c>
      <c r="L644" s="582">
        <v>0</v>
      </c>
    </row>
    <row r="645" spans="1:12" ht="14.25" customHeight="1" x14ac:dyDescent="0.25">
      <c r="A645" s="582" t="s">
        <v>1252</v>
      </c>
      <c r="B645" s="582" t="s">
        <v>459</v>
      </c>
      <c r="C645" s="582" t="s">
        <v>1475</v>
      </c>
      <c r="D645" s="586">
        <v>470035</v>
      </c>
      <c r="E645" s="582">
        <v>1.1518999999999999</v>
      </c>
      <c r="F645" s="582">
        <v>0</v>
      </c>
      <c r="G645" s="582">
        <v>5.7595199999999999E-2</v>
      </c>
      <c r="H645" s="582">
        <v>1.0943048</v>
      </c>
      <c r="I645" s="582">
        <v>0.14066924340131068</v>
      </c>
      <c r="J645" s="582">
        <v>1.3842737240012148E-4</v>
      </c>
      <c r="K645" s="582">
        <v>3.5182258954032504E-4</v>
      </c>
      <c r="L645" s="582">
        <v>0</v>
      </c>
    </row>
    <row r="646" spans="1:12" ht="14.25" customHeight="1" x14ac:dyDescent="0.25">
      <c r="A646" s="582" t="s">
        <v>1252</v>
      </c>
      <c r="B646" s="582" t="s">
        <v>459</v>
      </c>
      <c r="C646" s="582" t="s">
        <v>1475</v>
      </c>
      <c r="D646" s="586">
        <v>470036</v>
      </c>
      <c r="E646" s="582">
        <v>2.3226021000000001</v>
      </c>
      <c r="F646" s="582">
        <v>0</v>
      </c>
      <c r="G646" s="582">
        <v>0.30627720000000003</v>
      </c>
      <c r="H646" s="582">
        <v>2.0163248999999999</v>
      </c>
      <c r="I646" s="582">
        <v>0.271680803150887</v>
      </c>
      <c r="J646" s="582">
        <v>2.7008990959355336E-4</v>
      </c>
      <c r="K646" s="582">
        <v>6.4825508183153073E-4</v>
      </c>
      <c r="L646" s="582">
        <v>0</v>
      </c>
    </row>
    <row r="647" spans="1:12" ht="14.25" customHeight="1" x14ac:dyDescent="0.25">
      <c r="A647" s="582" t="s">
        <v>1252</v>
      </c>
      <c r="B647" s="582" t="s">
        <v>459</v>
      </c>
      <c r="C647" s="582" t="s">
        <v>1475</v>
      </c>
      <c r="D647" s="586">
        <v>470037</v>
      </c>
      <c r="E647" s="582">
        <v>2.1022268</v>
      </c>
      <c r="F647" s="582">
        <v>0</v>
      </c>
      <c r="G647" s="582">
        <v>0.26006879999999999</v>
      </c>
      <c r="H647" s="582">
        <v>1.842158</v>
      </c>
      <c r="I647" s="582">
        <v>0.24137188552040592</v>
      </c>
      <c r="J647" s="582">
        <v>2.5668548078039221E-4</v>
      </c>
      <c r="K647" s="582">
        <v>6.120523549199956E-4</v>
      </c>
      <c r="L647" s="582">
        <v>0</v>
      </c>
    </row>
    <row r="648" spans="1:12" ht="14.25" customHeight="1" x14ac:dyDescent="0.25">
      <c r="A648" s="582" t="s">
        <v>1252</v>
      </c>
      <c r="B648" s="582" t="s">
        <v>459</v>
      </c>
      <c r="C648" s="582" t="s">
        <v>1475</v>
      </c>
      <c r="D648" s="586">
        <v>470038</v>
      </c>
      <c r="E648" s="582">
        <v>11.5951068</v>
      </c>
      <c r="F648" s="582">
        <v>0</v>
      </c>
      <c r="G648" s="582">
        <v>1.4961431999999999</v>
      </c>
      <c r="H648" s="582">
        <v>10.098963599999999</v>
      </c>
      <c r="I648" s="582">
        <v>1.3604727641027221</v>
      </c>
      <c r="J648" s="582">
        <v>1.2856706322387135E-3</v>
      </c>
      <c r="K648" s="582">
        <v>3.1518502651583509E-3</v>
      </c>
      <c r="L648" s="582">
        <v>0</v>
      </c>
    </row>
    <row r="649" spans="1:12" ht="14.25" customHeight="1" x14ac:dyDescent="0.25">
      <c r="A649" s="582" t="s">
        <v>1252</v>
      </c>
      <c r="B649" s="582" t="s">
        <v>459</v>
      </c>
      <c r="C649" s="582" t="s">
        <v>1475</v>
      </c>
      <c r="D649" s="586">
        <v>470039</v>
      </c>
      <c r="E649" s="582">
        <v>2.7686996000000001</v>
      </c>
      <c r="F649" s="582">
        <v>0</v>
      </c>
      <c r="G649" s="582">
        <v>0.3497304</v>
      </c>
      <c r="H649" s="582">
        <v>2.4189691999999998</v>
      </c>
      <c r="I649" s="582">
        <v>0.31565181494579803</v>
      </c>
      <c r="J649" s="582">
        <v>3.3180331791349179E-4</v>
      </c>
      <c r="K649" s="582">
        <v>7.5495159864026877E-4</v>
      </c>
      <c r="L649" s="582">
        <v>0</v>
      </c>
    </row>
    <row r="650" spans="1:12" ht="14.25" customHeight="1" x14ac:dyDescent="0.25">
      <c r="A650" s="582" t="s">
        <v>1252</v>
      </c>
      <c r="B650" s="582" t="s">
        <v>459</v>
      </c>
      <c r="C650" s="582" t="s">
        <v>1475</v>
      </c>
      <c r="D650" s="586">
        <v>470040</v>
      </c>
      <c r="E650" s="582">
        <v>2.0828293659999999</v>
      </c>
      <c r="F650" s="582">
        <v>0</v>
      </c>
      <c r="G650" s="582">
        <v>0.2746596</v>
      </c>
      <c r="H650" s="582">
        <v>1.808169766</v>
      </c>
      <c r="I650" s="582">
        <v>0.24225270218033582</v>
      </c>
      <c r="J650" s="582">
        <v>2.4220769448717673E-4</v>
      </c>
      <c r="K650" s="582">
        <v>5.8133253309737066E-4</v>
      </c>
      <c r="L650" s="582">
        <v>0</v>
      </c>
    </row>
    <row r="651" spans="1:12" ht="14.25" customHeight="1" x14ac:dyDescent="0.25">
      <c r="A651" s="582" t="s">
        <v>1252</v>
      </c>
      <c r="B651" s="582" t="s">
        <v>459</v>
      </c>
      <c r="C651" s="582" t="s">
        <v>1475</v>
      </c>
      <c r="D651" s="586">
        <v>470041</v>
      </c>
      <c r="E651" s="582">
        <v>2.8646446719999998</v>
      </c>
      <c r="F651" s="582">
        <v>0</v>
      </c>
      <c r="G651" s="582">
        <v>0.35808000000000001</v>
      </c>
      <c r="H651" s="582">
        <v>2.5065646719999997</v>
      </c>
      <c r="I651" s="582">
        <v>0.32798399718030657</v>
      </c>
      <c r="J651" s="582">
        <v>3.4994207446183172E-4</v>
      </c>
      <c r="K651" s="582">
        <v>7.8228983955656232E-4</v>
      </c>
      <c r="L651" s="582">
        <v>0</v>
      </c>
    </row>
    <row r="652" spans="1:12" ht="14.25" customHeight="1" x14ac:dyDescent="0.25">
      <c r="A652" s="582" t="s">
        <v>1252</v>
      </c>
      <c r="B652" s="582" t="s">
        <v>459</v>
      </c>
      <c r="C652" s="582" t="s">
        <v>1475</v>
      </c>
      <c r="D652" s="586">
        <v>470042</v>
      </c>
      <c r="E652" s="582">
        <v>8.3343503650000006</v>
      </c>
      <c r="F652" s="582">
        <v>0</v>
      </c>
      <c r="G652" s="582">
        <v>1.0639608</v>
      </c>
      <c r="H652" s="582">
        <v>7.2703895650000003</v>
      </c>
      <c r="I652" s="582">
        <v>0.9657362208930429</v>
      </c>
      <c r="J652" s="582">
        <v>9.9191281146320627E-4</v>
      </c>
      <c r="K652" s="582">
        <v>2.3738545491728217E-3</v>
      </c>
      <c r="L652" s="582">
        <v>0</v>
      </c>
    </row>
    <row r="653" spans="1:12" ht="14.25" customHeight="1" x14ac:dyDescent="0.25">
      <c r="A653" s="582" t="s">
        <v>1252</v>
      </c>
      <c r="B653" s="582" t="s">
        <v>459</v>
      </c>
      <c r="C653" s="582" t="s">
        <v>1475</v>
      </c>
      <c r="D653" s="586">
        <v>470043</v>
      </c>
      <c r="E653" s="582">
        <v>6.730258181</v>
      </c>
      <c r="F653" s="582">
        <v>0</v>
      </c>
      <c r="G653" s="582">
        <v>0.87786120000000001</v>
      </c>
      <c r="H653" s="582">
        <v>5.8523969810000001</v>
      </c>
      <c r="I653" s="582">
        <v>0.77102360949072668</v>
      </c>
      <c r="J653" s="582">
        <v>8.1951951244095436E-4</v>
      </c>
      <c r="K653" s="582">
        <v>1.9379125348146918E-3</v>
      </c>
      <c r="L653" s="582">
        <v>0</v>
      </c>
    </row>
    <row r="654" spans="1:12" ht="14.25" customHeight="1" x14ac:dyDescent="0.25">
      <c r="A654" s="582" t="s">
        <v>1252</v>
      </c>
      <c r="B654" s="582" t="s">
        <v>459</v>
      </c>
      <c r="C654" s="582" t="s">
        <v>1475</v>
      </c>
      <c r="D654" s="586">
        <v>470044</v>
      </c>
      <c r="E654" s="582">
        <v>3.9043999999999999</v>
      </c>
      <c r="F654" s="582">
        <v>0</v>
      </c>
      <c r="G654" s="582">
        <v>0.16268350000000001</v>
      </c>
      <c r="H654" s="582">
        <v>3.7417164999999999</v>
      </c>
      <c r="I654" s="582">
        <v>0.4822486578729091</v>
      </c>
      <c r="J654" s="582">
        <v>4.7277245058688334E-4</v>
      </c>
      <c r="K654" s="582">
        <v>1.2029741515853366E-3</v>
      </c>
      <c r="L654" s="582">
        <v>0</v>
      </c>
    </row>
    <row r="655" spans="1:12" ht="14.25" customHeight="1" x14ac:dyDescent="0.25">
      <c r="A655" s="582" t="s">
        <v>1252</v>
      </c>
      <c r="B655" s="582" t="s">
        <v>459</v>
      </c>
      <c r="C655" s="582" t="s">
        <v>1475</v>
      </c>
      <c r="D655" s="586">
        <v>470045</v>
      </c>
      <c r="E655" s="582">
        <v>5.5844762320000001</v>
      </c>
      <c r="F655" s="582">
        <v>0</v>
      </c>
      <c r="G655" s="582">
        <v>0.65061840000000004</v>
      </c>
      <c r="H655" s="582">
        <v>4.9338578320000002</v>
      </c>
      <c r="I655" s="582">
        <v>0.64465799332361895</v>
      </c>
      <c r="J655" s="582">
        <v>6.7109133065564183E-4</v>
      </c>
      <c r="K655" s="582">
        <v>1.6256307655478437E-3</v>
      </c>
      <c r="L655" s="582">
        <v>0</v>
      </c>
    </row>
    <row r="656" spans="1:12" ht="14.25" customHeight="1" x14ac:dyDescent="0.25">
      <c r="A656" s="582" t="s">
        <v>1252</v>
      </c>
      <c r="B656" s="582" t="s">
        <v>459</v>
      </c>
      <c r="C656" s="582" t="s">
        <v>1475</v>
      </c>
      <c r="D656" s="586">
        <v>470046</v>
      </c>
      <c r="E656" s="582">
        <v>5.3140891000000003</v>
      </c>
      <c r="F656" s="582">
        <v>0</v>
      </c>
      <c r="G656" s="582">
        <v>0.70075920000000003</v>
      </c>
      <c r="H656" s="582">
        <v>4.6133299000000001</v>
      </c>
      <c r="I656" s="582">
        <v>0.61601837132768189</v>
      </c>
      <c r="J656" s="582">
        <v>6.2452470955568688E-4</v>
      </c>
      <c r="K656" s="582">
        <v>1.4931096424116946E-3</v>
      </c>
      <c r="L656" s="582">
        <v>0</v>
      </c>
    </row>
    <row r="657" spans="1:12" ht="14.25" customHeight="1" x14ac:dyDescent="0.25">
      <c r="A657" s="582" t="s">
        <v>1252</v>
      </c>
      <c r="B657" s="582" t="s">
        <v>459</v>
      </c>
      <c r="C657" s="582" t="s">
        <v>1475</v>
      </c>
      <c r="D657" s="586">
        <v>470047</v>
      </c>
      <c r="E657" s="582">
        <v>4.5139043000000001</v>
      </c>
      <c r="F657" s="582">
        <v>0</v>
      </c>
      <c r="G657" s="582">
        <v>0.59523959999999998</v>
      </c>
      <c r="H657" s="582">
        <v>3.9186646999999999</v>
      </c>
      <c r="I657" s="582">
        <v>0.52722240581302238</v>
      </c>
      <c r="J657" s="582">
        <v>5.2491197768774834E-4</v>
      </c>
      <c r="K657" s="582">
        <v>1.2598635794106548E-3</v>
      </c>
      <c r="L657" s="582">
        <v>0</v>
      </c>
    </row>
    <row r="658" spans="1:12" ht="14.25" customHeight="1" x14ac:dyDescent="0.25">
      <c r="A658" s="582" t="s">
        <v>1252</v>
      </c>
      <c r="B658" s="582" t="s">
        <v>459</v>
      </c>
      <c r="C658" s="582" t="s">
        <v>1475</v>
      </c>
      <c r="D658" s="586">
        <v>470048</v>
      </c>
      <c r="E658" s="582">
        <v>4.0703019119999997</v>
      </c>
      <c r="F658" s="582">
        <v>0</v>
      </c>
      <c r="G658" s="582">
        <v>0.49337039999999999</v>
      </c>
      <c r="H658" s="582">
        <v>3.5769315119999998</v>
      </c>
      <c r="I658" s="582">
        <v>0.46789832739827575</v>
      </c>
      <c r="J658" s="582">
        <v>4.9653910424801685E-4</v>
      </c>
      <c r="K658" s="582">
        <v>1.1884264802272729E-3</v>
      </c>
      <c r="L658" s="582">
        <v>0</v>
      </c>
    </row>
    <row r="659" spans="1:12" ht="14.25" customHeight="1" x14ac:dyDescent="0.25">
      <c r="A659" s="582" t="s">
        <v>1252</v>
      </c>
      <c r="B659" s="582" t="s">
        <v>459</v>
      </c>
      <c r="C659" s="582" t="s">
        <v>1475</v>
      </c>
      <c r="D659" s="586">
        <v>470050</v>
      </c>
      <c r="E659" s="582">
        <v>230.75937426500002</v>
      </c>
      <c r="F659" s="582">
        <v>0</v>
      </c>
      <c r="G659" s="582">
        <v>26.372500800000001</v>
      </c>
      <c r="H659" s="582">
        <v>204.38687346500001</v>
      </c>
      <c r="I659" s="582">
        <v>26.614435376698165</v>
      </c>
      <c r="J659" s="582">
        <v>2.8079616517162603E-2</v>
      </c>
      <c r="K659" s="582">
        <v>6.7907023816200909E-2</v>
      </c>
      <c r="L659" s="582">
        <v>0</v>
      </c>
    </row>
    <row r="660" spans="1:12" ht="14.25" customHeight="1" x14ac:dyDescent="0.25">
      <c r="A660" s="582" t="s">
        <v>1252</v>
      </c>
      <c r="B660" s="582" t="s">
        <v>459</v>
      </c>
      <c r="C660" s="582" t="s">
        <v>1475</v>
      </c>
      <c r="D660" s="586">
        <v>470051</v>
      </c>
      <c r="E660" s="582">
        <v>4.1954784719999996</v>
      </c>
      <c r="F660" s="582">
        <v>0</v>
      </c>
      <c r="G660" s="582">
        <v>0.54723599999999994</v>
      </c>
      <c r="H660" s="582">
        <v>3.6482424719999997</v>
      </c>
      <c r="I660" s="582">
        <v>0.48641658008039157</v>
      </c>
      <c r="J660" s="582">
        <v>4.7395543758594976E-4</v>
      </c>
      <c r="K660" s="582">
        <v>1.1386033801515005E-3</v>
      </c>
      <c r="L660" s="582">
        <v>0</v>
      </c>
    </row>
    <row r="661" spans="1:12" ht="14.25" customHeight="1" x14ac:dyDescent="0.25">
      <c r="A661" s="582" t="s">
        <v>1252</v>
      </c>
      <c r="B661" s="582" t="s">
        <v>459</v>
      </c>
      <c r="C661" s="582" t="s">
        <v>1475</v>
      </c>
      <c r="D661" s="586">
        <v>470052</v>
      </c>
      <c r="E661" s="582">
        <v>2.1716097909999998</v>
      </c>
      <c r="F661" s="582">
        <v>0</v>
      </c>
      <c r="G661" s="582">
        <v>0.2863656</v>
      </c>
      <c r="H661" s="582">
        <v>1.885244191</v>
      </c>
      <c r="I661" s="582">
        <v>0.25257860922840836</v>
      </c>
      <c r="J661" s="582">
        <v>2.5253134538431957E-4</v>
      </c>
      <c r="K661" s="582">
        <v>6.0611220599587835E-4</v>
      </c>
      <c r="L661" s="582">
        <v>0</v>
      </c>
    </row>
    <row r="662" spans="1:12" ht="14.25" customHeight="1" x14ac:dyDescent="0.25">
      <c r="A662" s="582" t="s">
        <v>1252</v>
      </c>
      <c r="B662" s="582" t="s">
        <v>459</v>
      </c>
      <c r="C662" s="582" t="s">
        <v>1475</v>
      </c>
      <c r="D662" s="586">
        <v>470053</v>
      </c>
      <c r="E662" s="582">
        <v>2.3491550000000001</v>
      </c>
      <c r="F662" s="582">
        <v>0</v>
      </c>
      <c r="G662" s="582">
        <v>0.31674000000000002</v>
      </c>
      <c r="H662" s="582">
        <v>2.0324149999999999</v>
      </c>
      <c r="I662" s="582">
        <v>0.26914318717934244</v>
      </c>
      <c r="J662" s="582">
        <v>2.7352723929479868E-4</v>
      </c>
      <c r="K662" s="582">
        <v>6.5342810186028578E-4</v>
      </c>
      <c r="L662" s="582">
        <v>0</v>
      </c>
    </row>
    <row r="663" spans="1:12" ht="14.25" customHeight="1" x14ac:dyDescent="0.25">
      <c r="A663" s="582" t="s">
        <v>1252</v>
      </c>
      <c r="B663" s="582" t="s">
        <v>459</v>
      </c>
      <c r="C663" s="582" t="s">
        <v>1475</v>
      </c>
      <c r="D663" s="586">
        <v>470054</v>
      </c>
      <c r="E663" s="582">
        <v>1.9459725000000001</v>
      </c>
      <c r="F663" s="582">
        <v>0</v>
      </c>
      <c r="G663" s="582">
        <v>0.26840999999999998</v>
      </c>
      <c r="H663" s="582">
        <v>1.6775625000000001</v>
      </c>
      <c r="I663" s="582">
        <v>0.22447970805090064</v>
      </c>
      <c r="J663" s="582">
        <v>2.3883468191243597E-4</v>
      </c>
      <c r="K663" s="582">
        <v>5.5736591467750072E-4</v>
      </c>
      <c r="L663" s="582">
        <v>0</v>
      </c>
    </row>
    <row r="664" spans="1:12" ht="14.25" customHeight="1" x14ac:dyDescent="0.25">
      <c r="A664" s="582" t="s">
        <v>1252</v>
      </c>
      <c r="B664" s="582" t="s">
        <v>459</v>
      </c>
      <c r="C664" s="582" t="s">
        <v>1475</v>
      </c>
      <c r="D664" s="586">
        <v>470055</v>
      </c>
      <c r="E664" s="582">
        <v>7.2092719250000004</v>
      </c>
      <c r="F664" s="582">
        <v>0</v>
      </c>
      <c r="G664" s="582">
        <v>0.96123599999999998</v>
      </c>
      <c r="H664" s="582">
        <v>6.2480359249999999</v>
      </c>
      <c r="I664" s="582">
        <v>0.82994134280743992</v>
      </c>
      <c r="J664" s="582">
        <v>8.6241746457244809E-4</v>
      </c>
      <c r="K664" s="582">
        <v>1.9651228766495083E-3</v>
      </c>
      <c r="L664" s="582">
        <v>0</v>
      </c>
    </row>
    <row r="665" spans="1:12" ht="14.25" customHeight="1" x14ac:dyDescent="0.25">
      <c r="A665" s="582" t="s">
        <v>1252</v>
      </c>
      <c r="B665" s="582" t="s">
        <v>459</v>
      </c>
      <c r="C665" s="582" t="s">
        <v>1475</v>
      </c>
      <c r="D665" s="586">
        <v>470056</v>
      </c>
      <c r="E665" s="582">
        <v>2.3539724999999998</v>
      </c>
      <c r="F665" s="582">
        <v>0</v>
      </c>
      <c r="G665" s="582">
        <v>0.28532999999999997</v>
      </c>
      <c r="H665" s="582">
        <v>2.0686425000000002</v>
      </c>
      <c r="I665" s="582">
        <v>0.27059912776366374</v>
      </c>
      <c r="J665" s="582">
        <v>2.871632209228377E-4</v>
      </c>
      <c r="K665" s="582">
        <v>6.8730125950791806E-4</v>
      </c>
      <c r="L665" s="582">
        <v>0</v>
      </c>
    </row>
    <row r="666" spans="1:12" ht="14.25" customHeight="1" x14ac:dyDescent="0.25">
      <c r="A666" s="582" t="s">
        <v>1252</v>
      </c>
      <c r="B666" s="582" t="s">
        <v>459</v>
      </c>
      <c r="C666" s="582" t="s">
        <v>1475</v>
      </c>
      <c r="D666" s="586">
        <v>470057</v>
      </c>
      <c r="E666" s="582">
        <v>2.2192088000000001</v>
      </c>
      <c r="F666" s="582">
        <v>0</v>
      </c>
      <c r="G666" s="582">
        <v>0.31702999999999998</v>
      </c>
      <c r="H666" s="582">
        <v>1.9021787999999999</v>
      </c>
      <c r="I666" s="582">
        <v>0.25247282219987865</v>
      </c>
      <c r="J666" s="582">
        <v>2.728547519668344E-4</v>
      </c>
      <c r="K666" s="582">
        <v>6.319941145216054E-4</v>
      </c>
      <c r="L666" s="582">
        <v>0</v>
      </c>
    </row>
    <row r="667" spans="1:12" ht="14.25" customHeight="1" x14ac:dyDescent="0.25">
      <c r="A667" s="582" t="s">
        <v>1252</v>
      </c>
      <c r="B667" s="582" t="s">
        <v>459</v>
      </c>
      <c r="C667" s="582" t="s">
        <v>1475</v>
      </c>
      <c r="D667" s="586">
        <v>470058</v>
      </c>
      <c r="E667" s="582">
        <v>1.3166119999999999</v>
      </c>
      <c r="F667" s="582">
        <v>0</v>
      </c>
      <c r="G667" s="582">
        <v>0.1504704</v>
      </c>
      <c r="H667" s="582">
        <v>1.1661416</v>
      </c>
      <c r="I667" s="582">
        <v>0.15146812192820194</v>
      </c>
      <c r="J667" s="582">
        <v>1.5666754487188303E-4</v>
      </c>
      <c r="K667" s="582">
        <v>3.8207769709971219E-4</v>
      </c>
      <c r="L667" s="582">
        <v>0</v>
      </c>
    </row>
    <row r="668" spans="1:12" ht="14.25" customHeight="1" x14ac:dyDescent="0.25">
      <c r="A668" s="582" t="s">
        <v>1252</v>
      </c>
      <c r="B668" s="582" t="s">
        <v>459</v>
      </c>
      <c r="C668" s="582" t="s">
        <v>1475</v>
      </c>
      <c r="D668" s="586">
        <v>470059</v>
      </c>
      <c r="E668" s="582">
        <v>1.9882690000000001</v>
      </c>
      <c r="F668" s="582">
        <v>0</v>
      </c>
      <c r="G668" s="582">
        <v>0.23859179999999999</v>
      </c>
      <c r="H668" s="582">
        <v>1.7496772</v>
      </c>
      <c r="I668" s="582">
        <v>0.22869219265853563</v>
      </c>
      <c r="J668" s="582">
        <v>2.4244366705114149E-4</v>
      </c>
      <c r="K668" s="582">
        <v>5.8132584208836827E-4</v>
      </c>
      <c r="L668" s="582">
        <v>0</v>
      </c>
    </row>
    <row r="669" spans="1:12" ht="14.25" customHeight="1" x14ac:dyDescent="0.25">
      <c r="A669" s="582" t="s">
        <v>1252</v>
      </c>
      <c r="B669" s="582" t="s">
        <v>459</v>
      </c>
      <c r="C669" s="582" t="s">
        <v>1475</v>
      </c>
      <c r="D669" s="586">
        <v>470060</v>
      </c>
      <c r="E669" s="582">
        <v>2.2031812</v>
      </c>
      <c r="F669" s="582">
        <v>0</v>
      </c>
      <c r="G669" s="582">
        <v>0.31474000000000002</v>
      </c>
      <c r="H669" s="582">
        <v>1.8884411999999999</v>
      </c>
      <c r="I669" s="582">
        <v>0.25064943472867207</v>
      </c>
      <c r="J669" s="582">
        <v>2.7088418505305398E-4</v>
      </c>
      <c r="K669" s="582">
        <v>6.2742983152799196E-4</v>
      </c>
      <c r="L669" s="582">
        <v>0</v>
      </c>
    </row>
    <row r="670" spans="1:12" ht="14.25" customHeight="1" x14ac:dyDescent="0.25">
      <c r="A670" s="582" t="s">
        <v>1252</v>
      </c>
      <c r="B670" s="582" t="s">
        <v>459</v>
      </c>
      <c r="C670" s="582" t="s">
        <v>1475</v>
      </c>
      <c r="D670" s="586">
        <v>470062</v>
      </c>
      <c r="E670" s="582">
        <v>2.3457166460000001</v>
      </c>
      <c r="F670" s="582">
        <v>0</v>
      </c>
      <c r="G670" s="582">
        <v>0.29630040000000002</v>
      </c>
      <c r="H670" s="582">
        <v>2.0494162460000003</v>
      </c>
      <c r="I670" s="582">
        <v>0.2675554840887957</v>
      </c>
      <c r="J670" s="582">
        <v>2.8389995645645299E-4</v>
      </c>
      <c r="K670" s="582">
        <v>6.3961543473528505E-4</v>
      </c>
      <c r="L670" s="582">
        <v>0</v>
      </c>
    </row>
    <row r="671" spans="1:12" ht="14.25" customHeight="1" x14ac:dyDescent="0.25">
      <c r="A671" s="582" t="s">
        <v>1252</v>
      </c>
      <c r="B671" s="582" t="s">
        <v>459</v>
      </c>
      <c r="C671" s="582" t="s">
        <v>1475</v>
      </c>
      <c r="D671" s="586">
        <v>470063</v>
      </c>
      <c r="E671" s="582">
        <v>2.5439289789999999</v>
      </c>
      <c r="F671" s="582">
        <v>0</v>
      </c>
      <c r="G671" s="582">
        <v>0.31799040000000001</v>
      </c>
      <c r="H671" s="582">
        <v>2.2259385789999997</v>
      </c>
      <c r="I671" s="582">
        <v>0.2913560733132759</v>
      </c>
      <c r="J671" s="582">
        <v>3.1076398181619527E-4</v>
      </c>
      <c r="K671" s="582">
        <v>6.9470744172562496E-4</v>
      </c>
      <c r="L671" s="582">
        <v>0</v>
      </c>
    </row>
    <row r="672" spans="1:12" ht="14.25" customHeight="1" x14ac:dyDescent="0.25">
      <c r="A672" s="582" t="s">
        <v>1252</v>
      </c>
      <c r="B672" s="582" t="s">
        <v>459</v>
      </c>
      <c r="C672" s="582" t="s">
        <v>1475</v>
      </c>
      <c r="D672" s="586">
        <v>470064</v>
      </c>
      <c r="E672" s="582">
        <v>2.3491550000000001</v>
      </c>
      <c r="F672" s="582">
        <v>0</v>
      </c>
      <c r="G672" s="582">
        <v>0.31674000000000002</v>
      </c>
      <c r="H672" s="582">
        <v>2.0324149999999999</v>
      </c>
      <c r="I672" s="582">
        <v>0.26914311680954933</v>
      </c>
      <c r="J672" s="582">
        <v>2.7352704441245508E-4</v>
      </c>
      <c r="K672" s="582">
        <v>6.5342810186028578E-4</v>
      </c>
      <c r="L672" s="582">
        <v>0</v>
      </c>
    </row>
    <row r="673" spans="1:12" ht="14.25" customHeight="1" x14ac:dyDescent="0.25">
      <c r="A673" s="582" t="s">
        <v>1252</v>
      </c>
      <c r="B673" s="582" t="s">
        <v>459</v>
      </c>
      <c r="C673" s="582" t="s">
        <v>1475</v>
      </c>
      <c r="D673" s="586">
        <v>470066</v>
      </c>
      <c r="E673" s="582">
        <v>2.2530350000000001</v>
      </c>
      <c r="F673" s="582">
        <v>0</v>
      </c>
      <c r="G673" s="582">
        <v>0.30377999999999999</v>
      </c>
      <c r="H673" s="582">
        <v>1.949255</v>
      </c>
      <c r="I673" s="582">
        <v>0.25813073731230823</v>
      </c>
      <c r="J673" s="582">
        <v>2.6233536892395637E-4</v>
      </c>
      <c r="K673" s="582">
        <v>6.2669188856196757E-4</v>
      </c>
      <c r="L673" s="582">
        <v>0</v>
      </c>
    </row>
    <row r="674" spans="1:12" ht="14.25" customHeight="1" x14ac:dyDescent="0.25">
      <c r="A674" s="582" t="s">
        <v>1252</v>
      </c>
      <c r="B674" s="582" t="s">
        <v>459</v>
      </c>
      <c r="C674" s="582" t="s">
        <v>1475</v>
      </c>
      <c r="D674" s="586">
        <v>470067</v>
      </c>
      <c r="E674" s="582">
        <v>5.7332500879999992</v>
      </c>
      <c r="F674" s="582">
        <v>0</v>
      </c>
      <c r="G674" s="582">
        <v>0.74781600000000004</v>
      </c>
      <c r="H674" s="582">
        <v>4.9854340879999999</v>
      </c>
      <c r="I674" s="582">
        <v>0.66872383268174207</v>
      </c>
      <c r="J674" s="582">
        <v>6.7334551107389392E-4</v>
      </c>
      <c r="K674" s="582">
        <v>1.6123476756990879E-3</v>
      </c>
      <c r="L674" s="582">
        <v>0</v>
      </c>
    </row>
    <row r="675" spans="1:12" ht="14.25" customHeight="1" x14ac:dyDescent="0.25">
      <c r="A675" s="582" t="s">
        <v>1252</v>
      </c>
      <c r="B675" s="582" t="s">
        <v>459</v>
      </c>
      <c r="C675" s="582" t="s">
        <v>1475</v>
      </c>
      <c r="D675" s="586">
        <v>472938</v>
      </c>
      <c r="E675" s="582">
        <v>8.865261520999999</v>
      </c>
      <c r="F675" s="582">
        <v>0</v>
      </c>
      <c r="G675" s="582">
        <v>1.1439048000000001</v>
      </c>
      <c r="H675" s="582">
        <v>7.7213567209999994</v>
      </c>
      <c r="I675" s="582">
        <v>1.0294179298385053</v>
      </c>
      <c r="J675" s="582">
        <v>1.061747828679559E-3</v>
      </c>
      <c r="K675" s="582">
        <v>2.5299242760021086E-3</v>
      </c>
      <c r="L675" s="582">
        <v>0</v>
      </c>
    </row>
    <row r="676" spans="1:12" ht="14.25" customHeight="1" x14ac:dyDescent="0.25">
      <c r="A676" s="582" t="s">
        <v>1252</v>
      </c>
      <c r="B676" s="582" t="s">
        <v>459</v>
      </c>
      <c r="C676" s="582" t="s">
        <v>1475</v>
      </c>
      <c r="D676" s="586">
        <v>472944</v>
      </c>
      <c r="E676" s="582">
        <v>2.0917150000000002</v>
      </c>
      <c r="F676" s="582">
        <v>0</v>
      </c>
      <c r="G676" s="582">
        <v>0.27283200000000002</v>
      </c>
      <c r="H676" s="582">
        <v>1.818883</v>
      </c>
      <c r="I676" s="582">
        <v>0.2432479260977041</v>
      </c>
      <c r="J676" s="582">
        <v>2.3209251929054921E-4</v>
      </c>
      <c r="K676" s="582">
        <v>5.6766685106598633E-4</v>
      </c>
      <c r="L676" s="582">
        <v>0</v>
      </c>
    </row>
    <row r="677" spans="1:12" ht="14.25" customHeight="1" x14ac:dyDescent="0.25">
      <c r="A677" s="582" t="s">
        <v>1252</v>
      </c>
      <c r="B677" s="582" t="s">
        <v>459</v>
      </c>
      <c r="C677" s="582" t="s">
        <v>1475</v>
      </c>
      <c r="D677" s="586">
        <v>472952</v>
      </c>
      <c r="E677" s="582">
        <v>2.7427714000000001</v>
      </c>
      <c r="F677" s="582">
        <v>0</v>
      </c>
      <c r="G677" s="582">
        <v>0.35775240000000003</v>
      </c>
      <c r="H677" s="582">
        <v>2.3850189999999998</v>
      </c>
      <c r="I677" s="582">
        <v>0.31895976437718154</v>
      </c>
      <c r="J677" s="582">
        <v>3.0433177589184472E-4</v>
      </c>
      <c r="K677" s="582">
        <v>7.4435586316577132E-4</v>
      </c>
      <c r="L677" s="582">
        <v>0</v>
      </c>
    </row>
    <row r="678" spans="1:12" ht="14.25" customHeight="1" x14ac:dyDescent="0.25">
      <c r="A678" s="582" t="s">
        <v>1252</v>
      </c>
      <c r="B678" s="582" t="s">
        <v>459</v>
      </c>
      <c r="C678" s="582" t="s">
        <v>1475</v>
      </c>
      <c r="D678" s="586">
        <v>472968</v>
      </c>
      <c r="E678" s="582">
        <v>2.494372984</v>
      </c>
      <c r="F678" s="582">
        <v>0</v>
      </c>
      <c r="G678" s="582">
        <v>0.3150792</v>
      </c>
      <c r="H678" s="582">
        <v>2.179293784</v>
      </c>
      <c r="I678" s="582">
        <v>0.29643828748877077</v>
      </c>
      <c r="J678" s="582">
        <v>2.8375186579385279E-4</v>
      </c>
      <c r="K678" s="582">
        <v>6.8637019378900888E-4</v>
      </c>
      <c r="L678" s="582">
        <v>0</v>
      </c>
    </row>
    <row r="679" spans="1:12" ht="14.25" customHeight="1" x14ac:dyDescent="0.25">
      <c r="A679" s="582" t="s">
        <v>1252</v>
      </c>
      <c r="B679" s="582" t="s">
        <v>459</v>
      </c>
      <c r="C679" s="582" t="s">
        <v>1475</v>
      </c>
      <c r="D679" s="586">
        <v>472970</v>
      </c>
      <c r="E679" s="582">
        <v>12.8384275</v>
      </c>
      <c r="F679" s="582">
        <v>0</v>
      </c>
      <c r="G679" s="582">
        <v>1.6389480000000001</v>
      </c>
      <c r="H679" s="582">
        <v>11.199479500000001</v>
      </c>
      <c r="I679" s="582">
        <v>1.49865316074251</v>
      </c>
      <c r="J679" s="582">
        <v>1.5031965664395516E-3</v>
      </c>
      <c r="K679" s="582">
        <v>3.6188746350001078E-3</v>
      </c>
      <c r="L679" s="582">
        <v>0</v>
      </c>
    </row>
    <row r="680" spans="1:12" ht="14.25" customHeight="1" x14ac:dyDescent="0.25">
      <c r="A680" s="582" t="s">
        <v>1252</v>
      </c>
      <c r="B680" s="582" t="s">
        <v>459</v>
      </c>
      <c r="C680" s="582" t="s">
        <v>1475</v>
      </c>
      <c r="D680" s="586">
        <v>472976</v>
      </c>
      <c r="E680" s="582">
        <v>4.0971306749999998</v>
      </c>
      <c r="F680" s="582">
        <v>0</v>
      </c>
      <c r="G680" s="582">
        <v>0.51214199999999999</v>
      </c>
      <c r="H680" s="582">
        <v>3.584988675</v>
      </c>
      <c r="I680" s="582">
        <v>0.46968753972972294</v>
      </c>
      <c r="J680" s="582">
        <v>5.0050137370697854E-4</v>
      </c>
      <c r="K680" s="582">
        <v>1.1188620963724133E-3</v>
      </c>
      <c r="L680" s="582">
        <v>0</v>
      </c>
    </row>
    <row r="681" spans="1:12" ht="14.25" customHeight="1" x14ac:dyDescent="0.25">
      <c r="A681" s="582" t="s">
        <v>1252</v>
      </c>
      <c r="B681" s="582" t="s">
        <v>459</v>
      </c>
      <c r="C681" s="582" t="s">
        <v>1475</v>
      </c>
      <c r="D681" s="586">
        <v>472979</v>
      </c>
      <c r="E681" s="582">
        <v>2.6601938999999999</v>
      </c>
      <c r="F681" s="582">
        <v>0</v>
      </c>
      <c r="G681" s="582">
        <v>0.35079480000000002</v>
      </c>
      <c r="H681" s="582">
        <v>2.3093990999999998</v>
      </c>
      <c r="I681" s="582">
        <v>0.31117003437430607</v>
      </c>
      <c r="J681" s="582">
        <v>3.0934832614039462E-4</v>
      </c>
      <c r="K681" s="582">
        <v>7.4247940029514262E-4</v>
      </c>
      <c r="L681" s="582">
        <v>0</v>
      </c>
    </row>
    <row r="682" spans="1:12" ht="14.25" customHeight="1" x14ac:dyDescent="0.25">
      <c r="A682" s="582" t="s">
        <v>1252</v>
      </c>
      <c r="B682" s="582" t="s">
        <v>459</v>
      </c>
      <c r="C682" s="582" t="s">
        <v>1475</v>
      </c>
      <c r="D682" s="586">
        <v>472980</v>
      </c>
      <c r="E682" s="582">
        <v>5.2116604429999995</v>
      </c>
      <c r="F682" s="582">
        <v>0</v>
      </c>
      <c r="G682" s="582">
        <v>0.679782</v>
      </c>
      <c r="H682" s="582">
        <v>4.5318784430000001</v>
      </c>
      <c r="I682" s="582">
        <v>0.60385544057058638</v>
      </c>
      <c r="J682" s="582">
        <v>5.9770549391519815E-4</v>
      </c>
      <c r="K682" s="582">
        <v>1.4441394230358833E-3</v>
      </c>
      <c r="L682" s="582">
        <v>0</v>
      </c>
    </row>
    <row r="683" spans="1:12" ht="14.25" customHeight="1" x14ac:dyDescent="0.25">
      <c r="A683" s="582" t="s">
        <v>1252</v>
      </c>
      <c r="B683" s="582" t="s">
        <v>459</v>
      </c>
      <c r="C683" s="582" t="s">
        <v>1475</v>
      </c>
      <c r="D683" s="586">
        <v>472986</v>
      </c>
      <c r="E683" s="582">
        <v>1.2240002679999999</v>
      </c>
      <c r="F683" s="582">
        <v>0</v>
      </c>
      <c r="G683" s="582">
        <v>0.153</v>
      </c>
      <c r="H683" s="582">
        <v>1.0710002679999999</v>
      </c>
      <c r="I683" s="582">
        <v>0.14044957684053469</v>
      </c>
      <c r="J683" s="582">
        <v>1.4952253213979278E-4</v>
      </c>
      <c r="K683" s="582">
        <v>3.3425534671099053E-4</v>
      </c>
      <c r="L683" s="582">
        <v>0</v>
      </c>
    </row>
    <row r="684" spans="1:12" ht="14.25" customHeight="1" x14ac:dyDescent="0.25">
      <c r="A684" s="582" t="s">
        <v>1252</v>
      </c>
      <c r="B684" s="582" t="s">
        <v>459</v>
      </c>
      <c r="C684" s="582" t="s">
        <v>1475</v>
      </c>
      <c r="D684" s="586">
        <v>472991</v>
      </c>
      <c r="E684" s="582">
        <v>1.4778941999999999</v>
      </c>
      <c r="F684" s="582">
        <v>0</v>
      </c>
      <c r="G684" s="582">
        <v>0.1847364</v>
      </c>
      <c r="H684" s="582">
        <v>1.2931577999999999</v>
      </c>
      <c r="I684" s="582">
        <v>0.16926302827865514</v>
      </c>
      <c r="J684" s="582">
        <v>1.8053804475040913E-4</v>
      </c>
      <c r="K684" s="582">
        <v>4.0358990449491168E-4</v>
      </c>
      <c r="L684" s="582">
        <v>0</v>
      </c>
    </row>
    <row r="685" spans="1:12" ht="14.25" customHeight="1" x14ac:dyDescent="0.25">
      <c r="A685" s="582" t="s">
        <v>1252</v>
      </c>
      <c r="B685" s="582" t="s">
        <v>459</v>
      </c>
      <c r="C685" s="582" t="s">
        <v>1475</v>
      </c>
      <c r="D685" s="586">
        <v>472992</v>
      </c>
      <c r="E685" s="582">
        <v>2.4113148300000002</v>
      </c>
      <c r="F685" s="582">
        <v>0</v>
      </c>
      <c r="G685" s="582">
        <v>0.27297959999999999</v>
      </c>
      <c r="H685" s="582">
        <v>2.13833523</v>
      </c>
      <c r="I685" s="582">
        <v>0.27824953779250511</v>
      </c>
      <c r="J685" s="582">
        <v>2.9330196241571916E-4</v>
      </c>
      <c r="K685" s="582">
        <v>7.1045648352004544E-4</v>
      </c>
      <c r="L685" s="582">
        <v>0</v>
      </c>
    </row>
    <row r="686" spans="1:12" ht="14.25" customHeight="1" x14ac:dyDescent="0.25">
      <c r="A686" s="582" t="s">
        <v>1252</v>
      </c>
      <c r="B686" s="582" t="s">
        <v>459</v>
      </c>
      <c r="C686" s="582" t="s">
        <v>1475</v>
      </c>
      <c r="D686" s="586">
        <v>472993</v>
      </c>
      <c r="E686" s="582">
        <v>2.4099990839999998</v>
      </c>
      <c r="F686" s="582">
        <v>0</v>
      </c>
      <c r="G686" s="582">
        <v>0.27282960000000001</v>
      </c>
      <c r="H686" s="582">
        <v>2.1371694840000002</v>
      </c>
      <c r="I686" s="582">
        <v>0.27809796265352421</v>
      </c>
      <c r="J686" s="582">
        <v>2.9314208949941876E-4</v>
      </c>
      <c r="K686" s="582">
        <v>7.1006918263156018E-4</v>
      </c>
      <c r="L686" s="582">
        <v>0</v>
      </c>
    </row>
    <row r="687" spans="1:12" ht="14.25" customHeight="1" x14ac:dyDescent="0.25">
      <c r="A687" s="582" t="s">
        <v>1252</v>
      </c>
      <c r="B687" s="582" t="s">
        <v>459</v>
      </c>
      <c r="C687" s="582" t="s">
        <v>1475</v>
      </c>
      <c r="D687" s="586">
        <v>472994</v>
      </c>
      <c r="E687" s="582">
        <v>7.6117838310000003</v>
      </c>
      <c r="F687" s="582">
        <v>0</v>
      </c>
      <c r="G687" s="582">
        <v>0.92264040000000003</v>
      </c>
      <c r="H687" s="582">
        <v>6.6891434310000006</v>
      </c>
      <c r="I687" s="582">
        <v>0.87500693415024022</v>
      </c>
      <c r="J687" s="582">
        <v>9.2856900221827512E-4</v>
      </c>
      <c r="K687" s="582">
        <v>2.2224510440296361E-3</v>
      </c>
      <c r="L687" s="582">
        <v>0</v>
      </c>
    </row>
    <row r="688" spans="1:12" ht="14.25" customHeight="1" x14ac:dyDescent="0.25">
      <c r="A688" s="582" t="s">
        <v>1252</v>
      </c>
      <c r="B688" s="582" t="s">
        <v>459</v>
      </c>
      <c r="C688" s="582" t="s">
        <v>1475</v>
      </c>
      <c r="D688" s="586">
        <v>472998</v>
      </c>
      <c r="E688" s="582">
        <v>25.060213719</v>
      </c>
      <c r="F688" s="582">
        <v>0</v>
      </c>
      <c r="G688" s="582">
        <v>3.2335764</v>
      </c>
      <c r="H688" s="582">
        <v>21.826637319</v>
      </c>
      <c r="I688" s="582">
        <v>2.8913068115370786</v>
      </c>
      <c r="J688" s="582">
        <v>2.993226858412345E-3</v>
      </c>
      <c r="K688" s="582">
        <v>7.1406523249068444E-3</v>
      </c>
      <c r="L688" s="582">
        <v>0</v>
      </c>
    </row>
    <row r="689" spans="1:12" ht="14.25" customHeight="1" x14ac:dyDescent="0.25">
      <c r="A689" s="582" t="s">
        <v>1252</v>
      </c>
      <c r="B689" s="582" t="s">
        <v>459</v>
      </c>
      <c r="C689" s="582" t="s">
        <v>1475</v>
      </c>
      <c r="D689" s="586">
        <v>472999</v>
      </c>
      <c r="E689" s="582">
        <v>13.200556412000001</v>
      </c>
      <c r="F689" s="582">
        <v>0</v>
      </c>
      <c r="G689" s="582">
        <v>1.703298</v>
      </c>
      <c r="H689" s="582">
        <v>11.497258412000001</v>
      </c>
      <c r="I689" s="582">
        <v>1.5425246431214183</v>
      </c>
      <c r="J689" s="582">
        <v>1.5309947401048586E-3</v>
      </c>
      <c r="K689" s="582">
        <v>3.6908447322691225E-3</v>
      </c>
      <c r="L689" s="582">
        <v>0</v>
      </c>
    </row>
    <row r="690" spans="1:12" ht="14.25" customHeight="1" x14ac:dyDescent="0.25">
      <c r="A690" s="582" t="s">
        <v>1252</v>
      </c>
      <c r="B690" s="582" t="s">
        <v>459</v>
      </c>
      <c r="C690" s="582" t="s">
        <v>1475</v>
      </c>
      <c r="D690" s="586">
        <v>473000</v>
      </c>
      <c r="E690" s="582">
        <v>36.142218020000001</v>
      </c>
      <c r="F690" s="582">
        <v>0</v>
      </c>
      <c r="G690" s="582">
        <v>4.6635119999999999</v>
      </c>
      <c r="H690" s="582">
        <v>31.478706019999997</v>
      </c>
      <c r="I690" s="582">
        <v>4.2235649422761838</v>
      </c>
      <c r="J690" s="582">
        <v>4.2045499316833131E-3</v>
      </c>
      <c r="K690" s="582">
        <v>1.012660893196753E-2</v>
      </c>
      <c r="L690" s="582">
        <v>0</v>
      </c>
    </row>
    <row r="691" spans="1:12" ht="14.25" customHeight="1" x14ac:dyDescent="0.25">
      <c r="A691" s="582" t="s">
        <v>1252</v>
      </c>
      <c r="B691" s="582" t="s">
        <v>459</v>
      </c>
      <c r="C691" s="582" t="s">
        <v>1475</v>
      </c>
      <c r="D691" s="586">
        <v>473001</v>
      </c>
      <c r="E691" s="582">
        <v>24.548003689999998</v>
      </c>
      <c r="F691" s="582">
        <v>0</v>
      </c>
      <c r="G691" s="582">
        <v>2.8879991999999999</v>
      </c>
      <c r="H691" s="582">
        <v>21.660004489999999</v>
      </c>
      <c r="I691" s="582">
        <v>2.8553674407024023</v>
      </c>
      <c r="J691" s="582">
        <v>3.040139106997648E-3</v>
      </c>
      <c r="K691" s="582">
        <v>7.2694705101519269E-3</v>
      </c>
      <c r="L691" s="582">
        <v>0</v>
      </c>
    </row>
    <row r="692" spans="1:12" ht="14.25" customHeight="1" x14ac:dyDescent="0.25">
      <c r="A692" s="582" t="s">
        <v>1252</v>
      </c>
      <c r="B692" s="582" t="s">
        <v>459</v>
      </c>
      <c r="C692" s="582" t="s">
        <v>1475</v>
      </c>
      <c r="D692" s="586">
        <v>473003</v>
      </c>
      <c r="E692" s="582">
        <v>1.761186127</v>
      </c>
      <c r="F692" s="582">
        <v>0</v>
      </c>
      <c r="G692" s="582">
        <v>0.21347759999999999</v>
      </c>
      <c r="H692" s="582">
        <v>1.5477085269999999</v>
      </c>
      <c r="I692" s="582">
        <v>0.2024556972003741</v>
      </c>
      <c r="J692" s="582">
        <v>2.1484852740670244E-4</v>
      </c>
      <c r="K692" s="582">
        <v>5.1422225029269699E-4</v>
      </c>
      <c r="L692" s="582">
        <v>0</v>
      </c>
    </row>
    <row r="693" spans="1:12" ht="14.25" customHeight="1" x14ac:dyDescent="0.25">
      <c r="A693" s="582" t="s">
        <v>1252</v>
      </c>
      <c r="B693" s="582" t="s">
        <v>459</v>
      </c>
      <c r="C693" s="582" t="s">
        <v>1475</v>
      </c>
      <c r="D693" s="586">
        <v>473005</v>
      </c>
      <c r="E693" s="582">
        <v>7.5214911999999998</v>
      </c>
      <c r="F693" s="582">
        <v>0</v>
      </c>
      <c r="G693" s="582">
        <v>0.96018959999999998</v>
      </c>
      <c r="H693" s="582">
        <v>6.5613016000000002</v>
      </c>
      <c r="I693" s="582">
        <v>0.89166368020686693</v>
      </c>
      <c r="J693" s="582">
        <v>8.3341792137365828E-4</v>
      </c>
      <c r="K693" s="582">
        <v>2.0477586618634718E-3</v>
      </c>
      <c r="L693" s="582">
        <v>0</v>
      </c>
    </row>
    <row r="694" spans="1:12" ht="14.25" customHeight="1" x14ac:dyDescent="0.25">
      <c r="A694" s="582" t="s">
        <v>1252</v>
      </c>
      <c r="B694" s="582" t="s">
        <v>459</v>
      </c>
      <c r="C694" s="582" t="s">
        <v>1475</v>
      </c>
      <c r="D694" s="586">
        <v>473079</v>
      </c>
      <c r="E694" s="582">
        <v>1.6164464999999999</v>
      </c>
      <c r="F694" s="582">
        <v>0</v>
      </c>
      <c r="G694" s="582">
        <v>0.1847364</v>
      </c>
      <c r="H694" s="582">
        <v>1.4317101000000001</v>
      </c>
      <c r="I694" s="582">
        <v>0.1864315560483541</v>
      </c>
      <c r="J694" s="582">
        <v>1.9669490686553305E-4</v>
      </c>
      <c r="K694" s="582">
        <v>4.7568207410425301E-4</v>
      </c>
      <c r="L694" s="582">
        <v>0</v>
      </c>
    </row>
    <row r="695" spans="1:12" ht="14.25" customHeight="1" x14ac:dyDescent="0.25">
      <c r="A695" s="582" t="s">
        <v>1252</v>
      </c>
      <c r="B695" s="582" t="s">
        <v>459</v>
      </c>
      <c r="C695" s="582" t="s">
        <v>1475</v>
      </c>
      <c r="D695" s="586">
        <v>473081</v>
      </c>
      <c r="E695" s="582">
        <v>1.4778941999999999</v>
      </c>
      <c r="F695" s="582">
        <v>0</v>
      </c>
      <c r="G695" s="582">
        <v>0.1847364</v>
      </c>
      <c r="H695" s="582">
        <v>1.2931577999999999</v>
      </c>
      <c r="I695" s="582">
        <v>0.16920953249863382</v>
      </c>
      <c r="J695" s="582">
        <v>1.8053791744129601E-4</v>
      </c>
      <c r="K695" s="582">
        <v>4.0358990449491168E-4</v>
      </c>
      <c r="L695" s="582">
        <v>0</v>
      </c>
    </row>
    <row r="696" spans="1:12" ht="14.25" customHeight="1" x14ac:dyDescent="0.25">
      <c r="A696" s="582" t="s">
        <v>1252</v>
      </c>
      <c r="B696" s="582" t="s">
        <v>459</v>
      </c>
      <c r="C696" s="582" t="s">
        <v>1475</v>
      </c>
      <c r="D696" s="586">
        <v>473146</v>
      </c>
      <c r="E696" s="582">
        <v>2.5766987710000002</v>
      </c>
      <c r="F696" s="582">
        <v>0</v>
      </c>
      <c r="G696" s="582">
        <v>0.30314039999999998</v>
      </c>
      <c r="H696" s="582">
        <v>2.273558371</v>
      </c>
      <c r="I696" s="582">
        <v>0.30210080230816549</v>
      </c>
      <c r="J696" s="582">
        <v>3.2321924247690181E-4</v>
      </c>
      <c r="K696" s="582">
        <v>7.6911760067470056E-4</v>
      </c>
      <c r="L696" s="582">
        <v>0</v>
      </c>
    </row>
    <row r="697" spans="1:12" ht="14.25" customHeight="1" x14ac:dyDescent="0.25">
      <c r="A697" s="582" t="s">
        <v>1252</v>
      </c>
      <c r="B697" s="582" t="s">
        <v>459</v>
      </c>
      <c r="C697" s="582" t="s">
        <v>1475</v>
      </c>
      <c r="D697" s="586">
        <v>473147</v>
      </c>
      <c r="E697" s="582">
        <v>4.1939285999999996</v>
      </c>
      <c r="F697" s="582">
        <v>0</v>
      </c>
      <c r="G697" s="582">
        <v>0.54115199999999997</v>
      </c>
      <c r="H697" s="582">
        <v>3.6527766000000002</v>
      </c>
      <c r="I697" s="582">
        <v>0.49131319538877438</v>
      </c>
      <c r="J697" s="582">
        <v>4.6760097451056798E-4</v>
      </c>
      <c r="K697" s="582">
        <v>1.1440269982410803E-3</v>
      </c>
      <c r="L697" s="582">
        <v>0</v>
      </c>
    </row>
    <row r="698" spans="1:12" ht="14.25" customHeight="1" x14ac:dyDescent="0.25">
      <c r="A698" s="582" t="s">
        <v>1252</v>
      </c>
      <c r="B698" s="582" t="s">
        <v>459</v>
      </c>
      <c r="C698" s="582" t="s">
        <v>1475</v>
      </c>
      <c r="D698" s="586">
        <v>473148</v>
      </c>
      <c r="E698" s="582">
        <v>1.4835149999999999</v>
      </c>
      <c r="F698" s="582">
        <v>0</v>
      </c>
      <c r="G698" s="582">
        <v>0.17982000000000001</v>
      </c>
      <c r="H698" s="582">
        <v>1.303695</v>
      </c>
      <c r="I698" s="582">
        <v>0.17053632974804656</v>
      </c>
      <c r="J698" s="582">
        <v>1.8097519992502849E-4</v>
      </c>
      <c r="K698" s="582">
        <v>4.3314937961207661E-4</v>
      </c>
      <c r="L698" s="582">
        <v>0</v>
      </c>
    </row>
    <row r="699" spans="1:12" ht="14.25" customHeight="1" x14ac:dyDescent="0.25">
      <c r="A699" s="582" t="s">
        <v>1252</v>
      </c>
      <c r="B699" s="582" t="s">
        <v>459</v>
      </c>
      <c r="C699" s="582" t="s">
        <v>1475</v>
      </c>
      <c r="D699" s="586">
        <v>473150</v>
      </c>
      <c r="E699" s="582">
        <v>7.3698639790000007</v>
      </c>
      <c r="F699" s="582">
        <v>0</v>
      </c>
      <c r="G699" s="582">
        <v>0.84226920000000005</v>
      </c>
      <c r="H699" s="582">
        <v>6.5275947790000011</v>
      </c>
      <c r="I699" s="582">
        <v>0.84999687051147299</v>
      </c>
      <c r="J699" s="582">
        <v>8.967916921338656E-4</v>
      </c>
      <c r="K699" s="582">
        <v>2.1687769286366956E-3</v>
      </c>
      <c r="L699" s="582">
        <v>0</v>
      </c>
    </row>
    <row r="700" spans="1:12" ht="14.25" customHeight="1" x14ac:dyDescent="0.25">
      <c r="A700" s="582" t="s">
        <v>1252</v>
      </c>
      <c r="B700" s="582" t="s">
        <v>459</v>
      </c>
      <c r="C700" s="582" t="s">
        <v>1475</v>
      </c>
      <c r="D700" s="586">
        <v>473153</v>
      </c>
      <c r="E700" s="582">
        <v>9.5146988780000008</v>
      </c>
      <c r="F700" s="582">
        <v>0</v>
      </c>
      <c r="G700" s="582">
        <v>0.98427969999999998</v>
      </c>
      <c r="H700" s="582">
        <v>8.5304191780000007</v>
      </c>
      <c r="I700" s="582">
        <v>1.1090807656570425</v>
      </c>
      <c r="J700" s="582">
        <v>1.1417529178584967E-3</v>
      </c>
      <c r="K700" s="582">
        <v>2.8081051573957917E-3</v>
      </c>
      <c r="L700" s="582">
        <v>0</v>
      </c>
    </row>
    <row r="701" spans="1:12" ht="14.25" customHeight="1" x14ac:dyDescent="0.25">
      <c r="A701" s="582" t="s">
        <v>1252</v>
      </c>
      <c r="B701" s="582" t="s">
        <v>459</v>
      </c>
      <c r="C701" s="582" t="s">
        <v>1475</v>
      </c>
      <c r="D701" s="586">
        <v>473156</v>
      </c>
      <c r="E701" s="582">
        <v>11.134941487000001</v>
      </c>
      <c r="F701" s="582">
        <v>0</v>
      </c>
      <c r="G701" s="582">
        <v>1.1420448000000001</v>
      </c>
      <c r="H701" s="582">
        <v>9.992896687</v>
      </c>
      <c r="I701" s="582">
        <v>1.2913977087928958</v>
      </c>
      <c r="J701" s="582">
        <v>1.3491461178312574E-3</v>
      </c>
      <c r="K701" s="582">
        <v>3.3201147554700809E-3</v>
      </c>
      <c r="L701" s="582">
        <v>0</v>
      </c>
    </row>
    <row r="702" spans="1:12" ht="14.25" customHeight="1" x14ac:dyDescent="0.25">
      <c r="A702" s="582" t="s">
        <v>1252</v>
      </c>
      <c r="B702" s="582" t="s">
        <v>459</v>
      </c>
      <c r="C702" s="582" t="s">
        <v>1475</v>
      </c>
      <c r="D702" s="586">
        <v>473358</v>
      </c>
      <c r="E702" s="582">
        <v>2.1012263999999998</v>
      </c>
      <c r="F702" s="582">
        <v>0</v>
      </c>
      <c r="G702" s="582">
        <v>0.27708480000000002</v>
      </c>
      <c r="H702" s="582">
        <v>1.8241415999999999</v>
      </c>
      <c r="I702" s="582">
        <v>0.24481655958775958</v>
      </c>
      <c r="J702" s="582">
        <v>2.443468273800739E-4</v>
      </c>
      <c r="K702" s="582">
        <v>5.8646751928734275E-4</v>
      </c>
      <c r="L702" s="582">
        <v>0</v>
      </c>
    </row>
    <row r="703" spans="1:12" ht="14.25" customHeight="1" x14ac:dyDescent="0.25">
      <c r="A703" s="582" t="s">
        <v>1252</v>
      </c>
      <c r="B703" s="582" t="s">
        <v>459</v>
      </c>
      <c r="C703" s="582" t="s">
        <v>1475</v>
      </c>
      <c r="D703" s="586">
        <v>473359</v>
      </c>
      <c r="E703" s="582">
        <v>2.1012263999999998</v>
      </c>
      <c r="F703" s="582">
        <v>0</v>
      </c>
      <c r="G703" s="582">
        <v>0.27708480000000002</v>
      </c>
      <c r="H703" s="582">
        <v>1.8241415999999999</v>
      </c>
      <c r="I703" s="582">
        <v>0.24481655958775958</v>
      </c>
      <c r="J703" s="582">
        <v>2.443468273800739E-4</v>
      </c>
      <c r="K703" s="582">
        <v>5.8646751928734275E-4</v>
      </c>
      <c r="L703" s="582">
        <v>0</v>
      </c>
    </row>
    <row r="704" spans="1:12" ht="14.25" customHeight="1" x14ac:dyDescent="0.25">
      <c r="A704" s="582" t="s">
        <v>1252</v>
      </c>
      <c r="B704" s="582" t="s">
        <v>459</v>
      </c>
      <c r="C704" s="582" t="s">
        <v>1475</v>
      </c>
      <c r="D704" s="586">
        <v>473477</v>
      </c>
      <c r="E704" s="582">
        <v>1.93729</v>
      </c>
      <c r="F704" s="582">
        <v>0</v>
      </c>
      <c r="G704" s="582">
        <v>0.25269000000000003</v>
      </c>
      <c r="H704" s="582">
        <v>1.6846000000000001</v>
      </c>
      <c r="I704" s="582">
        <v>0.22528935567878769</v>
      </c>
      <c r="J704" s="582">
        <v>2.1495706313411244E-4</v>
      </c>
      <c r="K704" s="582">
        <v>5.2575760909622036E-4</v>
      </c>
      <c r="L704" s="582">
        <v>0</v>
      </c>
    </row>
    <row r="705" spans="1:12" ht="14.25" customHeight="1" x14ac:dyDescent="0.25">
      <c r="A705" s="582" t="s">
        <v>1252</v>
      </c>
      <c r="B705" s="582" t="s">
        <v>459</v>
      </c>
      <c r="C705" s="582" t="s">
        <v>1475</v>
      </c>
      <c r="D705" s="586">
        <v>473479</v>
      </c>
      <c r="E705" s="582">
        <v>10.508291357999999</v>
      </c>
      <c r="F705" s="582">
        <v>0</v>
      </c>
      <c r="G705" s="582">
        <v>1.3706472000000001</v>
      </c>
      <c r="H705" s="582">
        <v>9.1376441580000005</v>
      </c>
      <c r="I705" s="582">
        <v>1.2348180465232066</v>
      </c>
      <c r="J705" s="582">
        <v>1.1974935156324874E-3</v>
      </c>
      <c r="K705" s="582">
        <v>2.900073004145767E-3</v>
      </c>
      <c r="L705" s="582">
        <v>0</v>
      </c>
    </row>
    <row r="706" spans="1:12" ht="14.25" customHeight="1" x14ac:dyDescent="0.25">
      <c r="A706" s="582" t="s">
        <v>1252</v>
      </c>
      <c r="B706" s="582" t="s">
        <v>459</v>
      </c>
      <c r="C706" s="582" t="s">
        <v>1475</v>
      </c>
      <c r="D706" s="586">
        <v>473484</v>
      </c>
      <c r="E706" s="582">
        <v>7.2100764000000002</v>
      </c>
      <c r="F706" s="582">
        <v>0</v>
      </c>
      <c r="G706" s="582">
        <v>0.79377120000000001</v>
      </c>
      <c r="H706" s="582">
        <v>6.4163052</v>
      </c>
      <c r="I706" s="582">
        <v>0.83322671002936011</v>
      </c>
      <c r="J706" s="582">
        <v>8.7600638819879074E-4</v>
      </c>
      <c r="K706" s="582">
        <v>2.1318012393863146E-3</v>
      </c>
      <c r="L706" s="582">
        <v>0</v>
      </c>
    </row>
    <row r="707" spans="1:12" ht="14.25" customHeight="1" x14ac:dyDescent="0.25">
      <c r="A707" s="582" t="s">
        <v>1252</v>
      </c>
      <c r="B707" s="582" t="s">
        <v>459</v>
      </c>
      <c r="C707" s="582" t="s">
        <v>1475</v>
      </c>
      <c r="D707" s="586">
        <v>473485</v>
      </c>
      <c r="E707" s="582">
        <v>8.7437915000000004</v>
      </c>
      <c r="F707" s="582">
        <v>0</v>
      </c>
      <c r="G707" s="582">
        <v>0.99929159999999995</v>
      </c>
      <c r="H707" s="582">
        <v>7.7444999000000001</v>
      </c>
      <c r="I707" s="582">
        <v>1.0084577109415975</v>
      </c>
      <c r="J707" s="582">
        <v>1.0639754979553397E-3</v>
      </c>
      <c r="K707" s="582">
        <v>2.5730905826061995E-3</v>
      </c>
      <c r="L707" s="582">
        <v>0</v>
      </c>
    </row>
    <row r="708" spans="1:12" ht="14.25" customHeight="1" x14ac:dyDescent="0.25">
      <c r="A708" s="582" t="s">
        <v>1252</v>
      </c>
      <c r="B708" s="582" t="s">
        <v>459</v>
      </c>
      <c r="C708" s="582" t="s">
        <v>1475</v>
      </c>
      <c r="D708" s="586">
        <v>473486</v>
      </c>
      <c r="E708" s="582">
        <v>10.5887663</v>
      </c>
      <c r="F708" s="582">
        <v>0</v>
      </c>
      <c r="G708" s="582">
        <v>1.1551385999999999</v>
      </c>
      <c r="H708" s="582">
        <v>9.4336277000000006</v>
      </c>
      <c r="I708" s="582">
        <v>1.2261015608928378</v>
      </c>
      <c r="J708" s="582">
        <v>1.2726784447119033E-3</v>
      </c>
      <c r="K708" s="582">
        <v>3.1140276417914547E-3</v>
      </c>
      <c r="L708" s="582">
        <v>0</v>
      </c>
    </row>
    <row r="709" spans="1:12" ht="14.25" customHeight="1" x14ac:dyDescent="0.25">
      <c r="A709" s="582" t="s">
        <v>1252</v>
      </c>
      <c r="B709" s="582" t="s">
        <v>459</v>
      </c>
      <c r="C709" s="582" t="s">
        <v>1475</v>
      </c>
      <c r="D709" s="586">
        <v>473487</v>
      </c>
      <c r="E709" s="582">
        <v>0.98355467200000002</v>
      </c>
      <c r="F709" s="582">
        <v>0</v>
      </c>
      <c r="G709" s="582">
        <v>0.1242384</v>
      </c>
      <c r="H709" s="582">
        <v>0.85931627200000005</v>
      </c>
      <c r="I709" s="582">
        <v>0.11719173571936821</v>
      </c>
      <c r="J709" s="582">
        <v>1.1012562222868427E-4</v>
      </c>
      <c r="K709" s="582">
        <v>2.6818953065737292E-4</v>
      </c>
      <c r="L709" s="582">
        <v>0</v>
      </c>
    </row>
    <row r="710" spans="1:12" ht="14.25" customHeight="1" x14ac:dyDescent="0.25">
      <c r="A710" s="582" t="s">
        <v>1252</v>
      </c>
      <c r="B710" s="582" t="s">
        <v>459</v>
      </c>
      <c r="C710" s="582" t="s">
        <v>1475</v>
      </c>
      <c r="D710" s="586">
        <v>473488</v>
      </c>
      <c r="E710" s="582">
        <v>20.412835609999998</v>
      </c>
      <c r="F710" s="582">
        <v>0</v>
      </c>
      <c r="G710" s="582">
        <v>2.4015095999999998</v>
      </c>
      <c r="H710" s="582">
        <v>18.011326009999998</v>
      </c>
      <c r="I710" s="582">
        <v>2.3801922852103643</v>
      </c>
      <c r="J710" s="582">
        <v>2.5380442143970636E-3</v>
      </c>
      <c r="K710" s="582">
        <v>6.0597231091237018E-3</v>
      </c>
      <c r="L710" s="582">
        <v>0</v>
      </c>
    </row>
    <row r="711" spans="1:12" ht="14.25" customHeight="1" x14ac:dyDescent="0.25">
      <c r="A711" s="582" t="s">
        <v>1252</v>
      </c>
      <c r="B711" s="582" t="s">
        <v>459</v>
      </c>
      <c r="C711" s="582" t="s">
        <v>1475</v>
      </c>
      <c r="D711" s="586">
        <v>473489</v>
      </c>
      <c r="E711" s="582">
        <v>23.043073263</v>
      </c>
      <c r="F711" s="582">
        <v>0</v>
      </c>
      <c r="G711" s="582">
        <v>2.7109511999999998</v>
      </c>
      <c r="H711" s="582">
        <v>20.332122063</v>
      </c>
      <c r="I711" s="582">
        <v>2.6632912350864246</v>
      </c>
      <c r="J711" s="582">
        <v>2.8244315331646119E-3</v>
      </c>
      <c r="K711" s="582">
        <v>6.7804647817932126E-3</v>
      </c>
      <c r="L711" s="582">
        <v>0</v>
      </c>
    </row>
    <row r="712" spans="1:12" ht="14.25" customHeight="1" x14ac:dyDescent="0.25">
      <c r="A712" s="582" t="s">
        <v>1252</v>
      </c>
      <c r="B712" s="582" t="s">
        <v>459</v>
      </c>
      <c r="C712" s="582" t="s">
        <v>1475</v>
      </c>
      <c r="D712" s="586">
        <v>473490</v>
      </c>
      <c r="E712" s="582">
        <v>20.259250614999999</v>
      </c>
      <c r="F712" s="582">
        <v>0</v>
      </c>
      <c r="G712" s="582">
        <v>2.3834412</v>
      </c>
      <c r="H712" s="582">
        <v>17.875809414999999</v>
      </c>
      <c r="I712" s="582">
        <v>2.3632942533872598</v>
      </c>
      <c r="J712" s="582">
        <v>2.5193318939478182E-3</v>
      </c>
      <c r="K712" s="582">
        <v>6.014698060153552E-3</v>
      </c>
      <c r="L712" s="582">
        <v>0</v>
      </c>
    </row>
    <row r="713" spans="1:12" ht="14.25" customHeight="1" x14ac:dyDescent="0.25">
      <c r="A713" s="582" t="s">
        <v>1252</v>
      </c>
      <c r="B713" s="582" t="s">
        <v>459</v>
      </c>
      <c r="C713" s="582" t="s">
        <v>1475</v>
      </c>
      <c r="D713" s="586">
        <v>474930</v>
      </c>
      <c r="E713" s="582">
        <v>2.4357644999999999</v>
      </c>
      <c r="F713" s="582">
        <v>0</v>
      </c>
      <c r="G713" s="582">
        <v>0</v>
      </c>
      <c r="H713" s="582">
        <v>2.4357644999999999</v>
      </c>
      <c r="I713" s="582">
        <v>0.29619506805981394</v>
      </c>
      <c r="J713" s="582">
        <v>2.8403939286041329E-4</v>
      </c>
      <c r="K713" s="582">
        <v>8.0927661919093046E-4</v>
      </c>
      <c r="L713" s="582">
        <v>0</v>
      </c>
    </row>
    <row r="714" spans="1:12" ht="14.25" customHeight="1" x14ac:dyDescent="0.25">
      <c r="A714" s="582" t="s">
        <v>1252</v>
      </c>
      <c r="B714" s="582" t="s">
        <v>459</v>
      </c>
      <c r="C714" s="582" t="s">
        <v>1475</v>
      </c>
      <c r="D714" s="586">
        <v>475552</v>
      </c>
      <c r="E714" s="582">
        <v>2.6849242910000002</v>
      </c>
      <c r="F714" s="582">
        <v>0</v>
      </c>
      <c r="G714" s="582">
        <v>0</v>
      </c>
      <c r="H714" s="582">
        <v>2.6849242910000002</v>
      </c>
      <c r="I714" s="582">
        <v>0.3264932652207802</v>
      </c>
      <c r="J714" s="582">
        <v>3.1309415963036972E-4</v>
      </c>
      <c r="K714" s="582">
        <v>8.9205933508250694E-4</v>
      </c>
      <c r="L714" s="582">
        <v>0</v>
      </c>
    </row>
    <row r="715" spans="1:12" ht="14.25" customHeight="1" x14ac:dyDescent="0.25">
      <c r="A715" s="582" t="s">
        <v>1252</v>
      </c>
      <c r="B715" s="582" t="s">
        <v>459</v>
      </c>
      <c r="C715" s="582" t="s">
        <v>1475</v>
      </c>
      <c r="D715" s="586">
        <v>475553</v>
      </c>
      <c r="E715" s="582">
        <v>2.725975724</v>
      </c>
      <c r="F715" s="582">
        <v>0</v>
      </c>
      <c r="G715" s="582">
        <v>0</v>
      </c>
      <c r="H715" s="582">
        <v>2.725975724</v>
      </c>
      <c r="I715" s="582">
        <v>0.3314856788841487</v>
      </c>
      <c r="J715" s="582">
        <v>3.1788150405354874E-4</v>
      </c>
      <c r="K715" s="582">
        <v>9.0569855931993003E-4</v>
      </c>
      <c r="L715" s="582">
        <v>0</v>
      </c>
    </row>
    <row r="716" spans="1:12" ht="14.25" customHeight="1" x14ac:dyDescent="0.25">
      <c r="A716" s="582" t="s">
        <v>1252</v>
      </c>
      <c r="B716" s="582" t="s">
        <v>459</v>
      </c>
      <c r="C716" s="582" t="s">
        <v>1475</v>
      </c>
      <c r="D716" s="586">
        <v>475568</v>
      </c>
      <c r="E716" s="582">
        <v>8.2295508569999996</v>
      </c>
      <c r="F716" s="582">
        <v>0</v>
      </c>
      <c r="G716" s="582">
        <v>6.2864600000000007E-2</v>
      </c>
      <c r="H716" s="582">
        <v>8.1666862569999985</v>
      </c>
      <c r="I716" s="582">
        <v>0.99915874383940195</v>
      </c>
      <c r="J716" s="582">
        <v>9.5966445555222143E-4</v>
      </c>
      <c r="K716" s="582">
        <v>2.6311346239108911E-3</v>
      </c>
      <c r="L716" s="582">
        <v>0</v>
      </c>
    </row>
    <row r="717" spans="1:12" ht="14.25" customHeight="1" x14ac:dyDescent="0.25">
      <c r="A717" s="582" t="s">
        <v>1252</v>
      </c>
      <c r="B717" s="582" t="s">
        <v>459</v>
      </c>
      <c r="C717" s="582" t="s">
        <v>1475</v>
      </c>
      <c r="D717" s="586">
        <v>475569</v>
      </c>
      <c r="E717" s="582">
        <v>11.204232956</v>
      </c>
      <c r="F717" s="582">
        <v>0</v>
      </c>
      <c r="G717" s="582">
        <v>9.3368599999999996E-2</v>
      </c>
      <c r="H717" s="582">
        <v>11.110864356</v>
      </c>
      <c r="I717" s="582">
        <v>1.3565477133925525</v>
      </c>
      <c r="J717" s="582">
        <v>1.3065481243308239E-3</v>
      </c>
      <c r="K717" s="582">
        <v>3.4676608701984506E-3</v>
      </c>
      <c r="L717" s="582">
        <v>0</v>
      </c>
    </row>
    <row r="718" spans="1:12" ht="14.25" customHeight="1" x14ac:dyDescent="0.25">
      <c r="A718" s="582" t="s">
        <v>1252</v>
      </c>
      <c r="B718" s="582" t="s">
        <v>459</v>
      </c>
      <c r="C718" s="582" t="s">
        <v>1475</v>
      </c>
      <c r="D718" s="586">
        <v>475613</v>
      </c>
      <c r="E718" s="582">
        <v>0</v>
      </c>
      <c r="F718" s="582">
        <v>1.9350417</v>
      </c>
      <c r="G718" s="582">
        <v>0</v>
      </c>
      <c r="H718" s="582">
        <v>1.9350417</v>
      </c>
      <c r="I718" s="582">
        <v>0.22614145461111343</v>
      </c>
      <c r="J718" s="582">
        <v>2.1721039018090382E-4</v>
      </c>
      <c r="K718" s="582">
        <v>6.2992026689800301E-4</v>
      </c>
      <c r="L718" s="582">
        <v>0</v>
      </c>
    </row>
    <row r="719" spans="1:12" ht="14.25" customHeight="1" x14ac:dyDescent="0.25">
      <c r="A719" s="582" t="s">
        <v>1252</v>
      </c>
      <c r="B719" s="582" t="s">
        <v>459</v>
      </c>
      <c r="C719" s="582" t="s">
        <v>1475</v>
      </c>
      <c r="D719" s="586">
        <v>476050</v>
      </c>
      <c r="E719" s="582">
        <v>4.2379370429999996</v>
      </c>
      <c r="F719" s="582">
        <v>0</v>
      </c>
      <c r="G719" s="582">
        <v>2.9430100000000001E-2</v>
      </c>
      <c r="H719" s="582">
        <v>4.2085069429999997</v>
      </c>
      <c r="I719" s="582">
        <v>0.5128989397931758</v>
      </c>
      <c r="J719" s="582">
        <v>4.9419394192285057E-4</v>
      </c>
      <c r="K719" s="582">
        <v>1.3134598869814472E-3</v>
      </c>
      <c r="L719" s="582">
        <v>0</v>
      </c>
    </row>
    <row r="720" spans="1:12" ht="14.25" customHeight="1" x14ac:dyDescent="0.25">
      <c r="A720" s="582" t="s">
        <v>1252</v>
      </c>
      <c r="B720" s="582" t="s">
        <v>459</v>
      </c>
      <c r="C720" s="582" t="s">
        <v>1475</v>
      </c>
      <c r="D720" s="586">
        <v>476051</v>
      </c>
      <c r="E720" s="582">
        <v>4.9465599999999998</v>
      </c>
      <c r="F720" s="582">
        <v>0</v>
      </c>
      <c r="G720" s="582">
        <v>3.4351100000000002E-2</v>
      </c>
      <c r="H720" s="582">
        <v>4.9122089000000004</v>
      </c>
      <c r="I720" s="582">
        <v>0.59866101669330407</v>
      </c>
      <c r="J720" s="582">
        <v>5.7682830140089723E-4</v>
      </c>
      <c r="K720" s="582">
        <v>1.5330827535588118E-3</v>
      </c>
      <c r="L720" s="582">
        <v>0</v>
      </c>
    </row>
    <row r="721" spans="1:12" ht="14.25" customHeight="1" x14ac:dyDescent="0.25">
      <c r="A721" s="582" t="s">
        <v>1252</v>
      </c>
      <c r="B721" s="582" t="s">
        <v>459</v>
      </c>
      <c r="C721" s="582" t="s">
        <v>1475</v>
      </c>
      <c r="D721" s="586">
        <v>476052</v>
      </c>
      <c r="E721" s="582">
        <v>4.858816</v>
      </c>
      <c r="F721" s="582">
        <v>0</v>
      </c>
      <c r="G721" s="582">
        <v>3.3741800000000002E-2</v>
      </c>
      <c r="H721" s="582">
        <v>4.8250742000000004</v>
      </c>
      <c r="I721" s="582">
        <v>0.58804120954764283</v>
      </c>
      <c r="J721" s="582">
        <v>5.6659583002716108E-4</v>
      </c>
      <c r="K721" s="582">
        <v>1.5058883266673739E-3</v>
      </c>
      <c r="L721" s="582">
        <v>0</v>
      </c>
    </row>
    <row r="722" spans="1:12" ht="14.25" customHeight="1" x14ac:dyDescent="0.25">
      <c r="A722" s="582" t="s">
        <v>1252</v>
      </c>
      <c r="B722" s="582" t="s">
        <v>459</v>
      </c>
      <c r="C722" s="582" t="s">
        <v>1475</v>
      </c>
      <c r="D722" s="586">
        <v>476053</v>
      </c>
      <c r="E722" s="582">
        <v>4.4298475489999998</v>
      </c>
      <c r="F722" s="582">
        <v>0</v>
      </c>
      <c r="G722" s="582">
        <v>3.07628E-2</v>
      </c>
      <c r="H722" s="582">
        <v>4.399084749</v>
      </c>
      <c r="I722" s="582">
        <v>0.53612516912832486</v>
      </c>
      <c r="J722" s="582">
        <v>5.1657299250604347E-4</v>
      </c>
      <c r="K722" s="582">
        <v>1.3729385338262874E-3</v>
      </c>
      <c r="L722" s="582">
        <v>0</v>
      </c>
    </row>
    <row r="723" spans="1:12" ht="14.25" customHeight="1" x14ac:dyDescent="0.25">
      <c r="A723" s="582" t="s">
        <v>1252</v>
      </c>
      <c r="B723" s="582" t="s">
        <v>459</v>
      </c>
      <c r="C723" s="582" t="s">
        <v>1475</v>
      </c>
      <c r="D723" s="586">
        <v>476063</v>
      </c>
      <c r="E723" s="582">
        <v>7.2178909649999987</v>
      </c>
      <c r="F723" s="582">
        <v>0</v>
      </c>
      <c r="G723" s="582">
        <v>5.0124299999999997E-2</v>
      </c>
      <c r="H723" s="582">
        <v>7.1677666649999994</v>
      </c>
      <c r="I723" s="582">
        <v>0.87355060413850116</v>
      </c>
      <c r="J723" s="582">
        <v>8.4169276174634396E-4</v>
      </c>
      <c r="K723" s="582">
        <v>2.2370342100057842E-3</v>
      </c>
      <c r="L723" s="582">
        <v>0</v>
      </c>
    </row>
    <row r="724" spans="1:12" ht="14.25" customHeight="1" x14ac:dyDescent="0.25">
      <c r="A724" s="582" t="s">
        <v>1252</v>
      </c>
      <c r="B724" s="582" t="s">
        <v>459</v>
      </c>
      <c r="C724" s="582" t="s">
        <v>1475</v>
      </c>
      <c r="D724" s="586">
        <v>476069</v>
      </c>
      <c r="E724" s="582">
        <v>14.496124762999999</v>
      </c>
      <c r="F724" s="582">
        <v>0</v>
      </c>
      <c r="G724" s="582">
        <v>0</v>
      </c>
      <c r="H724" s="582">
        <v>14.496124762999999</v>
      </c>
      <c r="I724" s="582">
        <v>1.7939244684472193</v>
      </c>
      <c r="J724" s="582">
        <v>1.746776019233647E-3</v>
      </c>
      <c r="K724" s="582">
        <v>4.9014318002742318E-3</v>
      </c>
      <c r="L724" s="582">
        <v>0</v>
      </c>
    </row>
    <row r="725" spans="1:12" ht="14.25" customHeight="1" x14ac:dyDescent="0.25">
      <c r="A725" s="582" t="s">
        <v>1252</v>
      </c>
      <c r="B725" s="582" t="s">
        <v>459</v>
      </c>
      <c r="C725" s="582" t="s">
        <v>1475</v>
      </c>
      <c r="D725" s="586">
        <v>476074</v>
      </c>
      <c r="E725" s="582">
        <v>8.698026059</v>
      </c>
      <c r="F725" s="582">
        <v>0</v>
      </c>
      <c r="G725" s="582">
        <v>0</v>
      </c>
      <c r="H725" s="582">
        <v>8.698026059</v>
      </c>
      <c r="I725" s="582">
        <v>1.0363279020109297</v>
      </c>
      <c r="J725" s="582">
        <v>9.7636222581851638E-4</v>
      </c>
      <c r="K725" s="582">
        <v>2.8314960134480666E-3</v>
      </c>
      <c r="L725" s="582">
        <v>0</v>
      </c>
    </row>
    <row r="726" spans="1:12" ht="14.25" customHeight="1" x14ac:dyDescent="0.25">
      <c r="A726" s="582" t="s">
        <v>1252</v>
      </c>
      <c r="B726" s="582" t="s">
        <v>459</v>
      </c>
      <c r="C726" s="582" t="s">
        <v>1475</v>
      </c>
      <c r="D726" s="586">
        <v>476076</v>
      </c>
      <c r="E726" s="582">
        <v>5.8821199999999996</v>
      </c>
      <c r="F726" s="582">
        <v>0</v>
      </c>
      <c r="G726" s="582">
        <v>4.0848000000000002E-2</v>
      </c>
      <c r="H726" s="582">
        <v>5.841272</v>
      </c>
      <c r="I726" s="582">
        <v>0.7126560520193973</v>
      </c>
      <c r="J726" s="582">
        <v>6.8592583294981686E-4</v>
      </c>
      <c r="K726" s="582">
        <v>1.8566707237696886E-3</v>
      </c>
      <c r="L726" s="582">
        <v>0</v>
      </c>
    </row>
    <row r="727" spans="1:12" ht="14.25" customHeight="1" x14ac:dyDescent="0.25">
      <c r="A727" s="582" t="s">
        <v>1252</v>
      </c>
      <c r="B727" s="582" t="s">
        <v>459</v>
      </c>
      <c r="C727" s="582" t="s">
        <v>1475</v>
      </c>
      <c r="D727" s="586">
        <v>476094</v>
      </c>
      <c r="E727" s="582">
        <v>2.3641999999999999</v>
      </c>
      <c r="F727" s="582">
        <v>0</v>
      </c>
      <c r="G727" s="582">
        <v>1.6418100000000001E-2</v>
      </c>
      <c r="H727" s="582">
        <v>2.3477819000000002</v>
      </c>
      <c r="I727" s="582">
        <v>0.28601561760109595</v>
      </c>
      <c r="J727" s="582">
        <v>2.7569388537252988E-4</v>
      </c>
      <c r="K727" s="582">
        <v>7.3273429800746839E-4</v>
      </c>
      <c r="L727" s="582">
        <v>0</v>
      </c>
    </row>
    <row r="728" spans="1:12" ht="14.25" customHeight="1" x14ac:dyDescent="0.25">
      <c r="A728" s="582" t="s">
        <v>1252</v>
      </c>
      <c r="B728" s="582" t="s">
        <v>459</v>
      </c>
      <c r="C728" s="582" t="s">
        <v>1475</v>
      </c>
      <c r="D728" s="586">
        <v>476095</v>
      </c>
      <c r="E728" s="582">
        <v>1.444224</v>
      </c>
      <c r="F728" s="582">
        <v>0</v>
      </c>
      <c r="G728" s="582">
        <v>1.00293E-2</v>
      </c>
      <c r="H728" s="582">
        <v>1.4341946999999999</v>
      </c>
      <c r="I728" s="582">
        <v>0.17471871777139727</v>
      </c>
      <c r="J728" s="582">
        <v>1.684134460928624E-4</v>
      </c>
      <c r="K728" s="582">
        <v>4.4760701439538813E-4</v>
      </c>
      <c r="L728" s="582">
        <v>0</v>
      </c>
    </row>
    <row r="729" spans="1:12" ht="14.25" customHeight="1" x14ac:dyDescent="0.25">
      <c r="A729" s="582" t="s">
        <v>1252</v>
      </c>
      <c r="B729" s="582" t="s">
        <v>459</v>
      </c>
      <c r="C729" s="582" t="s">
        <v>1475</v>
      </c>
      <c r="D729" s="586">
        <v>476096</v>
      </c>
      <c r="E729" s="582">
        <v>1.3808640000000001</v>
      </c>
      <c r="F729" s="582">
        <v>0</v>
      </c>
      <c r="G729" s="582">
        <v>9.5893000000000003E-3</v>
      </c>
      <c r="H729" s="582">
        <v>1.3712747000000001</v>
      </c>
      <c r="I729" s="582">
        <v>0.16705398150733153</v>
      </c>
      <c r="J729" s="582">
        <v>1.6102532579927235E-4</v>
      </c>
      <c r="K729" s="582">
        <v>4.2796990839732681E-4</v>
      </c>
      <c r="L729" s="582">
        <v>0</v>
      </c>
    </row>
    <row r="730" spans="1:12" ht="14.25" customHeight="1" x14ac:dyDescent="0.25">
      <c r="A730" s="582" t="s">
        <v>1252</v>
      </c>
      <c r="B730" s="582" t="s">
        <v>459</v>
      </c>
      <c r="C730" s="582" t="s">
        <v>1475</v>
      </c>
      <c r="D730" s="586">
        <v>476097</v>
      </c>
      <c r="E730" s="582">
        <v>2.5498165850000003</v>
      </c>
      <c r="F730" s="582">
        <v>0</v>
      </c>
      <c r="G730" s="582">
        <v>1.77071E-2</v>
      </c>
      <c r="H730" s="582">
        <v>2.5321094850000003</v>
      </c>
      <c r="I730" s="582">
        <v>0.30895292591408713</v>
      </c>
      <c r="J730" s="582">
        <v>2.9733899223474062E-4</v>
      </c>
      <c r="K730" s="582">
        <v>7.9026227988236134E-4</v>
      </c>
      <c r="L730" s="582">
        <v>0</v>
      </c>
    </row>
    <row r="731" spans="1:12" ht="14.25" customHeight="1" x14ac:dyDescent="0.25">
      <c r="A731" s="582" t="s">
        <v>1252</v>
      </c>
      <c r="B731" s="582" t="s">
        <v>459</v>
      </c>
      <c r="C731" s="582" t="s">
        <v>1475</v>
      </c>
      <c r="D731" s="586">
        <v>476108</v>
      </c>
      <c r="E731" s="582">
        <v>1.03688</v>
      </c>
      <c r="F731" s="582">
        <v>0</v>
      </c>
      <c r="G731" s="582">
        <v>7.2005999999999997E-3</v>
      </c>
      <c r="H731" s="582">
        <v>1.0296794</v>
      </c>
      <c r="I731" s="582">
        <v>0.12543912832109588</v>
      </c>
      <c r="J731" s="582">
        <v>1.2091236122981421E-4</v>
      </c>
      <c r="K731" s="582">
        <v>3.2135924224126243E-4</v>
      </c>
      <c r="L731" s="582">
        <v>0</v>
      </c>
    </row>
    <row r="732" spans="1:12" ht="14.25" customHeight="1" x14ac:dyDescent="0.25">
      <c r="A732" s="582" t="s">
        <v>1252</v>
      </c>
      <c r="B732" s="582" t="s">
        <v>459</v>
      </c>
      <c r="C732" s="582" t="s">
        <v>1475</v>
      </c>
      <c r="D732" s="586">
        <v>476109</v>
      </c>
      <c r="E732" s="582">
        <v>1.659008</v>
      </c>
      <c r="F732" s="582">
        <v>0</v>
      </c>
      <c r="G732" s="582">
        <v>1.1520900000000001E-2</v>
      </c>
      <c r="H732" s="582">
        <v>1.6474871</v>
      </c>
      <c r="I732" s="582">
        <v>0.20079012825459991</v>
      </c>
      <c r="J732" s="582">
        <v>1.9345977796770278E-4</v>
      </c>
      <c r="K732" s="582">
        <v>5.1417480631180438E-4</v>
      </c>
      <c r="L732" s="582">
        <v>0</v>
      </c>
    </row>
    <row r="733" spans="1:12" ht="14.25" customHeight="1" x14ac:dyDescent="0.25">
      <c r="A733" s="582" t="s">
        <v>1252</v>
      </c>
      <c r="B733" s="582" t="s">
        <v>459</v>
      </c>
      <c r="C733" s="582" t="s">
        <v>1475</v>
      </c>
      <c r="D733" s="586">
        <v>476110</v>
      </c>
      <c r="E733" s="582">
        <v>1.3808516259999999</v>
      </c>
      <c r="F733" s="582">
        <v>0</v>
      </c>
      <c r="G733" s="582">
        <v>9.5892000000000008E-3</v>
      </c>
      <c r="H733" s="582">
        <v>1.3712624259999999</v>
      </c>
      <c r="I733" s="582">
        <v>0.16737555682064362</v>
      </c>
      <c r="J733" s="582">
        <v>1.6102348146744745E-4</v>
      </c>
      <c r="K733" s="582">
        <v>4.383278399067015E-4</v>
      </c>
      <c r="L733" s="582">
        <v>0</v>
      </c>
    </row>
    <row r="734" spans="1:12" ht="14.25" customHeight="1" x14ac:dyDescent="0.25">
      <c r="A734" s="582" t="s">
        <v>1252</v>
      </c>
      <c r="B734" s="582" t="s">
        <v>459</v>
      </c>
      <c r="C734" s="582" t="s">
        <v>1475</v>
      </c>
      <c r="D734" s="586">
        <v>476111</v>
      </c>
      <c r="E734" s="582">
        <v>1.3808640000000001</v>
      </c>
      <c r="F734" s="582">
        <v>0</v>
      </c>
      <c r="G734" s="582">
        <v>9.5893000000000003E-3</v>
      </c>
      <c r="H734" s="582">
        <v>1.3712747000000001</v>
      </c>
      <c r="I734" s="582">
        <v>0.16705383131472659</v>
      </c>
      <c r="J734" s="582">
        <v>1.6102532579927235E-4</v>
      </c>
      <c r="K734" s="582">
        <v>4.2796990839732681E-4</v>
      </c>
      <c r="L734" s="582">
        <v>0</v>
      </c>
    </row>
    <row r="735" spans="1:12" ht="14.25" customHeight="1" x14ac:dyDescent="0.25">
      <c r="A735" s="582" t="s">
        <v>1252</v>
      </c>
      <c r="B735" s="582" t="s">
        <v>459</v>
      </c>
      <c r="C735" s="582" t="s">
        <v>1475</v>
      </c>
      <c r="D735" s="586">
        <v>476112</v>
      </c>
      <c r="E735" s="582">
        <v>0.756992</v>
      </c>
      <c r="F735" s="582">
        <v>0</v>
      </c>
      <c r="G735" s="582">
        <v>5.2569000000000001E-3</v>
      </c>
      <c r="H735" s="582">
        <v>0.75173509999999999</v>
      </c>
      <c r="I735" s="582">
        <v>9.1619197629915175E-2</v>
      </c>
      <c r="J735" s="582">
        <v>8.8274431039173242E-5</v>
      </c>
      <c r="K735" s="582">
        <v>2.3461382455758527E-4</v>
      </c>
      <c r="L735" s="582">
        <v>0</v>
      </c>
    </row>
    <row r="736" spans="1:12" ht="14.25" customHeight="1" x14ac:dyDescent="0.25">
      <c r="A736" s="582" t="s">
        <v>1252</v>
      </c>
      <c r="B736" s="582" t="s">
        <v>459</v>
      </c>
      <c r="C736" s="582" t="s">
        <v>1475</v>
      </c>
      <c r="D736" s="586">
        <v>476148</v>
      </c>
      <c r="E736" s="582">
        <v>10.135488</v>
      </c>
      <c r="F736" s="582">
        <v>0</v>
      </c>
      <c r="G736" s="582">
        <v>7.0385400000000001E-2</v>
      </c>
      <c r="H736" s="582">
        <v>10.065102599999999</v>
      </c>
      <c r="I736" s="582">
        <v>1.2266547806519539</v>
      </c>
      <c r="J736" s="582">
        <v>1.181919622305032E-3</v>
      </c>
      <c r="K736" s="582">
        <v>3.1412823686834562E-3</v>
      </c>
      <c r="L736" s="582">
        <v>0</v>
      </c>
    </row>
    <row r="737" spans="1:12" ht="14.25" customHeight="1" x14ac:dyDescent="0.25">
      <c r="A737" s="582" t="s">
        <v>1252</v>
      </c>
      <c r="B737" s="582" t="s">
        <v>459</v>
      </c>
      <c r="C737" s="582" t="s">
        <v>1475</v>
      </c>
      <c r="D737" s="586">
        <v>476197</v>
      </c>
      <c r="E737" s="582">
        <v>12.834545659</v>
      </c>
      <c r="F737" s="582">
        <v>0</v>
      </c>
      <c r="G737" s="582">
        <v>0</v>
      </c>
      <c r="H737" s="582">
        <v>12.834545659</v>
      </c>
      <c r="I737" s="582">
        <v>1.5291725803630003</v>
      </c>
      <c r="J737" s="582">
        <v>1.4406889318863026E-3</v>
      </c>
      <c r="K737" s="582">
        <v>4.1780704017172427E-3</v>
      </c>
      <c r="L737" s="582">
        <v>0</v>
      </c>
    </row>
    <row r="738" spans="1:12" ht="14.25" customHeight="1" x14ac:dyDescent="0.25">
      <c r="A738" s="582" t="s">
        <v>1252</v>
      </c>
      <c r="B738" s="582" t="s">
        <v>459</v>
      </c>
      <c r="C738" s="582" t="s">
        <v>1475</v>
      </c>
      <c r="D738" s="586">
        <v>476200</v>
      </c>
      <c r="E738" s="582">
        <v>3.5015000000000001</v>
      </c>
      <c r="F738" s="582">
        <v>0</v>
      </c>
      <c r="G738" s="582">
        <v>0</v>
      </c>
      <c r="H738" s="582">
        <v>3.5015000000000001</v>
      </c>
      <c r="I738" s="582">
        <v>0.41718738594575344</v>
      </c>
      <c r="J738" s="582">
        <v>3.9304741668637268E-4</v>
      </c>
      <c r="K738" s="582">
        <v>1.1398544096198845E-3</v>
      </c>
      <c r="L738" s="582">
        <v>0</v>
      </c>
    </row>
    <row r="739" spans="1:12" ht="14.25" customHeight="1" x14ac:dyDescent="0.25">
      <c r="A739" s="582" t="s">
        <v>1252</v>
      </c>
      <c r="B739" s="582" t="s">
        <v>459</v>
      </c>
      <c r="C739" s="582" t="s">
        <v>1475</v>
      </c>
      <c r="D739" s="586">
        <v>476201</v>
      </c>
      <c r="E739" s="582">
        <v>7.4722984400000003</v>
      </c>
      <c r="F739" s="582">
        <v>0</v>
      </c>
      <c r="G739" s="582">
        <v>0</v>
      </c>
      <c r="H739" s="582">
        <v>7.4722984400000003</v>
      </c>
      <c r="I739" s="582">
        <v>0.89028861485011856</v>
      </c>
      <c r="J739" s="582">
        <v>8.3877341511123229E-4</v>
      </c>
      <c r="K739" s="582">
        <v>3.9233592482612349E-3</v>
      </c>
      <c r="L739" s="582">
        <v>0</v>
      </c>
    </row>
    <row r="740" spans="1:12" ht="14.25" customHeight="1" x14ac:dyDescent="0.25">
      <c r="A740" s="582" t="s">
        <v>1252</v>
      </c>
      <c r="B740" s="582" t="s">
        <v>459</v>
      </c>
      <c r="C740" s="582" t="s">
        <v>1475</v>
      </c>
      <c r="D740" s="586">
        <v>476202</v>
      </c>
      <c r="E740" s="582">
        <v>15.863281000000001</v>
      </c>
      <c r="F740" s="582">
        <v>0</v>
      </c>
      <c r="G740" s="582">
        <v>0.1101616</v>
      </c>
      <c r="H740" s="582">
        <v>15.753119399999999</v>
      </c>
      <c r="I740" s="582">
        <v>1.9206401864830756</v>
      </c>
      <c r="J740" s="582">
        <v>1.849847863400486E-3</v>
      </c>
      <c r="K740" s="582">
        <v>4.9164919812129202E-3</v>
      </c>
      <c r="L740" s="582">
        <v>0</v>
      </c>
    </row>
    <row r="741" spans="1:12" ht="14.25" customHeight="1" x14ac:dyDescent="0.25">
      <c r="A741" s="582" t="s">
        <v>1252</v>
      </c>
      <c r="B741" s="582" t="s">
        <v>459</v>
      </c>
      <c r="C741" s="582" t="s">
        <v>1475</v>
      </c>
      <c r="D741" s="586">
        <v>476215</v>
      </c>
      <c r="E741" s="582">
        <v>2.9326319999999999</v>
      </c>
      <c r="F741" s="582">
        <v>0</v>
      </c>
      <c r="G741" s="582">
        <v>2.0365500000000002E-2</v>
      </c>
      <c r="H741" s="582">
        <v>2.9122664999999999</v>
      </c>
      <c r="I741" s="582">
        <v>0.35492306399708307</v>
      </c>
      <c r="J741" s="582">
        <v>3.4197926446465597E-4</v>
      </c>
      <c r="K741" s="582">
        <v>9.089079140989063E-4</v>
      </c>
      <c r="L741" s="582">
        <v>0</v>
      </c>
    </row>
    <row r="742" spans="1:12" ht="14.25" customHeight="1" x14ac:dyDescent="0.25">
      <c r="A742" s="582" t="s">
        <v>1252</v>
      </c>
      <c r="B742" s="582" t="s">
        <v>459</v>
      </c>
      <c r="C742" s="582" t="s">
        <v>1475</v>
      </c>
      <c r="D742" s="586">
        <v>476290</v>
      </c>
      <c r="E742" s="582">
        <v>1.756649546</v>
      </c>
      <c r="F742" s="582">
        <v>0</v>
      </c>
      <c r="G742" s="582">
        <v>1.21989E-2</v>
      </c>
      <c r="H742" s="582">
        <v>1.744450646</v>
      </c>
      <c r="I742" s="582">
        <v>0.21260007761075567</v>
      </c>
      <c r="J742" s="582">
        <v>2.0484572454928488E-4</v>
      </c>
      <c r="K742" s="582">
        <v>5.4443676637923951E-4</v>
      </c>
      <c r="L742" s="582">
        <v>0</v>
      </c>
    </row>
    <row r="743" spans="1:12" ht="14.25" customHeight="1" x14ac:dyDescent="0.25">
      <c r="A743" s="582" t="s">
        <v>1252</v>
      </c>
      <c r="B743" s="582" t="s">
        <v>459</v>
      </c>
      <c r="C743" s="582" t="s">
        <v>1475</v>
      </c>
      <c r="D743" s="586">
        <v>476291</v>
      </c>
      <c r="E743" s="582">
        <v>1.794722919</v>
      </c>
      <c r="F743" s="582">
        <v>0</v>
      </c>
      <c r="G743" s="582">
        <v>1.24633E-2</v>
      </c>
      <c r="H743" s="582">
        <v>1.7822596190000002</v>
      </c>
      <c r="I743" s="582">
        <v>0.21744217864071039</v>
      </c>
      <c r="J743" s="582">
        <v>2.0928658890831208E-4</v>
      </c>
      <c r="K743" s="582">
        <v>5.6649858805468743E-4</v>
      </c>
      <c r="L743" s="582">
        <v>0</v>
      </c>
    </row>
    <row r="744" spans="1:12" ht="14.25" customHeight="1" x14ac:dyDescent="0.25">
      <c r="A744" s="582" t="s">
        <v>1252</v>
      </c>
      <c r="B744" s="582" t="s">
        <v>459</v>
      </c>
      <c r="C744" s="582" t="s">
        <v>1475</v>
      </c>
      <c r="D744" s="586">
        <v>476292</v>
      </c>
      <c r="E744" s="582">
        <v>2.024896</v>
      </c>
      <c r="F744" s="582">
        <v>0</v>
      </c>
      <c r="G744" s="582">
        <v>1.4061799999999999E-2</v>
      </c>
      <c r="H744" s="582">
        <v>2.0108342000000001</v>
      </c>
      <c r="I744" s="582">
        <v>0.24506466296296545</v>
      </c>
      <c r="J744" s="582">
        <v>2.3612738617250612E-4</v>
      </c>
      <c r="K744" s="582">
        <v>6.2757413111771997E-4</v>
      </c>
      <c r="L744" s="582">
        <v>0</v>
      </c>
    </row>
    <row r="745" spans="1:12" ht="14.25" customHeight="1" x14ac:dyDescent="0.25">
      <c r="A745" s="582" t="s">
        <v>1252</v>
      </c>
      <c r="B745" s="582" t="s">
        <v>459</v>
      </c>
      <c r="C745" s="582" t="s">
        <v>1475</v>
      </c>
      <c r="D745" s="586">
        <v>476293</v>
      </c>
      <c r="E745" s="582">
        <v>1.756649546</v>
      </c>
      <c r="F745" s="582">
        <v>0</v>
      </c>
      <c r="G745" s="582">
        <v>1.21989E-2</v>
      </c>
      <c r="H745" s="582">
        <v>1.744450646</v>
      </c>
      <c r="I745" s="582">
        <v>0.21260004718554629</v>
      </c>
      <c r="J745" s="582">
        <v>2.0484659698880326E-4</v>
      </c>
      <c r="K745" s="582">
        <v>5.4443676637923951E-4</v>
      </c>
      <c r="L745" s="582">
        <v>0</v>
      </c>
    </row>
    <row r="746" spans="1:12" ht="14.25" customHeight="1" x14ac:dyDescent="0.25">
      <c r="A746" s="582" t="s">
        <v>1252</v>
      </c>
      <c r="B746" s="582" t="s">
        <v>459</v>
      </c>
      <c r="C746" s="582" t="s">
        <v>1475</v>
      </c>
      <c r="D746" s="586">
        <v>476370</v>
      </c>
      <c r="E746" s="582">
        <v>7.4741759999999999</v>
      </c>
      <c r="F746" s="582">
        <v>0</v>
      </c>
      <c r="G746" s="582">
        <v>5.1903999999999999E-2</v>
      </c>
      <c r="H746" s="582">
        <v>7.4222720000000004</v>
      </c>
      <c r="I746" s="582">
        <v>0.90462405295903536</v>
      </c>
      <c r="J746" s="582">
        <v>8.7157868224611715E-4</v>
      </c>
      <c r="K746" s="582">
        <v>2.3164644311894941E-3</v>
      </c>
      <c r="L746" s="582">
        <v>0</v>
      </c>
    </row>
    <row r="747" spans="1:12" ht="14.25" customHeight="1" x14ac:dyDescent="0.25">
      <c r="A747" s="582" t="s">
        <v>1252</v>
      </c>
      <c r="B747" s="582" t="s">
        <v>459</v>
      </c>
      <c r="C747" s="582" t="s">
        <v>1475</v>
      </c>
      <c r="D747" s="586">
        <v>476371</v>
      </c>
      <c r="E747" s="582">
        <v>11.103047999999999</v>
      </c>
      <c r="F747" s="582">
        <v>0</v>
      </c>
      <c r="G747" s="582">
        <v>7.7104500000000006E-2</v>
      </c>
      <c r="H747" s="582">
        <v>11.0259435</v>
      </c>
      <c r="I747" s="582">
        <v>1.345153566635656</v>
      </c>
      <c r="J747" s="582">
        <v>1.2947485955372255E-3</v>
      </c>
      <c r="K747" s="582">
        <v>3.4411573623352792E-3</v>
      </c>
      <c r="L747" s="582">
        <v>0</v>
      </c>
    </row>
    <row r="748" spans="1:12" ht="14.25" customHeight="1" x14ac:dyDescent="0.25">
      <c r="A748" s="582" t="s">
        <v>1252</v>
      </c>
      <c r="B748" s="582" t="s">
        <v>459</v>
      </c>
      <c r="C748" s="582" t="s">
        <v>1475</v>
      </c>
      <c r="D748" s="586">
        <v>476372</v>
      </c>
      <c r="E748" s="582">
        <v>16.47187065</v>
      </c>
      <c r="F748" s="582">
        <v>0</v>
      </c>
      <c r="G748" s="582">
        <v>0</v>
      </c>
      <c r="H748" s="582">
        <v>16.47187065</v>
      </c>
      <c r="I748" s="582">
        <v>2.0097666363015247</v>
      </c>
      <c r="J748" s="582">
        <v>1.9330161563054186E-3</v>
      </c>
      <c r="K748" s="582">
        <v>5.4911627735223303E-3</v>
      </c>
      <c r="L748" s="582">
        <v>0</v>
      </c>
    </row>
    <row r="749" spans="1:12" ht="14.25" customHeight="1" x14ac:dyDescent="0.25">
      <c r="A749" s="582" t="s">
        <v>1252</v>
      </c>
      <c r="B749" s="582" t="s">
        <v>459</v>
      </c>
      <c r="C749" s="582" t="s">
        <v>1475</v>
      </c>
      <c r="D749" s="586">
        <v>476373</v>
      </c>
      <c r="E749" s="582">
        <v>0</v>
      </c>
      <c r="F749" s="582">
        <v>3.8575170000000001</v>
      </c>
      <c r="G749" s="582">
        <v>0</v>
      </c>
      <c r="H749" s="582">
        <v>3.8575170000000001</v>
      </c>
      <c r="I749" s="582">
        <v>0.45081405307410061</v>
      </c>
      <c r="J749" s="582">
        <v>4.3300993413901862E-4</v>
      </c>
      <c r="K749" s="582">
        <v>1.2557497537151699E-3</v>
      </c>
      <c r="L749" s="582">
        <v>0</v>
      </c>
    </row>
    <row r="750" spans="1:12" ht="14.25" customHeight="1" x14ac:dyDescent="0.25">
      <c r="A750" s="582" t="s">
        <v>1252</v>
      </c>
      <c r="B750" s="582" t="s">
        <v>459</v>
      </c>
      <c r="C750" s="582" t="s">
        <v>1475</v>
      </c>
      <c r="D750" s="586">
        <v>476374</v>
      </c>
      <c r="E750" s="582">
        <v>4.3687279310000005</v>
      </c>
      <c r="F750" s="582">
        <v>0</v>
      </c>
      <c r="G750" s="582">
        <v>3.6406099999999997E-2</v>
      </c>
      <c r="H750" s="582">
        <v>4.3323218310000007</v>
      </c>
      <c r="I750" s="582">
        <v>0.52872839202678501</v>
      </c>
      <c r="J750" s="582">
        <v>5.0944613910267121E-4</v>
      </c>
      <c r="K750" s="582">
        <v>1.3521020725415136E-3</v>
      </c>
      <c r="L750" s="582">
        <v>0</v>
      </c>
    </row>
    <row r="751" spans="1:12" ht="14.25" customHeight="1" x14ac:dyDescent="0.25">
      <c r="A751" s="582" t="s">
        <v>1252</v>
      </c>
      <c r="B751" s="582" t="s">
        <v>459</v>
      </c>
      <c r="C751" s="582" t="s">
        <v>1475</v>
      </c>
      <c r="D751" s="586">
        <v>476427</v>
      </c>
      <c r="E751" s="582">
        <v>4.4229599999999998</v>
      </c>
      <c r="F751" s="582">
        <v>0</v>
      </c>
      <c r="G751" s="582">
        <v>3.6858099999999998E-2</v>
      </c>
      <c r="H751" s="582">
        <v>4.3861018999999999</v>
      </c>
      <c r="I751" s="582">
        <v>0.53529201501837531</v>
      </c>
      <c r="J751" s="582">
        <v>5.1577025325966186E-4</v>
      </c>
      <c r="K751" s="582">
        <v>1.368886648579122E-3</v>
      </c>
      <c r="L751" s="582">
        <v>0</v>
      </c>
    </row>
    <row r="752" spans="1:12" ht="14.25" customHeight="1" x14ac:dyDescent="0.25">
      <c r="A752" s="582" t="s">
        <v>1252</v>
      </c>
      <c r="B752" s="582" t="s">
        <v>459</v>
      </c>
      <c r="C752" s="582" t="s">
        <v>1475</v>
      </c>
      <c r="D752" s="586">
        <v>476428</v>
      </c>
      <c r="E752" s="582">
        <v>1.756649546</v>
      </c>
      <c r="F752" s="582">
        <v>0</v>
      </c>
      <c r="G752" s="582">
        <v>1.46388E-2</v>
      </c>
      <c r="H752" s="582">
        <v>1.7420107460000001</v>
      </c>
      <c r="I752" s="582">
        <v>0.21260020371995786</v>
      </c>
      <c r="J752" s="582">
        <v>2.0484693482325752E-4</v>
      </c>
      <c r="K752" s="582">
        <v>5.4367528235310051E-4</v>
      </c>
      <c r="L752" s="582">
        <v>0</v>
      </c>
    </row>
    <row r="753" spans="1:12" ht="14.25" customHeight="1" x14ac:dyDescent="0.25">
      <c r="A753" s="582" t="s">
        <v>1252</v>
      </c>
      <c r="B753" s="582" t="s">
        <v>459</v>
      </c>
      <c r="C753" s="582" t="s">
        <v>1475</v>
      </c>
      <c r="D753" s="586">
        <v>476429</v>
      </c>
      <c r="E753" s="582">
        <v>0.88127999999999995</v>
      </c>
      <c r="F753" s="582">
        <v>0</v>
      </c>
      <c r="G753" s="582">
        <v>7.3439999999999998E-3</v>
      </c>
      <c r="H753" s="582">
        <v>0.87393600000000005</v>
      </c>
      <c r="I753" s="582">
        <v>0.10661511759780823</v>
      </c>
      <c r="J753" s="582">
        <v>1.0276757744831676E-4</v>
      </c>
      <c r="K753" s="582">
        <v>2.7275228651496759E-4</v>
      </c>
      <c r="L753" s="582">
        <v>0</v>
      </c>
    </row>
    <row r="754" spans="1:12" ht="14.25" customHeight="1" x14ac:dyDescent="0.25">
      <c r="A754" s="582" t="s">
        <v>1252</v>
      </c>
      <c r="B754" s="582" t="s">
        <v>459</v>
      </c>
      <c r="C754" s="582" t="s">
        <v>1475</v>
      </c>
      <c r="D754" s="586">
        <v>476431</v>
      </c>
      <c r="E754" s="582">
        <v>1.756649546</v>
      </c>
      <c r="F754" s="582">
        <v>0</v>
      </c>
      <c r="G754" s="582">
        <v>1.46388E-2</v>
      </c>
      <c r="H754" s="582">
        <v>1.7420107460000001</v>
      </c>
      <c r="I754" s="582">
        <v>0.21260020371995786</v>
      </c>
      <c r="J754" s="582">
        <v>2.0484693482325752E-4</v>
      </c>
      <c r="K754" s="582">
        <v>5.4367528235310051E-4</v>
      </c>
      <c r="L754" s="582">
        <v>0</v>
      </c>
    </row>
    <row r="755" spans="1:12" ht="14.25" customHeight="1" x14ac:dyDescent="0.25">
      <c r="A755" s="582" t="s">
        <v>1252</v>
      </c>
      <c r="B755" s="582" t="s">
        <v>459</v>
      </c>
      <c r="C755" s="582" t="s">
        <v>1475</v>
      </c>
      <c r="D755" s="586">
        <v>476432</v>
      </c>
      <c r="E755" s="582">
        <v>2.2870534949999999</v>
      </c>
      <c r="F755" s="582">
        <v>0</v>
      </c>
      <c r="G755" s="582">
        <v>1.9058800000000001E-2</v>
      </c>
      <c r="H755" s="582">
        <v>2.2679946950000001</v>
      </c>
      <c r="I755" s="582">
        <v>0.27679185818929442</v>
      </c>
      <c r="J755" s="582">
        <v>2.6669724456437671E-4</v>
      </c>
      <c r="K755" s="582">
        <v>7.0783299947459297E-4</v>
      </c>
      <c r="L755" s="582">
        <v>0</v>
      </c>
    </row>
    <row r="756" spans="1:12" ht="14.25" customHeight="1" x14ac:dyDescent="0.25">
      <c r="A756" s="582" t="s">
        <v>1252</v>
      </c>
      <c r="B756" s="582" t="s">
        <v>459</v>
      </c>
      <c r="C756" s="582" t="s">
        <v>1475</v>
      </c>
      <c r="D756" s="586">
        <v>476433</v>
      </c>
      <c r="E756" s="582">
        <v>7.7962239999999996</v>
      </c>
      <c r="F756" s="582">
        <v>0</v>
      </c>
      <c r="G756" s="582">
        <v>6.4968499999999998E-2</v>
      </c>
      <c r="H756" s="582">
        <v>7.7312554999999996</v>
      </c>
      <c r="I756" s="582">
        <v>0.94317055113538639</v>
      </c>
      <c r="J756" s="582">
        <v>9.0913334666129799E-4</v>
      </c>
      <c r="K756" s="582">
        <v>2.4128970717036706E-3</v>
      </c>
      <c r="L756" s="582">
        <v>0</v>
      </c>
    </row>
    <row r="757" spans="1:12" ht="14.25" customHeight="1" x14ac:dyDescent="0.25">
      <c r="A757" s="582" t="s">
        <v>1252</v>
      </c>
      <c r="B757" s="582" t="s">
        <v>459</v>
      </c>
      <c r="C757" s="582" t="s">
        <v>1475</v>
      </c>
      <c r="D757" s="586">
        <v>476434</v>
      </c>
      <c r="E757" s="582">
        <v>0.67752000000000001</v>
      </c>
      <c r="F757" s="582">
        <v>0</v>
      </c>
      <c r="G757" s="582">
        <v>5.646E-3</v>
      </c>
      <c r="H757" s="582">
        <v>0.67187399999999997</v>
      </c>
      <c r="I757" s="582">
        <v>8.1964726846027403E-2</v>
      </c>
      <c r="J757" s="582">
        <v>7.9006773185348071E-5</v>
      </c>
      <c r="K757" s="582">
        <v>2.0968946210015075E-4</v>
      </c>
      <c r="L757" s="582">
        <v>0</v>
      </c>
    </row>
    <row r="758" spans="1:12" ht="14.25" customHeight="1" x14ac:dyDescent="0.25">
      <c r="A758" s="582" t="s">
        <v>1252</v>
      </c>
      <c r="B758" s="582" t="s">
        <v>459</v>
      </c>
      <c r="C758" s="582" t="s">
        <v>1475</v>
      </c>
      <c r="D758" s="586">
        <v>476435</v>
      </c>
      <c r="E758" s="582">
        <v>17.688598619</v>
      </c>
      <c r="F758" s="582">
        <v>0</v>
      </c>
      <c r="G758" s="582">
        <v>0</v>
      </c>
      <c r="H758" s="582">
        <v>17.688598619</v>
      </c>
      <c r="I758" s="582">
        <v>2.1075100830877109</v>
      </c>
      <c r="J758" s="582">
        <v>1.9855619362034527E-3</v>
      </c>
      <c r="K758" s="582">
        <v>5.7582256502087996E-3</v>
      </c>
      <c r="L758" s="582">
        <v>0</v>
      </c>
    </row>
    <row r="759" spans="1:12" ht="14.25" customHeight="1" x14ac:dyDescent="0.25">
      <c r="A759" s="582" t="s">
        <v>1252</v>
      </c>
      <c r="B759" s="582" t="s">
        <v>459</v>
      </c>
      <c r="C759" s="582" t="s">
        <v>1475</v>
      </c>
      <c r="D759" s="586">
        <v>476436</v>
      </c>
      <c r="E759" s="582">
        <v>22.601705427000002</v>
      </c>
      <c r="F759" s="582">
        <v>0</v>
      </c>
      <c r="G759" s="582">
        <v>0</v>
      </c>
      <c r="H759" s="582">
        <v>22.601705427000002</v>
      </c>
      <c r="I759" s="582">
        <v>2.6928834259518335</v>
      </c>
      <c r="J759" s="582">
        <v>2.5370634627614169E-3</v>
      </c>
      <c r="K759" s="582">
        <v>7.3576049022189196E-3</v>
      </c>
      <c r="L759" s="582">
        <v>0</v>
      </c>
    </row>
    <row r="760" spans="1:12" ht="14.25" customHeight="1" x14ac:dyDescent="0.25">
      <c r="A760" s="582" t="s">
        <v>1252</v>
      </c>
      <c r="B760" s="582" t="s">
        <v>459</v>
      </c>
      <c r="C760" s="582" t="s">
        <v>1475</v>
      </c>
      <c r="D760" s="586">
        <v>476438</v>
      </c>
      <c r="E760" s="582">
        <v>1.4616</v>
      </c>
      <c r="F760" s="582">
        <v>0</v>
      </c>
      <c r="G760" s="582">
        <v>1.218E-2</v>
      </c>
      <c r="H760" s="582">
        <v>1.4494199999999999</v>
      </c>
      <c r="I760" s="582">
        <v>0.17682122656109583</v>
      </c>
      <c r="J760" s="582">
        <v>1.7044011299318144E-4</v>
      </c>
      <c r="K760" s="582">
        <v>4.5235877583773215E-4</v>
      </c>
      <c r="L760" s="582">
        <v>0</v>
      </c>
    </row>
    <row r="761" spans="1:12" ht="14.25" customHeight="1" x14ac:dyDescent="0.25">
      <c r="A761" s="582" t="s">
        <v>1252</v>
      </c>
      <c r="B761" s="582" t="s">
        <v>459</v>
      </c>
      <c r="C761" s="582" t="s">
        <v>1475</v>
      </c>
      <c r="D761" s="586">
        <v>476534</v>
      </c>
      <c r="E761" s="582">
        <v>14.164013108000001</v>
      </c>
      <c r="F761" s="582">
        <v>0</v>
      </c>
      <c r="G761" s="582">
        <v>0</v>
      </c>
      <c r="H761" s="582">
        <v>14.164013108000001</v>
      </c>
      <c r="I761" s="582">
        <v>1.6875732267475452</v>
      </c>
      <c r="J761" s="582">
        <v>1.589924143412277E-3</v>
      </c>
      <c r="K761" s="582">
        <v>4.6108561444948761E-3</v>
      </c>
      <c r="L761" s="582">
        <v>0</v>
      </c>
    </row>
    <row r="762" spans="1:12" ht="14.25" customHeight="1" x14ac:dyDescent="0.25">
      <c r="A762" s="582" t="s">
        <v>1252</v>
      </c>
      <c r="B762" s="582" t="s">
        <v>459</v>
      </c>
      <c r="C762" s="582" t="s">
        <v>1475</v>
      </c>
      <c r="D762" s="586">
        <v>476535</v>
      </c>
      <c r="E762" s="582">
        <v>64.368314138000002</v>
      </c>
      <c r="F762" s="582">
        <v>0</v>
      </c>
      <c r="G762" s="582">
        <v>0</v>
      </c>
      <c r="H762" s="582">
        <v>64.368314138000002</v>
      </c>
      <c r="I762" s="582">
        <v>7.6691722217792124</v>
      </c>
      <c r="J762" s="582">
        <v>7.2254066105440903E-3</v>
      </c>
      <c r="K762" s="582">
        <v>2.0954021609790888E-2</v>
      </c>
      <c r="L762" s="582">
        <v>0</v>
      </c>
    </row>
    <row r="763" spans="1:12" ht="14.25" customHeight="1" x14ac:dyDescent="0.25">
      <c r="A763" s="582" t="s">
        <v>1252</v>
      </c>
      <c r="B763" s="582" t="s">
        <v>459</v>
      </c>
      <c r="C763" s="582" t="s">
        <v>1475</v>
      </c>
      <c r="D763" s="586">
        <v>476536</v>
      </c>
      <c r="E763" s="582">
        <v>9.7771729999999994</v>
      </c>
      <c r="F763" s="582">
        <v>0</v>
      </c>
      <c r="G763" s="582">
        <v>0</v>
      </c>
      <c r="H763" s="582">
        <v>9.7771729999999994</v>
      </c>
      <c r="I763" s="582">
        <v>1.1649023828430862</v>
      </c>
      <c r="J763" s="582">
        <v>1.0974969227085171E-3</v>
      </c>
      <c r="K763" s="582">
        <v>3.1827941618353486E-3</v>
      </c>
      <c r="L763" s="582">
        <v>0</v>
      </c>
    </row>
    <row r="764" spans="1:12" ht="14.25" customHeight="1" x14ac:dyDescent="0.25">
      <c r="A764" s="582" t="s">
        <v>1252</v>
      </c>
      <c r="B764" s="582" t="s">
        <v>459</v>
      </c>
      <c r="C764" s="582" t="s">
        <v>1475</v>
      </c>
      <c r="D764" s="586">
        <v>476549</v>
      </c>
      <c r="E764" s="582">
        <v>10.503456001</v>
      </c>
      <c r="F764" s="582">
        <v>0</v>
      </c>
      <c r="G764" s="582">
        <v>0</v>
      </c>
      <c r="H764" s="582">
        <v>10.503456001</v>
      </c>
      <c r="I764" s="582">
        <v>1.2514350317284049</v>
      </c>
      <c r="J764" s="582">
        <v>1.17902247992617E-3</v>
      </c>
      <c r="K764" s="582">
        <v>3.4192233722257414E-3</v>
      </c>
      <c r="L764" s="582">
        <v>0</v>
      </c>
    </row>
    <row r="765" spans="1:12" ht="14.25" customHeight="1" x14ac:dyDescent="0.25">
      <c r="A765" s="582" t="s">
        <v>1252</v>
      </c>
      <c r="B765" s="582" t="s">
        <v>459</v>
      </c>
      <c r="C765" s="582" t="s">
        <v>1475</v>
      </c>
      <c r="D765" s="586">
        <v>476550</v>
      </c>
      <c r="E765" s="582">
        <v>0.94940000000000002</v>
      </c>
      <c r="F765" s="582">
        <v>0</v>
      </c>
      <c r="G765" s="582">
        <v>0</v>
      </c>
      <c r="H765" s="582">
        <v>0.94940000000000002</v>
      </c>
      <c r="I765" s="582">
        <v>0.11311623229319454</v>
      </c>
      <c r="J765" s="582">
        <v>1.0657101266877358E-4</v>
      </c>
      <c r="K765" s="582">
        <v>3.0906119562847871E-4</v>
      </c>
      <c r="L765" s="582">
        <v>0</v>
      </c>
    </row>
    <row r="766" spans="1:12" ht="14.25" customHeight="1" x14ac:dyDescent="0.25">
      <c r="A766" s="582" t="s">
        <v>1252</v>
      </c>
      <c r="B766" s="582" t="s">
        <v>459</v>
      </c>
      <c r="C766" s="582" t="s">
        <v>1475</v>
      </c>
      <c r="D766" s="586">
        <v>476552</v>
      </c>
      <c r="E766" s="582">
        <v>13.085416047000001</v>
      </c>
      <c r="F766" s="582">
        <v>0</v>
      </c>
      <c r="G766" s="582">
        <v>0</v>
      </c>
      <c r="H766" s="582">
        <v>13.085416047000001</v>
      </c>
      <c r="I766" s="582">
        <v>1.5590632380141092</v>
      </c>
      <c r="J766" s="582">
        <v>1.4688502068751839E-3</v>
      </c>
      <c r="K766" s="582">
        <v>4.2597370068001121E-3</v>
      </c>
      <c r="L766" s="582">
        <v>0</v>
      </c>
    </row>
    <row r="767" spans="1:12" ht="14.25" customHeight="1" x14ac:dyDescent="0.25">
      <c r="A767" s="582" t="s">
        <v>1252</v>
      </c>
      <c r="B767" s="582" t="s">
        <v>459</v>
      </c>
      <c r="C767" s="582" t="s">
        <v>1475</v>
      </c>
      <c r="D767" s="586">
        <v>476553</v>
      </c>
      <c r="E767" s="582">
        <v>25.330656768000001</v>
      </c>
      <c r="F767" s="582">
        <v>0</v>
      </c>
      <c r="G767" s="582">
        <v>0</v>
      </c>
      <c r="H767" s="582">
        <v>25.330656768000001</v>
      </c>
      <c r="I767" s="582">
        <v>3.0180237033141171</v>
      </c>
      <c r="J767" s="582">
        <v>2.8433899490913593E-3</v>
      </c>
      <c r="K767" s="582">
        <v>8.2459690812687336E-3</v>
      </c>
      <c r="L767" s="582">
        <v>0</v>
      </c>
    </row>
    <row r="768" spans="1:12" ht="14.25" customHeight="1" x14ac:dyDescent="0.25">
      <c r="A768" s="582" t="s">
        <v>1252</v>
      </c>
      <c r="B768" s="582" t="s">
        <v>459</v>
      </c>
      <c r="C768" s="582" t="s">
        <v>1475</v>
      </c>
      <c r="D768" s="586">
        <v>476562</v>
      </c>
      <c r="E768" s="582">
        <v>2.315803024</v>
      </c>
      <c r="F768" s="582">
        <v>0</v>
      </c>
      <c r="G768" s="582">
        <v>0</v>
      </c>
      <c r="H768" s="582">
        <v>2.315803024</v>
      </c>
      <c r="I768" s="582">
        <v>0.27591658712132566</v>
      </c>
      <c r="J768" s="582">
        <v>2.599510566291641E-4</v>
      </c>
      <c r="K768" s="582">
        <v>7.5387070151676624E-4</v>
      </c>
      <c r="L768" s="582">
        <v>0</v>
      </c>
    </row>
    <row r="769" spans="1:12" ht="14.25" customHeight="1" x14ac:dyDescent="0.25">
      <c r="A769" s="582" t="s">
        <v>1252</v>
      </c>
      <c r="B769" s="582" t="s">
        <v>459</v>
      </c>
      <c r="C769" s="582" t="s">
        <v>1475</v>
      </c>
      <c r="D769" s="586">
        <v>476563</v>
      </c>
      <c r="E769" s="582">
        <v>1.989899232</v>
      </c>
      <c r="F769" s="582">
        <v>0</v>
      </c>
      <c r="G769" s="582">
        <v>0</v>
      </c>
      <c r="H769" s="582">
        <v>1.989899232</v>
      </c>
      <c r="I769" s="582">
        <v>0.23708680490799033</v>
      </c>
      <c r="J769" s="582">
        <v>2.2336820010269976E-4</v>
      </c>
      <c r="K769" s="582">
        <v>6.4777820300416394E-4</v>
      </c>
      <c r="L769" s="582">
        <v>0</v>
      </c>
    </row>
    <row r="770" spans="1:12" ht="14.25" customHeight="1" x14ac:dyDescent="0.25">
      <c r="A770" s="582" t="s">
        <v>1252</v>
      </c>
      <c r="B770" s="582" t="s">
        <v>459</v>
      </c>
      <c r="C770" s="582" t="s">
        <v>1475</v>
      </c>
      <c r="D770" s="586">
        <v>476564</v>
      </c>
      <c r="E770" s="582">
        <v>1.2824561539999999</v>
      </c>
      <c r="F770" s="582">
        <v>0</v>
      </c>
      <c r="G770" s="582">
        <v>0</v>
      </c>
      <c r="H770" s="582">
        <v>1.2824561539999999</v>
      </c>
      <c r="I770" s="582">
        <v>0.15279847900741034</v>
      </c>
      <c r="J770" s="582">
        <v>1.4395700702053048E-4</v>
      </c>
      <c r="K770" s="582">
        <v>4.1748203761655305E-4</v>
      </c>
      <c r="L770" s="582">
        <v>0</v>
      </c>
    </row>
    <row r="771" spans="1:12" ht="14.25" customHeight="1" x14ac:dyDescent="0.25">
      <c r="A771" s="582" t="s">
        <v>1252</v>
      </c>
      <c r="B771" s="582" t="s">
        <v>459</v>
      </c>
      <c r="C771" s="582" t="s">
        <v>1475</v>
      </c>
      <c r="D771" s="586">
        <v>476565</v>
      </c>
      <c r="E771" s="582">
        <v>9.7067936760000002</v>
      </c>
      <c r="F771" s="582">
        <v>0</v>
      </c>
      <c r="G771" s="582">
        <v>0</v>
      </c>
      <c r="H771" s="582">
        <v>9.7067936760000002</v>
      </c>
      <c r="I771" s="582">
        <v>1.1565164140776965</v>
      </c>
      <c r="J771" s="582">
        <v>1.0895960460597911E-3</v>
      </c>
      <c r="K771" s="582">
        <v>3.1598833649051877E-3</v>
      </c>
      <c r="L771" s="582">
        <v>0</v>
      </c>
    </row>
    <row r="772" spans="1:12" ht="14.25" customHeight="1" x14ac:dyDescent="0.25">
      <c r="A772" s="582" t="s">
        <v>1252</v>
      </c>
      <c r="B772" s="582" t="s">
        <v>459</v>
      </c>
      <c r="C772" s="582" t="s">
        <v>1475</v>
      </c>
      <c r="D772" s="586">
        <v>476566</v>
      </c>
      <c r="E772" s="582">
        <v>5.278975</v>
      </c>
      <c r="F772" s="582">
        <v>0</v>
      </c>
      <c r="G772" s="582">
        <v>0</v>
      </c>
      <c r="H772" s="582">
        <v>5.278975</v>
      </c>
      <c r="I772" s="582">
        <v>0.62896444394603424</v>
      </c>
      <c r="J772" s="582">
        <v>5.9257028905642533E-4</v>
      </c>
      <c r="K772" s="582">
        <v>1.718481488511532E-3</v>
      </c>
      <c r="L772" s="582">
        <v>0</v>
      </c>
    </row>
    <row r="773" spans="1:12" ht="14.25" customHeight="1" x14ac:dyDescent="0.25">
      <c r="A773" s="582" t="s">
        <v>1252</v>
      </c>
      <c r="B773" s="582" t="s">
        <v>459</v>
      </c>
      <c r="C773" s="582" t="s">
        <v>1475</v>
      </c>
      <c r="D773" s="586">
        <v>476567</v>
      </c>
      <c r="E773" s="582">
        <v>1.0292283439999999</v>
      </c>
      <c r="F773" s="582">
        <v>0</v>
      </c>
      <c r="G773" s="582">
        <v>0</v>
      </c>
      <c r="H773" s="582">
        <v>1.0292283439999999</v>
      </c>
      <c r="I773" s="582">
        <v>0.12262759444835826</v>
      </c>
      <c r="J773" s="582">
        <v>1.1553191883576889E-4</v>
      </c>
      <c r="K773" s="582">
        <v>3.3504795552208403E-4</v>
      </c>
      <c r="L773" s="582">
        <v>0</v>
      </c>
    </row>
    <row r="774" spans="1:12" ht="14.25" customHeight="1" x14ac:dyDescent="0.25">
      <c r="A774" s="582" t="s">
        <v>1252</v>
      </c>
      <c r="B774" s="582" t="s">
        <v>459</v>
      </c>
      <c r="C774" s="582" t="s">
        <v>1475</v>
      </c>
      <c r="D774" s="586">
        <v>476568</v>
      </c>
      <c r="E774" s="582">
        <v>1.561472</v>
      </c>
      <c r="F774" s="582">
        <v>0</v>
      </c>
      <c r="G774" s="582">
        <v>0</v>
      </c>
      <c r="H774" s="582">
        <v>1.561472</v>
      </c>
      <c r="I774" s="582">
        <v>0.18604186763856659</v>
      </c>
      <c r="J774" s="582">
        <v>1.7527681309222236E-4</v>
      </c>
      <c r="K774" s="582">
        <v>5.0831093665514211E-4</v>
      </c>
      <c r="L774" s="582">
        <v>0</v>
      </c>
    </row>
    <row r="775" spans="1:12" ht="14.25" customHeight="1" x14ac:dyDescent="0.25">
      <c r="A775" s="582" t="s">
        <v>1252</v>
      </c>
      <c r="B775" s="582" t="s">
        <v>459</v>
      </c>
      <c r="C775" s="582" t="s">
        <v>1475</v>
      </c>
      <c r="D775" s="586">
        <v>476569</v>
      </c>
      <c r="E775" s="582">
        <v>1.9339519999999999</v>
      </c>
      <c r="F775" s="582">
        <v>0</v>
      </c>
      <c r="G775" s="582">
        <v>0</v>
      </c>
      <c r="H775" s="582">
        <v>1.9339519999999999</v>
      </c>
      <c r="I775" s="582">
        <v>0.23042106550955838</v>
      </c>
      <c r="J775" s="582">
        <v>2.1708807025251154E-4</v>
      </c>
      <c r="K775" s="582">
        <v>6.295655333980279E-4</v>
      </c>
      <c r="L775" s="582">
        <v>0</v>
      </c>
    </row>
    <row r="776" spans="1:12" ht="14.25" customHeight="1" x14ac:dyDescent="0.25">
      <c r="A776" s="582" t="s">
        <v>1252</v>
      </c>
      <c r="B776" s="582" t="s">
        <v>459</v>
      </c>
      <c r="C776" s="582" t="s">
        <v>1475</v>
      </c>
      <c r="D776" s="586">
        <v>476570</v>
      </c>
      <c r="E776" s="582">
        <v>0.68544000000000005</v>
      </c>
      <c r="F776" s="582">
        <v>0</v>
      </c>
      <c r="G776" s="582">
        <v>0</v>
      </c>
      <c r="H776" s="582">
        <v>0.68544000000000005</v>
      </c>
      <c r="I776" s="582">
        <v>8.1666874432701403E-2</v>
      </c>
      <c r="J776" s="582">
        <v>7.6941334052697011E-5</v>
      </c>
      <c r="K776" s="582">
        <v>2.2313345895469183E-4</v>
      </c>
      <c r="L776" s="582">
        <v>0</v>
      </c>
    </row>
    <row r="777" spans="1:12" ht="14.25" customHeight="1" x14ac:dyDescent="0.25">
      <c r="A777" s="582" t="s">
        <v>1252</v>
      </c>
      <c r="B777" s="582" t="s">
        <v>459</v>
      </c>
      <c r="C777" s="582" t="s">
        <v>1475</v>
      </c>
      <c r="D777" s="586">
        <v>476571</v>
      </c>
      <c r="E777" s="582">
        <v>1.9339519999999999</v>
      </c>
      <c r="F777" s="582">
        <v>0</v>
      </c>
      <c r="G777" s="582">
        <v>0</v>
      </c>
      <c r="H777" s="582">
        <v>1.9339519999999999</v>
      </c>
      <c r="I777" s="582">
        <v>0.23042106550955838</v>
      </c>
      <c r="J777" s="582">
        <v>2.1708807025251154E-4</v>
      </c>
      <c r="K777" s="582">
        <v>6.295655333980279E-4</v>
      </c>
      <c r="L777" s="582">
        <v>0</v>
      </c>
    </row>
    <row r="778" spans="1:12" ht="14.25" customHeight="1" x14ac:dyDescent="0.25">
      <c r="A778" s="582" t="s">
        <v>1252</v>
      </c>
      <c r="B778" s="582" t="s">
        <v>459</v>
      </c>
      <c r="C778" s="582" t="s">
        <v>1475</v>
      </c>
      <c r="D778" s="586">
        <v>476572</v>
      </c>
      <c r="E778" s="582">
        <v>9.9678832409999991</v>
      </c>
      <c r="F778" s="582">
        <v>0</v>
      </c>
      <c r="G778" s="582">
        <v>0</v>
      </c>
      <c r="H778" s="582">
        <v>9.9678832409999991</v>
      </c>
      <c r="I778" s="582">
        <v>1.1876239473453478</v>
      </c>
      <c r="J778" s="582">
        <v>1.1189035810316463E-3</v>
      </c>
      <c r="K778" s="582">
        <v>3.2448766911556204E-3</v>
      </c>
      <c r="L778" s="582">
        <v>0</v>
      </c>
    </row>
    <row r="779" spans="1:12" ht="14.25" customHeight="1" x14ac:dyDescent="0.25">
      <c r="A779" s="582" t="s">
        <v>1252</v>
      </c>
      <c r="B779" s="582" t="s">
        <v>459</v>
      </c>
      <c r="C779" s="582" t="s">
        <v>1475</v>
      </c>
      <c r="D779" s="586">
        <v>476589</v>
      </c>
      <c r="E779" s="582">
        <v>4.8756329999999997</v>
      </c>
      <c r="F779" s="582">
        <v>0</v>
      </c>
      <c r="G779" s="582">
        <v>0</v>
      </c>
      <c r="H779" s="582">
        <v>4.8756329999999997</v>
      </c>
      <c r="I779" s="582">
        <v>0.58090769852932844</v>
      </c>
      <c r="J779" s="582">
        <v>5.4729428053672626E-4</v>
      </c>
      <c r="K779" s="582">
        <v>1.587180286945088E-3</v>
      </c>
      <c r="L779" s="582">
        <v>0</v>
      </c>
    </row>
    <row r="780" spans="1:12" ht="14.25" customHeight="1" x14ac:dyDescent="0.25">
      <c r="A780" s="582" t="s">
        <v>1252</v>
      </c>
      <c r="B780" s="582" t="s">
        <v>459</v>
      </c>
      <c r="C780" s="582" t="s">
        <v>1475</v>
      </c>
      <c r="D780" s="586">
        <v>476590</v>
      </c>
      <c r="E780" s="582">
        <v>1.9725299999999999</v>
      </c>
      <c r="F780" s="582">
        <v>0</v>
      </c>
      <c r="G780" s="582">
        <v>0</v>
      </c>
      <c r="H780" s="582">
        <v>1.9725299999999999</v>
      </c>
      <c r="I780" s="582">
        <v>0.23501744839043018</v>
      </c>
      <c r="J780" s="582">
        <v>2.2141848981525213E-4</v>
      </c>
      <c r="K780" s="582">
        <v>6.4212395219406283E-4</v>
      </c>
      <c r="L780" s="582">
        <v>0</v>
      </c>
    </row>
    <row r="781" spans="1:12" ht="14.25" customHeight="1" x14ac:dyDescent="0.25">
      <c r="A781" s="582" t="s">
        <v>1252</v>
      </c>
      <c r="B781" s="582" t="s">
        <v>459</v>
      </c>
      <c r="C781" s="582" t="s">
        <v>1475</v>
      </c>
      <c r="D781" s="586">
        <v>476592</v>
      </c>
      <c r="E781" s="582">
        <v>1.9969962859999999</v>
      </c>
      <c r="F781" s="582">
        <v>0</v>
      </c>
      <c r="G781" s="582">
        <v>0</v>
      </c>
      <c r="H781" s="582">
        <v>1.9969962859999999</v>
      </c>
      <c r="I781" s="582">
        <v>0.23793239006492523</v>
      </c>
      <c r="J781" s="582">
        <v>2.2416476243410048E-4</v>
      </c>
      <c r="K781" s="582">
        <v>6.5008854449510032E-4</v>
      </c>
      <c r="L781" s="582">
        <v>0</v>
      </c>
    </row>
    <row r="782" spans="1:12" ht="14.25" customHeight="1" x14ac:dyDescent="0.25">
      <c r="A782" s="582" t="s">
        <v>1252</v>
      </c>
      <c r="B782" s="582" t="s">
        <v>459</v>
      </c>
      <c r="C782" s="582" t="s">
        <v>1475</v>
      </c>
      <c r="D782" s="586">
        <v>476593</v>
      </c>
      <c r="E782" s="582">
        <v>1.903711648</v>
      </c>
      <c r="F782" s="582">
        <v>0</v>
      </c>
      <c r="G782" s="582">
        <v>0</v>
      </c>
      <c r="H782" s="582">
        <v>1.903711648</v>
      </c>
      <c r="I782" s="582">
        <v>0.22681806750886585</v>
      </c>
      <c r="J782" s="582">
        <v>2.1369355473213454E-4</v>
      </c>
      <c r="K782" s="582">
        <v>6.1972127999558059E-4</v>
      </c>
      <c r="L782" s="582">
        <v>0</v>
      </c>
    </row>
    <row r="783" spans="1:12" ht="14.25" customHeight="1" x14ac:dyDescent="0.25">
      <c r="A783" s="582" t="s">
        <v>1252</v>
      </c>
      <c r="B783" s="582" t="s">
        <v>459</v>
      </c>
      <c r="C783" s="582" t="s">
        <v>1475</v>
      </c>
      <c r="D783" s="586">
        <v>476596</v>
      </c>
      <c r="E783" s="582">
        <v>6.2652181340000004</v>
      </c>
      <c r="F783" s="582">
        <v>0</v>
      </c>
      <c r="G783" s="582">
        <v>0</v>
      </c>
      <c r="H783" s="582">
        <v>6.2652181340000004</v>
      </c>
      <c r="I783" s="582">
        <v>0.7464706216855661</v>
      </c>
      <c r="J783" s="582">
        <v>7.0327713485549318E-4</v>
      </c>
      <c r="K783" s="582">
        <v>2.0395363354320474E-3</v>
      </c>
      <c r="L783" s="582">
        <v>0</v>
      </c>
    </row>
    <row r="784" spans="1:12" ht="14.25" customHeight="1" x14ac:dyDescent="0.25">
      <c r="A784" s="582" t="s">
        <v>1252</v>
      </c>
      <c r="B784" s="582" t="s">
        <v>459</v>
      </c>
      <c r="C784" s="582" t="s">
        <v>1475</v>
      </c>
      <c r="D784" s="586">
        <v>476597</v>
      </c>
      <c r="E784" s="582">
        <v>4.1387</v>
      </c>
      <c r="F784" s="582">
        <v>0</v>
      </c>
      <c r="G784" s="582">
        <v>0</v>
      </c>
      <c r="H784" s="582">
        <v>4.1387</v>
      </c>
      <c r="I784" s="582">
        <v>0.49310617007268498</v>
      </c>
      <c r="J784" s="582">
        <v>4.6457326570363138E-4</v>
      </c>
      <c r="K784" s="582">
        <v>1.3472841482489834E-3</v>
      </c>
      <c r="L784" s="582">
        <v>0</v>
      </c>
    </row>
    <row r="785" spans="1:12" ht="14.25" customHeight="1" x14ac:dyDescent="0.25">
      <c r="A785" s="582" t="s">
        <v>1252</v>
      </c>
      <c r="B785" s="582" t="s">
        <v>459</v>
      </c>
      <c r="C785" s="582" t="s">
        <v>1475</v>
      </c>
      <c r="D785" s="586">
        <v>476608</v>
      </c>
      <c r="E785" s="582">
        <v>13.062056175</v>
      </c>
      <c r="F785" s="582">
        <v>0</v>
      </c>
      <c r="G785" s="582">
        <v>0</v>
      </c>
      <c r="H785" s="582">
        <v>13.062056175</v>
      </c>
      <c r="I785" s="582">
        <v>1.5562804251707296</v>
      </c>
      <c r="J785" s="582">
        <v>1.4662284176359609E-3</v>
      </c>
      <c r="K785" s="582">
        <v>4.2521326169563754E-3</v>
      </c>
      <c r="L785" s="582">
        <v>0</v>
      </c>
    </row>
    <row r="786" spans="1:12" ht="14.25" customHeight="1" x14ac:dyDescent="0.25">
      <c r="A786" s="582" t="s">
        <v>1252</v>
      </c>
      <c r="B786" s="582" t="s">
        <v>459</v>
      </c>
      <c r="C786" s="582" t="s">
        <v>1475</v>
      </c>
      <c r="D786" s="586">
        <v>476610</v>
      </c>
      <c r="E786" s="582">
        <v>36.136838355999998</v>
      </c>
      <c r="F786" s="582">
        <v>0</v>
      </c>
      <c r="G786" s="582">
        <v>0</v>
      </c>
      <c r="H786" s="582">
        <v>36.136838355999998</v>
      </c>
      <c r="I786" s="582">
        <v>4.3055291475296524</v>
      </c>
      <c r="J786" s="582">
        <v>4.0563956771321359E-3</v>
      </c>
      <c r="K786" s="582">
        <v>1.1763739711541103E-2</v>
      </c>
      <c r="L786" s="582">
        <v>0</v>
      </c>
    </row>
    <row r="787" spans="1:12" ht="14.25" customHeight="1" x14ac:dyDescent="0.25">
      <c r="A787" s="582" t="s">
        <v>1252</v>
      </c>
      <c r="B787" s="582" t="s">
        <v>459</v>
      </c>
      <c r="C787" s="582" t="s">
        <v>1475</v>
      </c>
      <c r="D787" s="586">
        <v>476611</v>
      </c>
      <c r="E787" s="582">
        <v>14.038394466999998</v>
      </c>
      <c r="F787" s="582">
        <v>0</v>
      </c>
      <c r="G787" s="582">
        <v>0</v>
      </c>
      <c r="H787" s="582">
        <v>14.038394466999998</v>
      </c>
      <c r="I787" s="582">
        <v>1.6726063819243433</v>
      </c>
      <c r="J787" s="582">
        <v>1.5758233342989575E-3</v>
      </c>
      <c r="K787" s="582">
        <v>4.5699631228926256E-3</v>
      </c>
      <c r="L787" s="582">
        <v>0</v>
      </c>
    </row>
    <row r="788" spans="1:12" ht="14.25" customHeight="1" x14ac:dyDescent="0.25">
      <c r="A788" s="582" t="s">
        <v>1252</v>
      </c>
      <c r="B788" s="582" t="s">
        <v>459</v>
      </c>
      <c r="C788" s="582" t="s">
        <v>1475</v>
      </c>
      <c r="D788" s="586">
        <v>476614</v>
      </c>
      <c r="E788" s="582">
        <v>2.249191068</v>
      </c>
      <c r="F788" s="582">
        <v>0</v>
      </c>
      <c r="G788" s="582">
        <v>0</v>
      </c>
      <c r="H788" s="582">
        <v>2.249191068</v>
      </c>
      <c r="I788" s="582">
        <v>0.26798026330496622</v>
      </c>
      <c r="J788" s="582">
        <v>2.5247395717915291E-4</v>
      </c>
      <c r="K788" s="582">
        <v>7.3218631826725653E-4</v>
      </c>
      <c r="L788" s="582">
        <v>0</v>
      </c>
    </row>
    <row r="789" spans="1:12" ht="14.25" customHeight="1" x14ac:dyDescent="0.25">
      <c r="A789" s="582" t="s">
        <v>1252</v>
      </c>
      <c r="B789" s="582" t="s">
        <v>459</v>
      </c>
      <c r="C789" s="582" t="s">
        <v>1475</v>
      </c>
      <c r="D789" s="586">
        <v>476615</v>
      </c>
      <c r="E789" s="582">
        <v>3.322266875</v>
      </c>
      <c r="F789" s="582">
        <v>0</v>
      </c>
      <c r="G789" s="582">
        <v>0</v>
      </c>
      <c r="H789" s="582">
        <v>3.322266875</v>
      </c>
      <c r="I789" s="582">
        <v>0.39583203210368317</v>
      </c>
      <c r="J789" s="582">
        <v>3.7292776076479952E-4</v>
      </c>
      <c r="K789" s="582">
        <v>1.0815080896470609E-3</v>
      </c>
      <c r="L789" s="582">
        <v>0</v>
      </c>
    </row>
    <row r="790" spans="1:12" ht="14.25" customHeight="1" x14ac:dyDescent="0.25">
      <c r="A790" s="582" t="s">
        <v>1252</v>
      </c>
      <c r="B790" s="582" t="s">
        <v>459</v>
      </c>
      <c r="C790" s="582" t="s">
        <v>1475</v>
      </c>
      <c r="D790" s="586">
        <v>476616</v>
      </c>
      <c r="E790" s="582">
        <v>6.9639389409999994</v>
      </c>
      <c r="F790" s="582">
        <v>0</v>
      </c>
      <c r="G790" s="582">
        <v>0</v>
      </c>
      <c r="H790" s="582">
        <v>6.9639389409999994</v>
      </c>
      <c r="I790" s="582">
        <v>0.8297200678798935</v>
      </c>
      <c r="J790" s="582">
        <v>7.8170946735057545E-4</v>
      </c>
      <c r="K790" s="582">
        <v>2.2669931679205734E-3</v>
      </c>
      <c r="L790" s="582">
        <v>0</v>
      </c>
    </row>
    <row r="791" spans="1:12" ht="14.25" customHeight="1" x14ac:dyDescent="0.25">
      <c r="A791" s="582" t="s">
        <v>1252</v>
      </c>
      <c r="B791" s="582" t="s">
        <v>459</v>
      </c>
      <c r="C791" s="582" t="s">
        <v>1475</v>
      </c>
      <c r="D791" s="586">
        <v>476617</v>
      </c>
      <c r="E791" s="582">
        <v>4.2790063719999996</v>
      </c>
      <c r="F791" s="582">
        <v>0</v>
      </c>
      <c r="G791" s="582">
        <v>0</v>
      </c>
      <c r="H791" s="582">
        <v>4.2790063719999996</v>
      </c>
      <c r="I791" s="582">
        <v>0.50982295890982121</v>
      </c>
      <c r="J791" s="582">
        <v>4.8032276074848486E-4</v>
      </c>
      <c r="K791" s="582">
        <v>1.3929585360079129E-3</v>
      </c>
      <c r="L791" s="582">
        <v>0</v>
      </c>
    </row>
    <row r="792" spans="1:12" ht="14.25" customHeight="1" x14ac:dyDescent="0.25">
      <c r="A792" s="582" t="s">
        <v>1252</v>
      </c>
      <c r="B792" s="582" t="s">
        <v>459</v>
      </c>
      <c r="C792" s="582" t="s">
        <v>1475</v>
      </c>
      <c r="D792" s="586">
        <v>476619</v>
      </c>
      <c r="E792" s="582">
        <v>1.903711648</v>
      </c>
      <c r="F792" s="582">
        <v>0</v>
      </c>
      <c r="G792" s="582">
        <v>0</v>
      </c>
      <c r="H792" s="582">
        <v>1.903711648</v>
      </c>
      <c r="I792" s="582">
        <v>0.22681804841959335</v>
      </c>
      <c r="J792" s="582">
        <v>2.1369353674743628E-4</v>
      </c>
      <c r="K792" s="582">
        <v>6.1972127999558059E-4</v>
      </c>
      <c r="L792" s="582">
        <v>0</v>
      </c>
    </row>
    <row r="793" spans="1:12" ht="14.25" customHeight="1" x14ac:dyDescent="0.25">
      <c r="A793" s="582" t="s">
        <v>1252</v>
      </c>
      <c r="B793" s="582" t="s">
        <v>459</v>
      </c>
      <c r="C793" s="582" t="s">
        <v>1475</v>
      </c>
      <c r="D793" s="586">
        <v>476620</v>
      </c>
      <c r="E793" s="582">
        <v>1.0803477240000001</v>
      </c>
      <c r="F793" s="582">
        <v>0</v>
      </c>
      <c r="G793" s="582">
        <v>0</v>
      </c>
      <c r="H793" s="582">
        <v>1.0803477240000001</v>
      </c>
      <c r="I793" s="582">
        <v>0.1287182138978385</v>
      </c>
      <c r="J793" s="582">
        <v>1.2127011304126021E-4</v>
      </c>
      <c r="K793" s="582">
        <v>3.516890160695987E-4</v>
      </c>
      <c r="L793" s="582">
        <v>0</v>
      </c>
    </row>
    <row r="794" spans="1:12" ht="14.25" customHeight="1" x14ac:dyDescent="0.25">
      <c r="A794" s="582" t="s">
        <v>1252</v>
      </c>
      <c r="B794" s="582" t="s">
        <v>459</v>
      </c>
      <c r="C794" s="582" t="s">
        <v>1475</v>
      </c>
      <c r="D794" s="586">
        <v>476621</v>
      </c>
      <c r="E794" s="582">
        <v>29.063596673999999</v>
      </c>
      <c r="F794" s="582">
        <v>0</v>
      </c>
      <c r="G794" s="582">
        <v>0</v>
      </c>
      <c r="H794" s="582">
        <v>29.063596673999999</v>
      </c>
      <c r="I794" s="582">
        <v>3.4627860905574384</v>
      </c>
      <c r="J794" s="582">
        <v>3.2624167778842659E-3</v>
      </c>
      <c r="K794" s="582">
        <v>9.4611648561826293E-3</v>
      </c>
      <c r="L794" s="582">
        <v>0</v>
      </c>
    </row>
    <row r="795" spans="1:12" ht="14.25" customHeight="1" x14ac:dyDescent="0.25">
      <c r="A795" s="582" t="s">
        <v>1252</v>
      </c>
      <c r="B795" s="582" t="s">
        <v>459</v>
      </c>
      <c r="C795" s="582" t="s">
        <v>1475</v>
      </c>
      <c r="D795" s="586">
        <v>476622</v>
      </c>
      <c r="E795" s="582">
        <v>1.5370740000000001</v>
      </c>
      <c r="F795" s="582">
        <v>0</v>
      </c>
      <c r="G795" s="582">
        <v>0</v>
      </c>
      <c r="H795" s="582">
        <v>1.5370740000000001</v>
      </c>
      <c r="I795" s="582">
        <v>0.18313494804386238</v>
      </c>
      <c r="J795" s="582">
        <v>1.7253809836664807E-4</v>
      </c>
      <c r="K795" s="582">
        <v>5.0036857826990543E-4</v>
      </c>
      <c r="L795" s="582">
        <v>0</v>
      </c>
    </row>
    <row r="796" spans="1:12" ht="14.25" customHeight="1" x14ac:dyDescent="0.25">
      <c r="A796" s="582" t="s">
        <v>1252</v>
      </c>
      <c r="B796" s="582" t="s">
        <v>459</v>
      </c>
      <c r="C796" s="582" t="s">
        <v>1475</v>
      </c>
      <c r="D796" s="586">
        <v>476623</v>
      </c>
      <c r="E796" s="582">
        <v>7.4335913299999996</v>
      </c>
      <c r="F796" s="582">
        <v>0</v>
      </c>
      <c r="G796" s="582">
        <v>0</v>
      </c>
      <c r="H796" s="582">
        <v>7.4335913299999996</v>
      </c>
      <c r="I796" s="582">
        <v>0.88567652338456548</v>
      </c>
      <c r="J796" s="582">
        <v>8.3442808019448605E-4</v>
      </c>
      <c r="K796" s="582">
        <v>2.4198805719311744E-3</v>
      </c>
      <c r="L796" s="582">
        <v>0</v>
      </c>
    </row>
    <row r="797" spans="1:12" ht="14.25" customHeight="1" x14ac:dyDescent="0.25">
      <c r="A797" s="582" t="s">
        <v>1252</v>
      </c>
      <c r="B797" s="582" t="s">
        <v>459</v>
      </c>
      <c r="C797" s="582" t="s">
        <v>1475</v>
      </c>
      <c r="D797" s="586">
        <v>476624</v>
      </c>
      <c r="E797" s="582">
        <v>1.5370749400000001</v>
      </c>
      <c r="F797" s="582">
        <v>0</v>
      </c>
      <c r="G797" s="582">
        <v>0</v>
      </c>
      <c r="H797" s="582">
        <v>1.5370749400000001</v>
      </c>
      <c r="I797" s="582">
        <v>0.18313505527451832</v>
      </c>
      <c r="J797" s="582">
        <v>1.7253819939255086E-4</v>
      </c>
      <c r="K797" s="582">
        <v>5.0036887124976228E-4</v>
      </c>
      <c r="L797" s="582">
        <v>0</v>
      </c>
    </row>
    <row r="798" spans="1:12" ht="14.25" customHeight="1" x14ac:dyDescent="0.25">
      <c r="A798" s="582" t="s">
        <v>1252</v>
      </c>
      <c r="B798" s="582" t="s">
        <v>459</v>
      </c>
      <c r="C798" s="582" t="s">
        <v>1475</v>
      </c>
      <c r="D798" s="586">
        <v>476625</v>
      </c>
      <c r="E798" s="582">
        <v>0.96128731999999995</v>
      </c>
      <c r="F798" s="582">
        <v>0</v>
      </c>
      <c r="G798" s="582">
        <v>0</v>
      </c>
      <c r="H798" s="582">
        <v>0.96128731999999995</v>
      </c>
      <c r="I798" s="582">
        <v>0.11453274191140098</v>
      </c>
      <c r="J798" s="582">
        <v>1.0790546370962588E-4</v>
      </c>
      <c r="K798" s="582">
        <v>3.1293090613068476E-4</v>
      </c>
      <c r="L798" s="582">
        <v>0</v>
      </c>
    </row>
    <row r="799" spans="1:12" ht="14.25" customHeight="1" x14ac:dyDescent="0.25">
      <c r="A799" s="582" t="s">
        <v>1252</v>
      </c>
      <c r="B799" s="582" t="s">
        <v>459</v>
      </c>
      <c r="C799" s="582" t="s">
        <v>1475</v>
      </c>
      <c r="D799" s="586">
        <v>476626</v>
      </c>
      <c r="E799" s="582">
        <v>1.998234066</v>
      </c>
      <c r="F799" s="582">
        <v>0</v>
      </c>
      <c r="G799" s="582">
        <v>0</v>
      </c>
      <c r="H799" s="582">
        <v>1.998234066</v>
      </c>
      <c r="I799" s="582">
        <v>0.23807994400815172</v>
      </c>
      <c r="J799" s="582">
        <v>2.2430377837312648E-4</v>
      </c>
      <c r="K799" s="582">
        <v>6.5049148945818102E-4</v>
      </c>
      <c r="L799" s="582">
        <v>0</v>
      </c>
    </row>
    <row r="800" spans="1:12" ht="14.25" customHeight="1" x14ac:dyDescent="0.25">
      <c r="A800" s="582" t="s">
        <v>1252</v>
      </c>
      <c r="B800" s="582" t="s">
        <v>459</v>
      </c>
      <c r="C800" s="582" t="s">
        <v>1475</v>
      </c>
      <c r="D800" s="586">
        <v>476631</v>
      </c>
      <c r="E800" s="582">
        <v>4.1834001409999999</v>
      </c>
      <c r="F800" s="582">
        <v>0</v>
      </c>
      <c r="G800" s="582">
        <v>0</v>
      </c>
      <c r="H800" s="582">
        <v>4.1834001409999999</v>
      </c>
      <c r="I800" s="582">
        <v>0.49843193461649948</v>
      </c>
      <c r="J800" s="582">
        <v>4.6959086227137234E-4</v>
      </c>
      <c r="K800" s="582">
        <v>1.3618355136910656E-3</v>
      </c>
      <c r="L800" s="582">
        <v>0</v>
      </c>
    </row>
    <row r="801" spans="1:12" ht="14.25" customHeight="1" x14ac:dyDescent="0.25">
      <c r="A801" s="582" t="s">
        <v>1252</v>
      </c>
      <c r="B801" s="582" t="s">
        <v>459</v>
      </c>
      <c r="C801" s="582" t="s">
        <v>1475</v>
      </c>
      <c r="D801" s="586">
        <v>476632</v>
      </c>
      <c r="E801" s="582">
        <v>3.9265340000000002</v>
      </c>
      <c r="F801" s="582">
        <v>0</v>
      </c>
      <c r="G801" s="582">
        <v>0</v>
      </c>
      <c r="H801" s="582">
        <v>3.9265340000000002</v>
      </c>
      <c r="I801" s="582">
        <v>0.46782702252152869</v>
      </c>
      <c r="J801" s="582">
        <v>4.4075686095186464E-4</v>
      </c>
      <c r="K801" s="582">
        <v>1.278217076802057E-3</v>
      </c>
      <c r="L801" s="582">
        <v>0</v>
      </c>
    </row>
    <row r="802" spans="1:12" ht="14.25" customHeight="1" x14ac:dyDescent="0.25">
      <c r="A802" s="582" t="s">
        <v>1252</v>
      </c>
      <c r="B802" s="582" t="s">
        <v>459</v>
      </c>
      <c r="C802" s="582" t="s">
        <v>1475</v>
      </c>
      <c r="D802" s="586">
        <v>476987</v>
      </c>
      <c r="E802" s="582">
        <v>8.9274768249999994</v>
      </c>
      <c r="F802" s="582">
        <v>0</v>
      </c>
      <c r="G802" s="582">
        <v>0</v>
      </c>
      <c r="H802" s="582">
        <v>8.9274768249999994</v>
      </c>
      <c r="I802" s="582">
        <v>1.0636650967548977</v>
      </c>
      <c r="J802" s="582">
        <v>1.0021174672824851E-3</v>
      </c>
      <c r="K802" s="582">
        <v>2.9061898607051872E-3</v>
      </c>
      <c r="L802" s="582">
        <v>0</v>
      </c>
    </row>
    <row r="803" spans="1:12" ht="14.25" customHeight="1" x14ac:dyDescent="0.25">
      <c r="A803" s="582" t="s">
        <v>1252</v>
      </c>
      <c r="B803" s="582" t="s">
        <v>459</v>
      </c>
      <c r="C803" s="582" t="s">
        <v>1475</v>
      </c>
      <c r="D803" s="586">
        <v>476989</v>
      </c>
      <c r="E803" s="582">
        <v>5.6524631999999997</v>
      </c>
      <c r="F803" s="582">
        <v>0</v>
      </c>
      <c r="G803" s="582">
        <v>0</v>
      </c>
      <c r="H803" s="582">
        <v>5.6524631999999997</v>
      </c>
      <c r="I803" s="582">
        <v>0.6734629137984065</v>
      </c>
      <c r="J803" s="582">
        <v>6.3449391669037679E-4</v>
      </c>
      <c r="K803" s="582">
        <v>1.8400642878006919E-3</v>
      </c>
      <c r="L803" s="582">
        <v>0</v>
      </c>
    </row>
    <row r="804" spans="1:12" ht="14.25" customHeight="1" x14ac:dyDescent="0.25">
      <c r="A804" s="582" t="s">
        <v>1252</v>
      </c>
      <c r="B804" s="582" t="s">
        <v>459</v>
      </c>
      <c r="C804" s="582" t="s">
        <v>1475</v>
      </c>
      <c r="D804" s="586">
        <v>476991</v>
      </c>
      <c r="E804" s="582">
        <v>9.8771164150000015</v>
      </c>
      <c r="F804" s="582">
        <v>0</v>
      </c>
      <c r="G804" s="582">
        <v>0</v>
      </c>
      <c r="H804" s="582">
        <v>9.8771164150000015</v>
      </c>
      <c r="I804" s="582">
        <v>1.1768103486228139</v>
      </c>
      <c r="J804" s="582">
        <v>1.1087158505701572E-3</v>
      </c>
      <c r="K804" s="582">
        <v>3.2153290540822151E-3</v>
      </c>
      <c r="L804" s="582">
        <v>0</v>
      </c>
    </row>
    <row r="805" spans="1:12" ht="14.25" customHeight="1" x14ac:dyDescent="0.25">
      <c r="A805" s="582" t="s">
        <v>1252</v>
      </c>
      <c r="B805" s="582" t="s">
        <v>459</v>
      </c>
      <c r="C805" s="582" t="s">
        <v>1475</v>
      </c>
      <c r="D805" s="586">
        <v>476992</v>
      </c>
      <c r="E805" s="582">
        <v>0.961279832</v>
      </c>
      <c r="F805" s="582">
        <v>0</v>
      </c>
      <c r="G805" s="582">
        <v>0</v>
      </c>
      <c r="H805" s="582">
        <v>0.961279832</v>
      </c>
      <c r="I805" s="582">
        <v>0.11453184832260151</v>
      </c>
      <c r="J805" s="582">
        <v>1.0790462182710253E-4</v>
      </c>
      <c r="K805" s="582">
        <v>3.1292846463187786E-4</v>
      </c>
      <c r="L805" s="582">
        <v>0</v>
      </c>
    </row>
    <row r="806" spans="1:12" ht="14.25" customHeight="1" x14ac:dyDescent="0.25">
      <c r="A806" s="582" t="s">
        <v>1252</v>
      </c>
      <c r="B806" s="582" t="s">
        <v>459</v>
      </c>
      <c r="C806" s="582" t="s">
        <v>1475</v>
      </c>
      <c r="D806" s="586">
        <v>477088</v>
      </c>
      <c r="E806" s="582">
        <v>9.3680758319999988</v>
      </c>
      <c r="F806" s="582">
        <v>0</v>
      </c>
      <c r="G806" s="582">
        <v>0</v>
      </c>
      <c r="H806" s="582">
        <v>9.3680758319999988</v>
      </c>
      <c r="I806" s="582">
        <v>1.1161610181190251</v>
      </c>
      <c r="J806" s="582">
        <v>1.0515759094278051E-3</v>
      </c>
      <c r="K806" s="582">
        <v>3.0496194517444881E-3</v>
      </c>
      <c r="L806" s="582">
        <v>0</v>
      </c>
    </row>
    <row r="807" spans="1:12" ht="14.25" customHeight="1" x14ac:dyDescent="0.25">
      <c r="A807" s="582" t="s">
        <v>1252</v>
      </c>
      <c r="B807" s="582" t="s">
        <v>459</v>
      </c>
      <c r="C807" s="582" t="s">
        <v>1475</v>
      </c>
      <c r="D807" s="586">
        <v>477089</v>
      </c>
      <c r="E807" s="582">
        <v>0</v>
      </c>
      <c r="F807" s="582">
        <v>3.9450959999999999</v>
      </c>
      <c r="G807" s="582">
        <v>0</v>
      </c>
      <c r="H807" s="582">
        <v>3.9450959999999999</v>
      </c>
      <c r="I807" s="582">
        <v>0.46104922748573057</v>
      </c>
      <c r="J807" s="582">
        <v>4.4284087158689435E-4</v>
      </c>
      <c r="K807" s="582">
        <v>1.2842596235823982E-3</v>
      </c>
      <c r="L807" s="582">
        <v>0</v>
      </c>
    </row>
    <row r="808" spans="1:12" ht="14.25" customHeight="1" x14ac:dyDescent="0.25">
      <c r="A808" s="582" t="s">
        <v>1252</v>
      </c>
      <c r="B808" s="582" t="s">
        <v>459</v>
      </c>
      <c r="C808" s="582" t="s">
        <v>1475</v>
      </c>
      <c r="D808" s="586">
        <v>477090</v>
      </c>
      <c r="E808" s="582">
        <v>2.9656641329999998</v>
      </c>
      <c r="F808" s="582">
        <v>0</v>
      </c>
      <c r="G808" s="582">
        <v>0</v>
      </c>
      <c r="H808" s="582">
        <v>2.9656641329999998</v>
      </c>
      <c r="I808" s="582">
        <v>0.35334456695806515</v>
      </c>
      <c r="J808" s="582">
        <v>3.3289877384042277E-4</v>
      </c>
      <c r="K808" s="582">
        <v>9.6542204821830236E-4</v>
      </c>
      <c r="L808" s="582">
        <v>0</v>
      </c>
    </row>
    <row r="809" spans="1:12" ht="14.25" customHeight="1" x14ac:dyDescent="0.25">
      <c r="A809" s="582" t="s">
        <v>1252</v>
      </c>
      <c r="B809" s="582" t="s">
        <v>459</v>
      </c>
      <c r="C809" s="582" t="s">
        <v>1475</v>
      </c>
      <c r="D809" s="586">
        <v>477093</v>
      </c>
      <c r="E809" s="582">
        <v>16.341146818000002</v>
      </c>
      <c r="F809" s="582">
        <v>0</v>
      </c>
      <c r="G809" s="582">
        <v>0</v>
      </c>
      <c r="H809" s="582">
        <v>16.341146818000002</v>
      </c>
      <c r="I809" s="582">
        <v>1.9469684390392303</v>
      </c>
      <c r="J809" s="582">
        <v>1.8343098116436671E-3</v>
      </c>
      <c r="K809" s="582">
        <v>5.319585388612269E-3</v>
      </c>
      <c r="L809" s="582">
        <v>0</v>
      </c>
    </row>
    <row r="810" spans="1:12" ht="14.25" customHeight="1" x14ac:dyDescent="0.25">
      <c r="A810" s="582" t="s">
        <v>1252</v>
      </c>
      <c r="B810" s="582" t="s">
        <v>459</v>
      </c>
      <c r="C810" s="582" t="s">
        <v>1475</v>
      </c>
      <c r="D810" s="586">
        <v>477094</v>
      </c>
      <c r="E810" s="582">
        <v>11.485345929000001</v>
      </c>
      <c r="F810" s="582">
        <v>0</v>
      </c>
      <c r="G810" s="582">
        <v>0</v>
      </c>
      <c r="H810" s="582">
        <v>11.485345929000001</v>
      </c>
      <c r="I810" s="582">
        <v>1.3684233002094892</v>
      </c>
      <c r="J810" s="582">
        <v>1.2892413845674551E-3</v>
      </c>
      <c r="K810" s="582">
        <v>3.7388611081321317E-3</v>
      </c>
      <c r="L810" s="582">
        <v>0</v>
      </c>
    </row>
    <row r="811" spans="1:12" ht="14.25" customHeight="1" x14ac:dyDescent="0.25">
      <c r="A811" s="582" t="s">
        <v>1252</v>
      </c>
      <c r="B811" s="582" t="s">
        <v>459</v>
      </c>
      <c r="C811" s="582" t="s">
        <v>1475</v>
      </c>
      <c r="D811" s="586">
        <v>477155</v>
      </c>
      <c r="E811" s="582">
        <v>29.709600543000001</v>
      </c>
      <c r="F811" s="582">
        <v>0</v>
      </c>
      <c r="G811" s="582">
        <v>0</v>
      </c>
      <c r="H811" s="582">
        <v>29.709600543000001</v>
      </c>
      <c r="I811" s="582">
        <v>3.5397540095161895</v>
      </c>
      <c r="J811" s="582">
        <v>3.3349310550019277E-3</v>
      </c>
      <c r="K811" s="582">
        <v>9.6714605563244672E-3</v>
      </c>
      <c r="L811" s="582">
        <v>0</v>
      </c>
    </row>
    <row r="812" spans="1:12" ht="14.25" customHeight="1" x14ac:dyDescent="0.25">
      <c r="A812" s="582" t="s">
        <v>1252</v>
      </c>
      <c r="B812" s="582" t="s">
        <v>459</v>
      </c>
      <c r="C812" s="582" t="s">
        <v>1475</v>
      </c>
      <c r="D812" s="586">
        <v>477219</v>
      </c>
      <c r="E812" s="582">
        <v>73.951999999999998</v>
      </c>
      <c r="F812" s="582">
        <v>0</v>
      </c>
      <c r="G812" s="582">
        <v>0</v>
      </c>
      <c r="H812" s="582">
        <v>73.951999999999998</v>
      </c>
      <c r="I812" s="582">
        <v>8.8110208867594508</v>
      </c>
      <c r="J812" s="582">
        <v>8.3011833880346168E-3</v>
      </c>
      <c r="K812" s="582">
        <v>2.4073829301787718E-2</v>
      </c>
      <c r="L812" s="582">
        <v>0</v>
      </c>
    </row>
    <row r="813" spans="1:12" ht="14.25" customHeight="1" x14ac:dyDescent="0.25">
      <c r="A813" s="582" t="s">
        <v>1252</v>
      </c>
      <c r="B813" s="582" t="s">
        <v>459</v>
      </c>
      <c r="C813" s="582" t="s">
        <v>1475</v>
      </c>
      <c r="D813" s="586">
        <v>477237</v>
      </c>
      <c r="E813" s="582">
        <v>7.4584799999999998</v>
      </c>
      <c r="F813" s="582">
        <v>0</v>
      </c>
      <c r="G813" s="582">
        <v>0</v>
      </c>
      <c r="H813" s="582">
        <v>7.4584799999999998</v>
      </c>
      <c r="I813" s="582">
        <v>0.88864151791257873</v>
      </c>
      <c r="J813" s="582">
        <v>8.3722150942792993E-4</v>
      </c>
      <c r="K813" s="582">
        <v>2.4279826694450137E-3</v>
      </c>
      <c r="L813" s="582">
        <v>0</v>
      </c>
    </row>
    <row r="814" spans="1:12" ht="14.25" customHeight="1" x14ac:dyDescent="0.25">
      <c r="A814" s="582" t="s">
        <v>1252</v>
      </c>
      <c r="B814" s="582" t="s">
        <v>459</v>
      </c>
      <c r="C814" s="582" t="s">
        <v>1475</v>
      </c>
      <c r="D814" s="586">
        <v>477238</v>
      </c>
      <c r="E814" s="582">
        <v>3.7395804159999995</v>
      </c>
      <c r="F814" s="582">
        <v>0</v>
      </c>
      <c r="G814" s="582">
        <v>0</v>
      </c>
      <c r="H814" s="582">
        <v>3.7395804159999995</v>
      </c>
      <c r="I814" s="582">
        <v>0.44555277052349679</v>
      </c>
      <c r="J814" s="582">
        <v>4.1977147764119547E-4</v>
      </c>
      <c r="K814" s="582">
        <v>1.2173574779574729E-3</v>
      </c>
      <c r="L814" s="582">
        <v>0</v>
      </c>
    </row>
    <row r="815" spans="1:12" ht="14.25" customHeight="1" x14ac:dyDescent="0.25">
      <c r="A815" s="582" t="s">
        <v>1252</v>
      </c>
      <c r="B815" s="582" t="s">
        <v>459</v>
      </c>
      <c r="C815" s="582" t="s">
        <v>1475</v>
      </c>
      <c r="D815" s="586">
        <v>477239</v>
      </c>
      <c r="E815" s="582">
        <v>2.1479919999999999</v>
      </c>
      <c r="F815" s="582">
        <v>0</v>
      </c>
      <c r="G815" s="582">
        <v>0</v>
      </c>
      <c r="H815" s="582">
        <v>2.1479919999999999</v>
      </c>
      <c r="I815" s="582">
        <v>0.25592277130783692</v>
      </c>
      <c r="J815" s="582">
        <v>2.4111415522722027E-4</v>
      </c>
      <c r="K815" s="582">
        <v>6.9924265401348983E-4</v>
      </c>
      <c r="L815" s="582">
        <v>0</v>
      </c>
    </row>
    <row r="816" spans="1:12" ht="14.25" customHeight="1" x14ac:dyDescent="0.25">
      <c r="A816" s="582" t="s">
        <v>1252</v>
      </c>
      <c r="B816" s="582" t="s">
        <v>459</v>
      </c>
      <c r="C816" s="582" t="s">
        <v>1475</v>
      </c>
      <c r="D816" s="586">
        <v>477240</v>
      </c>
      <c r="E816" s="582">
        <v>2.735484016</v>
      </c>
      <c r="F816" s="582">
        <v>0</v>
      </c>
      <c r="G816" s="582">
        <v>0</v>
      </c>
      <c r="H816" s="582">
        <v>2.735484016</v>
      </c>
      <c r="I816" s="582">
        <v>0.3259195779817835</v>
      </c>
      <c r="J816" s="582">
        <v>3.070606938003388E-4</v>
      </c>
      <c r="K816" s="582">
        <v>8.9049078961720384E-4</v>
      </c>
      <c r="L816" s="582">
        <v>0</v>
      </c>
    </row>
    <row r="817" spans="1:12" ht="14.25" customHeight="1" x14ac:dyDescent="0.25">
      <c r="A817" s="582" t="s">
        <v>1252</v>
      </c>
      <c r="B817" s="582" t="s">
        <v>459</v>
      </c>
      <c r="C817" s="582" t="s">
        <v>1475</v>
      </c>
      <c r="D817" s="586">
        <v>477247</v>
      </c>
      <c r="E817" s="582">
        <v>11.258139957999999</v>
      </c>
      <c r="F817" s="582">
        <v>0</v>
      </c>
      <c r="G817" s="582">
        <v>0</v>
      </c>
      <c r="H817" s="582">
        <v>11.258139957999999</v>
      </c>
      <c r="I817" s="582">
        <v>1.3413527743943672</v>
      </c>
      <c r="J817" s="582">
        <v>1.2637370828127443E-3</v>
      </c>
      <c r="K817" s="582">
        <v>3.6648980502978733E-3</v>
      </c>
      <c r="L817" s="582">
        <v>0</v>
      </c>
    </row>
    <row r="818" spans="1:12" ht="14.25" customHeight="1" x14ac:dyDescent="0.25">
      <c r="A818" s="582" t="s">
        <v>1252</v>
      </c>
      <c r="B818" s="582" t="s">
        <v>459</v>
      </c>
      <c r="C818" s="582" t="s">
        <v>1475</v>
      </c>
      <c r="D818" s="586">
        <v>477248</v>
      </c>
      <c r="E818" s="582">
        <v>10.540094868000001</v>
      </c>
      <c r="F818" s="582">
        <v>0</v>
      </c>
      <c r="G818" s="582">
        <v>0</v>
      </c>
      <c r="H818" s="582">
        <v>10.540094868000001</v>
      </c>
      <c r="I818" s="582">
        <v>1.2558008989918157</v>
      </c>
      <c r="J818" s="582">
        <v>1.1831357223378235E-3</v>
      </c>
      <c r="K818" s="582">
        <v>3.4311505496435967E-3</v>
      </c>
      <c r="L818" s="582">
        <v>0</v>
      </c>
    </row>
    <row r="819" spans="1:12" ht="14.25" customHeight="1" x14ac:dyDescent="0.25">
      <c r="A819" s="582" t="s">
        <v>1252</v>
      </c>
      <c r="B819" s="582" t="s">
        <v>459</v>
      </c>
      <c r="C819" s="582" t="s">
        <v>1475</v>
      </c>
      <c r="D819" s="586">
        <v>477257</v>
      </c>
      <c r="E819" s="582">
        <v>13.746780015000001</v>
      </c>
      <c r="F819" s="582">
        <v>0</v>
      </c>
      <c r="G819" s="582">
        <v>0</v>
      </c>
      <c r="H819" s="582">
        <v>13.746780015000001</v>
      </c>
      <c r="I819" s="582">
        <v>1.6378620713375966</v>
      </c>
      <c r="J819" s="582">
        <v>1.5430894550381759E-3</v>
      </c>
      <c r="K819" s="582">
        <v>4.4750329290516736E-3</v>
      </c>
      <c r="L819" s="582">
        <v>0</v>
      </c>
    </row>
    <row r="820" spans="1:12" ht="14.25" customHeight="1" x14ac:dyDescent="0.25">
      <c r="A820" s="582" t="s">
        <v>1252</v>
      </c>
      <c r="B820" s="582" t="s">
        <v>459</v>
      </c>
      <c r="C820" s="582" t="s">
        <v>1475</v>
      </c>
      <c r="D820" s="586">
        <v>477266</v>
      </c>
      <c r="E820" s="582">
        <v>2.639998523</v>
      </c>
      <c r="F820" s="582">
        <v>0</v>
      </c>
      <c r="G820" s="582">
        <v>0</v>
      </c>
      <c r="H820" s="582">
        <v>2.639998523</v>
      </c>
      <c r="I820" s="582">
        <v>0.31454300153617992</v>
      </c>
      <c r="J820" s="582">
        <v>2.9634240716628198E-4</v>
      </c>
      <c r="K820" s="582">
        <v>8.5940709170780538E-4</v>
      </c>
      <c r="L820" s="582">
        <v>0</v>
      </c>
    </row>
    <row r="821" spans="1:12" ht="14.25" customHeight="1" x14ac:dyDescent="0.25">
      <c r="A821" s="582" t="s">
        <v>1252</v>
      </c>
      <c r="B821" s="582" t="s">
        <v>459</v>
      </c>
      <c r="C821" s="582" t="s">
        <v>1475</v>
      </c>
      <c r="D821" s="586">
        <v>477267</v>
      </c>
      <c r="E821" s="582">
        <v>2.640000004</v>
      </c>
      <c r="F821" s="582">
        <v>0</v>
      </c>
      <c r="G821" s="582">
        <v>0</v>
      </c>
      <c r="H821" s="582">
        <v>2.640000004</v>
      </c>
      <c r="I821" s="582">
        <v>0.31454317799013704</v>
      </c>
      <c r="J821" s="582">
        <v>2.9634257340997559E-4</v>
      </c>
      <c r="K821" s="582">
        <v>8.5940758000756668E-4</v>
      </c>
      <c r="L821" s="582">
        <v>0</v>
      </c>
    </row>
    <row r="822" spans="1:12" ht="14.25" customHeight="1" x14ac:dyDescent="0.25">
      <c r="A822" s="582" t="s">
        <v>1252</v>
      </c>
      <c r="B822" s="582" t="s">
        <v>459</v>
      </c>
      <c r="C822" s="582" t="s">
        <v>1475</v>
      </c>
      <c r="D822" s="586">
        <v>477268</v>
      </c>
      <c r="E822" s="582">
        <v>1.473086999</v>
      </c>
      <c r="F822" s="582">
        <v>0</v>
      </c>
      <c r="G822" s="582">
        <v>0</v>
      </c>
      <c r="H822" s="582">
        <v>1.473086999</v>
      </c>
      <c r="I822" s="582">
        <v>0.17551116140962639</v>
      </c>
      <c r="J822" s="582">
        <v>1.6535545156834777E-4</v>
      </c>
      <c r="K822" s="582">
        <v>1.338946267057039E-3</v>
      </c>
      <c r="L822" s="582">
        <v>0</v>
      </c>
    </row>
    <row r="823" spans="1:12" ht="14.25" customHeight="1" x14ac:dyDescent="0.25">
      <c r="A823" s="582" t="s">
        <v>1252</v>
      </c>
      <c r="B823" s="582" t="s">
        <v>459</v>
      </c>
      <c r="C823" s="582" t="s">
        <v>1475</v>
      </c>
      <c r="D823" s="586">
        <v>477269</v>
      </c>
      <c r="E823" s="582">
        <v>6.4546004720000001</v>
      </c>
      <c r="F823" s="582">
        <v>0</v>
      </c>
      <c r="G823" s="582">
        <v>0</v>
      </c>
      <c r="H823" s="582">
        <v>6.4546004720000001</v>
      </c>
      <c r="I823" s="582">
        <v>0.76903429465341888</v>
      </c>
      <c r="J823" s="582">
        <v>7.2453519219312264E-4</v>
      </c>
      <c r="K823" s="582">
        <v>2.1011865566969213E-3</v>
      </c>
      <c r="L823" s="582">
        <v>0</v>
      </c>
    </row>
    <row r="824" spans="1:12" ht="14.25" customHeight="1" x14ac:dyDescent="0.25">
      <c r="A824" s="582" t="s">
        <v>1252</v>
      </c>
      <c r="B824" s="582" t="s">
        <v>459</v>
      </c>
      <c r="C824" s="582" t="s">
        <v>1475</v>
      </c>
      <c r="D824" s="586">
        <v>477273</v>
      </c>
      <c r="E824" s="582">
        <v>1.1743912599999999</v>
      </c>
      <c r="F824" s="582">
        <v>0</v>
      </c>
      <c r="G824" s="582">
        <v>0</v>
      </c>
      <c r="H824" s="582">
        <v>1.1743912599999999</v>
      </c>
      <c r="I824" s="582">
        <v>0.13992301958559408</v>
      </c>
      <c r="J824" s="582">
        <v>1.31826568194048E-4</v>
      </c>
      <c r="K824" s="582">
        <v>3.8230332769505318E-4</v>
      </c>
      <c r="L824" s="582">
        <v>0</v>
      </c>
    </row>
    <row r="825" spans="1:12" ht="14.25" customHeight="1" x14ac:dyDescent="0.25">
      <c r="A825" s="582" t="s">
        <v>1252</v>
      </c>
      <c r="B825" s="582" t="s">
        <v>459</v>
      </c>
      <c r="C825" s="582" t="s">
        <v>1475</v>
      </c>
      <c r="D825" s="586">
        <v>477274</v>
      </c>
      <c r="E825" s="582">
        <v>1.1575934999999999</v>
      </c>
      <c r="F825" s="582">
        <v>0</v>
      </c>
      <c r="G825" s="582">
        <v>0</v>
      </c>
      <c r="H825" s="582">
        <v>1.1575934999999999</v>
      </c>
      <c r="I825" s="582">
        <v>0.13792164329951728</v>
      </c>
      <c r="J825" s="582">
        <v>1.2994099876994719E-4</v>
      </c>
      <c r="K825" s="582">
        <v>3.7683508654071563E-4</v>
      </c>
      <c r="L825" s="582">
        <v>0</v>
      </c>
    </row>
    <row r="826" spans="1:12" ht="14.25" customHeight="1" x14ac:dyDescent="0.25">
      <c r="A826" s="582" t="s">
        <v>1252</v>
      </c>
      <c r="B826" s="582" t="s">
        <v>459</v>
      </c>
      <c r="C826" s="582" t="s">
        <v>1475</v>
      </c>
      <c r="D826" s="586">
        <v>477275</v>
      </c>
      <c r="E826" s="582">
        <v>3.1461750450000001</v>
      </c>
      <c r="F826" s="582">
        <v>0</v>
      </c>
      <c r="G826" s="582">
        <v>0</v>
      </c>
      <c r="H826" s="582">
        <v>3.1461750450000001</v>
      </c>
      <c r="I826" s="582">
        <v>0.37485147083830272</v>
      </c>
      <c r="J826" s="582">
        <v>3.5316121056747345E-4</v>
      </c>
      <c r="K826" s="582">
        <v>1.0241843344811767E-3</v>
      </c>
      <c r="L826" s="582">
        <v>0</v>
      </c>
    </row>
    <row r="827" spans="1:12" ht="14.25" customHeight="1" x14ac:dyDescent="0.25">
      <c r="A827" s="582" t="s">
        <v>1252</v>
      </c>
      <c r="B827" s="582" t="s">
        <v>459</v>
      </c>
      <c r="C827" s="582" t="s">
        <v>1475</v>
      </c>
      <c r="D827" s="586">
        <v>477276</v>
      </c>
      <c r="E827" s="582">
        <v>1.9257884899999997</v>
      </c>
      <c r="F827" s="582">
        <v>0</v>
      </c>
      <c r="G827" s="582">
        <v>0</v>
      </c>
      <c r="H827" s="582">
        <v>1.9257884899999997</v>
      </c>
      <c r="I827" s="582">
        <v>0.22944834656320415</v>
      </c>
      <c r="J827" s="582">
        <v>2.1617163633838514E-4</v>
      </c>
      <c r="K827" s="582">
        <v>6.2690804333007653E-4</v>
      </c>
      <c r="L827" s="582">
        <v>0</v>
      </c>
    </row>
    <row r="828" spans="1:12" ht="14.25" customHeight="1" x14ac:dyDescent="0.25">
      <c r="A828" s="582" t="s">
        <v>1252</v>
      </c>
      <c r="B828" s="582" t="s">
        <v>459</v>
      </c>
      <c r="C828" s="582" t="s">
        <v>1475</v>
      </c>
      <c r="D828" s="586">
        <v>477277</v>
      </c>
      <c r="E828" s="582">
        <v>1.0605972260000001</v>
      </c>
      <c r="F828" s="582">
        <v>0</v>
      </c>
      <c r="G828" s="582">
        <v>0</v>
      </c>
      <c r="H828" s="582">
        <v>1.0605972260000001</v>
      </c>
      <c r="I828" s="582">
        <v>0.12636500524827304</v>
      </c>
      <c r="J828" s="582">
        <v>1.1905306954523277E-4</v>
      </c>
      <c r="K828" s="582">
        <v>3.4525957311166711E-4</v>
      </c>
      <c r="L828" s="582">
        <v>0</v>
      </c>
    </row>
    <row r="829" spans="1:12" ht="14.25" customHeight="1" x14ac:dyDescent="0.25">
      <c r="A829" s="582" t="s">
        <v>1252</v>
      </c>
      <c r="B829" s="582" t="s">
        <v>459</v>
      </c>
      <c r="C829" s="582" t="s">
        <v>1475</v>
      </c>
      <c r="D829" s="586">
        <v>477284</v>
      </c>
      <c r="E829" s="582">
        <v>0.77946219999999999</v>
      </c>
      <c r="F829" s="582">
        <v>0</v>
      </c>
      <c r="G829" s="582">
        <v>0</v>
      </c>
      <c r="H829" s="582">
        <v>0.77946219999999999</v>
      </c>
      <c r="I829" s="582">
        <v>9.2869135420902929E-2</v>
      </c>
      <c r="J829" s="582">
        <v>8.7495391751439802E-5</v>
      </c>
      <c r="K829" s="582">
        <v>2.5374080417021742E-4</v>
      </c>
      <c r="L829" s="582">
        <v>0</v>
      </c>
    </row>
    <row r="830" spans="1:12" ht="14.25" customHeight="1" x14ac:dyDescent="0.25">
      <c r="A830" s="582" t="s">
        <v>1252</v>
      </c>
      <c r="B830" s="582" t="s">
        <v>459</v>
      </c>
      <c r="C830" s="582" t="s">
        <v>1475</v>
      </c>
      <c r="D830" s="586">
        <v>477286</v>
      </c>
      <c r="E830" s="582">
        <v>1.4730564380000002</v>
      </c>
      <c r="F830" s="582">
        <v>0</v>
      </c>
      <c r="G830" s="582">
        <v>0</v>
      </c>
      <c r="H830" s="582">
        <v>1.4730564380000002</v>
      </c>
      <c r="I830" s="582">
        <v>0.17550809175333701</v>
      </c>
      <c r="J830" s="582">
        <v>1.6535255953346051E-4</v>
      </c>
      <c r="K830" s="582">
        <v>4.7952872573434025E-4</v>
      </c>
      <c r="L830" s="582">
        <v>0</v>
      </c>
    </row>
    <row r="831" spans="1:12" ht="14.25" customHeight="1" x14ac:dyDescent="0.25">
      <c r="A831" s="582" t="s">
        <v>1252</v>
      </c>
      <c r="B831" s="582" t="s">
        <v>459</v>
      </c>
      <c r="C831" s="582" t="s">
        <v>1475</v>
      </c>
      <c r="D831" s="586">
        <v>477287</v>
      </c>
      <c r="E831" s="582">
        <v>7.2575418249999997</v>
      </c>
      <c r="F831" s="582">
        <v>0</v>
      </c>
      <c r="G831" s="582">
        <v>0</v>
      </c>
      <c r="H831" s="582">
        <v>7.2575418249999997</v>
      </c>
      <c r="I831" s="582">
        <v>0.86470024397869039</v>
      </c>
      <c r="J831" s="582">
        <v>8.1466539362127772E-4</v>
      </c>
      <c r="K831" s="582">
        <v>2.3625706519251957E-3</v>
      </c>
      <c r="L831" s="582">
        <v>0</v>
      </c>
    </row>
    <row r="832" spans="1:12" ht="14.25" customHeight="1" x14ac:dyDescent="0.25">
      <c r="A832" s="582" t="s">
        <v>1252</v>
      </c>
      <c r="B832" s="582" t="s">
        <v>459</v>
      </c>
      <c r="C832" s="582" t="s">
        <v>1475</v>
      </c>
      <c r="D832" s="586">
        <v>477305</v>
      </c>
      <c r="E832" s="582">
        <v>3.0155590820000002</v>
      </c>
      <c r="F832" s="582">
        <v>0</v>
      </c>
      <c r="G832" s="582">
        <v>0</v>
      </c>
      <c r="H832" s="582">
        <v>3.0155590820000002</v>
      </c>
      <c r="I832" s="582">
        <v>0.35928919049325969</v>
      </c>
      <c r="J832" s="582">
        <v>3.3849941998264575E-4</v>
      </c>
      <c r="K832" s="582">
        <v>9.8166452594727113E-4</v>
      </c>
      <c r="L832" s="582">
        <v>0</v>
      </c>
    </row>
    <row r="833" spans="1:12" ht="14.25" customHeight="1" x14ac:dyDescent="0.25">
      <c r="A833" s="582" t="s">
        <v>1252</v>
      </c>
      <c r="B833" s="582" t="s">
        <v>459</v>
      </c>
      <c r="C833" s="582" t="s">
        <v>1475</v>
      </c>
      <c r="D833" s="586">
        <v>477306</v>
      </c>
      <c r="E833" s="582">
        <v>1.4730799999999999</v>
      </c>
      <c r="F833" s="582">
        <v>0</v>
      </c>
      <c r="G833" s="582">
        <v>0</v>
      </c>
      <c r="H833" s="582">
        <v>1.4730799999999999</v>
      </c>
      <c r="I833" s="582">
        <v>0.175510312741611</v>
      </c>
      <c r="J833" s="582">
        <v>1.6535465200732955E-4</v>
      </c>
      <c r="K833" s="582">
        <v>4.7953640831725243E-4</v>
      </c>
      <c r="L833" s="582">
        <v>0</v>
      </c>
    </row>
    <row r="834" spans="1:12" ht="14.25" customHeight="1" x14ac:dyDescent="0.25">
      <c r="A834" s="582" t="s">
        <v>1252</v>
      </c>
      <c r="B834" s="582" t="s">
        <v>459</v>
      </c>
      <c r="C834" s="582" t="s">
        <v>1475</v>
      </c>
      <c r="D834" s="586">
        <v>477325</v>
      </c>
      <c r="E834" s="582">
        <v>12.135577343000001</v>
      </c>
      <c r="F834" s="582">
        <v>0</v>
      </c>
      <c r="G834" s="582">
        <v>0</v>
      </c>
      <c r="H834" s="582">
        <v>12.135577343000001</v>
      </c>
      <c r="I834" s="582">
        <v>1.4458954600219476</v>
      </c>
      <c r="J834" s="582">
        <v>1.3622307253414352E-3</v>
      </c>
      <c r="K834" s="582">
        <v>3.9505329997680909E-3</v>
      </c>
      <c r="L834" s="582">
        <v>0</v>
      </c>
    </row>
    <row r="835" spans="1:12" ht="14.25" customHeight="1" x14ac:dyDescent="0.25">
      <c r="A835" s="582" t="s">
        <v>1252</v>
      </c>
      <c r="B835" s="582" t="s">
        <v>459</v>
      </c>
      <c r="C835" s="582" t="s">
        <v>1475</v>
      </c>
      <c r="D835" s="586">
        <v>477326</v>
      </c>
      <c r="E835" s="582">
        <v>1.4682058</v>
      </c>
      <c r="F835" s="582">
        <v>0</v>
      </c>
      <c r="G835" s="582">
        <v>0</v>
      </c>
      <c r="H835" s="582">
        <v>1.4682058</v>
      </c>
      <c r="I835" s="582">
        <v>0.17492963442273921</v>
      </c>
      <c r="J835" s="582">
        <v>1.6480757383371467E-4</v>
      </c>
      <c r="K835" s="582">
        <v>4.7794969451934592E-4</v>
      </c>
      <c r="L835" s="582">
        <v>0</v>
      </c>
    </row>
    <row r="836" spans="1:12" ht="14.25" customHeight="1" x14ac:dyDescent="0.25">
      <c r="A836" s="582" t="s">
        <v>1252</v>
      </c>
      <c r="B836" s="582" t="s">
        <v>459</v>
      </c>
      <c r="C836" s="582" t="s">
        <v>1475</v>
      </c>
      <c r="D836" s="586">
        <v>477328</v>
      </c>
      <c r="E836" s="582">
        <v>0</v>
      </c>
      <c r="F836" s="582">
        <v>0.77946230000000005</v>
      </c>
      <c r="G836" s="582">
        <v>0</v>
      </c>
      <c r="H836" s="582">
        <v>0.77946230000000005</v>
      </c>
      <c r="I836" s="582">
        <v>7.2823639384759359E-2</v>
      </c>
      <c r="J836" s="582">
        <v>8.7495425067689477E-5</v>
      </c>
      <c r="K836" s="582">
        <v>2.5374083672353483E-4</v>
      </c>
      <c r="L836" s="582">
        <v>0</v>
      </c>
    </row>
    <row r="837" spans="1:12" ht="14.25" customHeight="1" x14ac:dyDescent="0.25">
      <c r="A837" s="582" t="s">
        <v>1252</v>
      </c>
      <c r="B837" s="582" t="s">
        <v>459</v>
      </c>
      <c r="C837" s="582" t="s">
        <v>1475</v>
      </c>
      <c r="D837" s="586">
        <v>477329</v>
      </c>
      <c r="E837" s="582">
        <v>0</v>
      </c>
      <c r="F837" s="582">
        <v>3.4224785</v>
      </c>
      <c r="G837" s="582">
        <v>0</v>
      </c>
      <c r="H837" s="582">
        <v>3.4224785</v>
      </c>
      <c r="I837" s="582">
        <v>0.31975547770057922</v>
      </c>
      <c r="J837" s="582">
        <v>3.8417664477490227E-4</v>
      </c>
      <c r="K837" s="582">
        <v>1.1141302898912602E-3</v>
      </c>
      <c r="L837" s="582">
        <v>0</v>
      </c>
    </row>
    <row r="838" spans="1:12" ht="14.25" customHeight="1" x14ac:dyDescent="0.25">
      <c r="A838" s="582" t="s">
        <v>1252</v>
      </c>
      <c r="B838" s="582" t="s">
        <v>459</v>
      </c>
      <c r="C838" s="582" t="s">
        <v>1475</v>
      </c>
      <c r="D838" s="586">
        <v>477330</v>
      </c>
      <c r="E838" s="582">
        <v>0.73524500100000001</v>
      </c>
      <c r="F838" s="582">
        <v>0</v>
      </c>
      <c r="G838" s="582">
        <v>0</v>
      </c>
      <c r="H838" s="582">
        <v>0.73524500100000001</v>
      </c>
      <c r="I838" s="582">
        <v>8.7600892913750159E-2</v>
      </c>
      <c r="J838" s="582">
        <v>8.2531988787518457E-5</v>
      </c>
      <c r="K838" s="582">
        <v>2.393466386979786E-4</v>
      </c>
      <c r="L838" s="582">
        <v>0</v>
      </c>
    </row>
    <row r="839" spans="1:12" ht="14.25" customHeight="1" x14ac:dyDescent="0.25">
      <c r="A839" s="582" t="s">
        <v>1252</v>
      </c>
      <c r="B839" s="582" t="s">
        <v>459</v>
      </c>
      <c r="C839" s="582" t="s">
        <v>1475</v>
      </c>
      <c r="D839" s="586">
        <v>477332</v>
      </c>
      <c r="E839" s="582">
        <v>0.77946220099999997</v>
      </c>
      <c r="F839" s="582">
        <v>0</v>
      </c>
      <c r="G839" s="582">
        <v>0</v>
      </c>
      <c r="H839" s="582">
        <v>0.77946220099999997</v>
      </c>
      <c r="I839" s="582">
        <v>9.2869158868834359E-2</v>
      </c>
      <c r="J839" s="582">
        <v>8.7495413842589187E-5</v>
      </c>
      <c r="K839" s="582">
        <v>2.5374080417021742E-4</v>
      </c>
      <c r="L839" s="582">
        <v>0</v>
      </c>
    </row>
    <row r="840" spans="1:12" ht="14.25" customHeight="1" x14ac:dyDescent="0.25">
      <c r="A840" s="582" t="s">
        <v>1252</v>
      </c>
      <c r="B840" s="582" t="s">
        <v>459</v>
      </c>
      <c r="C840" s="582" t="s">
        <v>1475</v>
      </c>
      <c r="D840" s="586">
        <v>477339</v>
      </c>
      <c r="E840" s="582">
        <v>0</v>
      </c>
      <c r="F840" s="582">
        <v>0.77871699999999999</v>
      </c>
      <c r="G840" s="582">
        <v>0</v>
      </c>
      <c r="H840" s="582">
        <v>0.77871699999999999</v>
      </c>
      <c r="I840" s="582">
        <v>7.275400746230018E-2</v>
      </c>
      <c r="J840" s="582">
        <v>8.7411764395065603E-5</v>
      </c>
      <c r="K840" s="582">
        <v>2.5349821684876985E-4</v>
      </c>
      <c r="L840" s="582">
        <v>0</v>
      </c>
    </row>
    <row r="841" spans="1:12" ht="14.25" customHeight="1" x14ac:dyDescent="0.25">
      <c r="A841" s="582" t="s">
        <v>1252</v>
      </c>
      <c r="B841" s="582" t="s">
        <v>459</v>
      </c>
      <c r="C841" s="582" t="s">
        <v>1475</v>
      </c>
      <c r="D841" s="586">
        <v>477340</v>
      </c>
      <c r="E841" s="582">
        <v>1.4730799999999999</v>
      </c>
      <c r="F841" s="582">
        <v>0</v>
      </c>
      <c r="G841" s="582">
        <v>0</v>
      </c>
      <c r="H841" s="582">
        <v>1.4730799999999999</v>
      </c>
      <c r="I841" s="582">
        <v>0.17551032751276932</v>
      </c>
      <c r="J841" s="582">
        <v>1.6535466592377534E-4</v>
      </c>
      <c r="K841" s="582">
        <v>4.7953640831725243E-4</v>
      </c>
      <c r="L841" s="582">
        <v>0</v>
      </c>
    </row>
    <row r="842" spans="1:12" ht="14.25" customHeight="1" x14ac:dyDescent="0.25">
      <c r="A842" s="582" t="s">
        <v>1252</v>
      </c>
      <c r="B842" s="582" t="s">
        <v>459</v>
      </c>
      <c r="C842" s="582" t="s">
        <v>1475</v>
      </c>
      <c r="D842" s="586">
        <v>477341</v>
      </c>
      <c r="E842" s="582">
        <v>0.73524500100000001</v>
      </c>
      <c r="F842" s="582">
        <v>0</v>
      </c>
      <c r="G842" s="582">
        <v>0</v>
      </c>
      <c r="H842" s="582">
        <v>0.73524500100000001</v>
      </c>
      <c r="I842" s="582">
        <v>8.7600870915114176E-2</v>
      </c>
      <c r="J842" s="582">
        <v>8.2531968061803042E-5</v>
      </c>
      <c r="K842" s="582">
        <v>2.393466386979786E-4</v>
      </c>
      <c r="L842" s="582">
        <v>0</v>
      </c>
    </row>
    <row r="843" spans="1:12" ht="14.25" customHeight="1" x14ac:dyDescent="0.25">
      <c r="A843" s="582" t="s">
        <v>1252</v>
      </c>
      <c r="B843" s="582" t="s">
        <v>459</v>
      </c>
      <c r="C843" s="582" t="s">
        <v>1475</v>
      </c>
      <c r="D843" s="586">
        <v>477342</v>
      </c>
      <c r="E843" s="582">
        <v>0.77946219999999999</v>
      </c>
      <c r="F843" s="582">
        <v>0</v>
      </c>
      <c r="G843" s="582">
        <v>0</v>
      </c>
      <c r="H843" s="582">
        <v>0.77946219999999999</v>
      </c>
      <c r="I843" s="582">
        <v>9.2869135420902929E-2</v>
      </c>
      <c r="J843" s="582">
        <v>8.7495391751439802E-5</v>
      </c>
      <c r="K843" s="582">
        <v>2.5374080417021742E-4</v>
      </c>
      <c r="L843" s="582">
        <v>0</v>
      </c>
    </row>
    <row r="844" spans="1:12" ht="14.25" customHeight="1" x14ac:dyDescent="0.25">
      <c r="A844" s="582" t="s">
        <v>1252</v>
      </c>
      <c r="B844" s="582" t="s">
        <v>459</v>
      </c>
      <c r="C844" s="582" t="s">
        <v>1475</v>
      </c>
      <c r="D844" s="586">
        <v>477344</v>
      </c>
      <c r="E844" s="582">
        <v>1.4730799999999999</v>
      </c>
      <c r="F844" s="582">
        <v>0</v>
      </c>
      <c r="G844" s="582">
        <v>0</v>
      </c>
      <c r="H844" s="582">
        <v>1.4730799999999999</v>
      </c>
      <c r="I844" s="582">
        <v>0.17551032751276932</v>
      </c>
      <c r="J844" s="582">
        <v>1.6535466592377534E-4</v>
      </c>
      <c r="K844" s="582">
        <v>4.7953640831725243E-4</v>
      </c>
      <c r="L844" s="582">
        <v>0</v>
      </c>
    </row>
    <row r="845" spans="1:12" ht="14.25" customHeight="1" x14ac:dyDescent="0.25">
      <c r="A845" s="582" t="s">
        <v>1252</v>
      </c>
      <c r="B845" s="582" t="s">
        <v>459</v>
      </c>
      <c r="C845" s="582" t="s">
        <v>1475</v>
      </c>
      <c r="D845" s="586">
        <v>477346</v>
      </c>
      <c r="E845" s="582">
        <v>21.445250716</v>
      </c>
      <c r="F845" s="582">
        <v>0</v>
      </c>
      <c r="G845" s="582">
        <v>0</v>
      </c>
      <c r="H845" s="582">
        <v>21.445250716</v>
      </c>
      <c r="I845" s="582">
        <v>2.5550974651413676</v>
      </c>
      <c r="J845" s="582">
        <v>2.4072502954015458E-3</v>
      </c>
      <c r="K845" s="582">
        <v>6.9811405328570374E-3</v>
      </c>
      <c r="L845" s="582">
        <v>0</v>
      </c>
    </row>
    <row r="846" spans="1:12" ht="14.25" customHeight="1" x14ac:dyDescent="0.25">
      <c r="A846" s="582" t="s">
        <v>1252</v>
      </c>
      <c r="B846" s="582" t="s">
        <v>459</v>
      </c>
      <c r="C846" s="582" t="s">
        <v>1475</v>
      </c>
      <c r="D846" s="586">
        <v>477356</v>
      </c>
      <c r="E846" s="582">
        <v>3.7990349999999999</v>
      </c>
      <c r="F846" s="582">
        <v>0</v>
      </c>
      <c r="G846" s="582">
        <v>0</v>
      </c>
      <c r="H846" s="582">
        <v>3.7990349999999999</v>
      </c>
      <c r="I846" s="582">
        <v>0.45263643620344512</v>
      </c>
      <c r="J846" s="582">
        <v>4.2644534606991135E-4</v>
      </c>
      <c r="K846" s="582">
        <v>1.2707018303736728E-3</v>
      </c>
      <c r="L846" s="582">
        <v>0</v>
      </c>
    </row>
    <row r="847" spans="1:12" ht="14.25" customHeight="1" x14ac:dyDescent="0.25">
      <c r="A847" s="582" t="s">
        <v>1252</v>
      </c>
      <c r="B847" s="582" t="s">
        <v>459</v>
      </c>
      <c r="C847" s="582" t="s">
        <v>1475</v>
      </c>
      <c r="D847" s="586">
        <v>477357</v>
      </c>
      <c r="E847" s="582">
        <v>0.82756099999999999</v>
      </c>
      <c r="F847" s="582">
        <v>0</v>
      </c>
      <c r="G847" s="582">
        <v>0</v>
      </c>
      <c r="H847" s="582">
        <v>0.82756099999999999</v>
      </c>
      <c r="I847" s="582">
        <v>9.8599873833596904E-2</v>
      </c>
      <c r="J847" s="582">
        <v>9.2894528937020006E-5</v>
      </c>
      <c r="K847" s="582">
        <v>2.6939855921160672E-4</v>
      </c>
      <c r="L847" s="582">
        <v>0</v>
      </c>
    </row>
    <row r="848" spans="1:12" ht="14.25" customHeight="1" x14ac:dyDescent="0.25">
      <c r="A848" s="582" t="s">
        <v>1252</v>
      </c>
      <c r="B848" s="582" t="s">
        <v>459</v>
      </c>
      <c r="C848" s="582" t="s">
        <v>1475</v>
      </c>
      <c r="D848" s="586">
        <v>477358</v>
      </c>
      <c r="E848" s="582">
        <v>4.0962615079999996</v>
      </c>
      <c r="F848" s="582">
        <v>0</v>
      </c>
      <c r="G848" s="582">
        <v>0</v>
      </c>
      <c r="H848" s="582">
        <v>4.0962615079999996</v>
      </c>
      <c r="I848" s="582">
        <v>0.48804966291236568</v>
      </c>
      <c r="J848" s="582">
        <v>4.5980934631447226E-4</v>
      </c>
      <c r="K848" s="582">
        <v>1.3334690086337748E-3</v>
      </c>
      <c r="L848" s="582">
        <v>0</v>
      </c>
    </row>
    <row r="849" spans="1:12" ht="14.25" customHeight="1" x14ac:dyDescent="0.25">
      <c r="A849" s="582" t="s">
        <v>1252</v>
      </c>
      <c r="B849" s="582" t="s">
        <v>459</v>
      </c>
      <c r="C849" s="582" t="s">
        <v>1475</v>
      </c>
      <c r="D849" s="586">
        <v>477411</v>
      </c>
      <c r="E849" s="582">
        <v>4.2211071780000005</v>
      </c>
      <c r="F849" s="582">
        <v>0</v>
      </c>
      <c r="G849" s="582">
        <v>0</v>
      </c>
      <c r="H849" s="582">
        <v>4.2211071780000005</v>
      </c>
      <c r="I849" s="582">
        <v>0.5029244188545503</v>
      </c>
      <c r="J849" s="582">
        <v>4.7382339514210405E-4</v>
      </c>
      <c r="K849" s="582">
        <v>1.3741104256456498E-3</v>
      </c>
      <c r="L849" s="582">
        <v>0</v>
      </c>
    </row>
    <row r="850" spans="1:12" ht="14.25" customHeight="1" x14ac:dyDescent="0.25">
      <c r="A850" s="582" t="s">
        <v>1252</v>
      </c>
      <c r="B850" s="582" t="s">
        <v>459</v>
      </c>
      <c r="C850" s="582" t="s">
        <v>1475</v>
      </c>
      <c r="D850" s="586">
        <v>477412</v>
      </c>
      <c r="E850" s="582">
        <v>7.2999057000000001</v>
      </c>
      <c r="F850" s="582">
        <v>0</v>
      </c>
      <c r="G850" s="582">
        <v>0</v>
      </c>
      <c r="H850" s="582">
        <v>7.2999057000000001</v>
      </c>
      <c r="I850" s="582">
        <v>0.86974830981299844</v>
      </c>
      <c r="J850" s="582">
        <v>8.1942153060157177E-4</v>
      </c>
      <c r="K850" s="582">
        <v>2.3763614742122884E-3</v>
      </c>
      <c r="L850" s="582">
        <v>0</v>
      </c>
    </row>
    <row r="851" spans="1:12" ht="14.25" customHeight="1" x14ac:dyDescent="0.25">
      <c r="A851" s="582" t="s">
        <v>1252</v>
      </c>
      <c r="B851" s="582" t="s">
        <v>459</v>
      </c>
      <c r="C851" s="582" t="s">
        <v>1475</v>
      </c>
      <c r="D851" s="586">
        <v>477481</v>
      </c>
      <c r="E851" s="582">
        <v>1.4730799999999999</v>
      </c>
      <c r="F851" s="582">
        <v>0</v>
      </c>
      <c r="G851" s="582">
        <v>0</v>
      </c>
      <c r="H851" s="582">
        <v>1.4730799999999999</v>
      </c>
      <c r="I851" s="582">
        <v>0.17551032751276932</v>
      </c>
      <c r="J851" s="582">
        <v>1.6535466592377534E-4</v>
      </c>
      <c r="K851" s="582">
        <v>4.7953640831725243E-4</v>
      </c>
      <c r="L851" s="582">
        <v>0</v>
      </c>
    </row>
    <row r="852" spans="1:12" ht="14.25" customHeight="1" x14ac:dyDescent="0.25">
      <c r="A852" s="582" t="s">
        <v>1252</v>
      </c>
      <c r="B852" s="582" t="s">
        <v>459</v>
      </c>
      <c r="C852" s="582" t="s">
        <v>1475</v>
      </c>
      <c r="D852" s="586">
        <v>477482</v>
      </c>
      <c r="E852" s="582">
        <v>4.7477102990000004</v>
      </c>
      <c r="F852" s="582">
        <v>0</v>
      </c>
      <c r="G852" s="582">
        <v>0</v>
      </c>
      <c r="H852" s="582">
        <v>4.7477102990000004</v>
      </c>
      <c r="I852" s="582">
        <v>0.56566662346155561</v>
      </c>
      <c r="J852" s="582">
        <v>5.3293510913145724E-4</v>
      </c>
      <c r="K852" s="582">
        <v>1.5455372043560599E-3</v>
      </c>
      <c r="L852" s="582">
        <v>0</v>
      </c>
    </row>
    <row r="853" spans="1:12" ht="14.25" customHeight="1" x14ac:dyDescent="0.25">
      <c r="A853" s="582" t="s">
        <v>1252</v>
      </c>
      <c r="B853" s="582" t="s">
        <v>459</v>
      </c>
      <c r="C853" s="582" t="s">
        <v>1475</v>
      </c>
      <c r="D853" s="586">
        <v>477539</v>
      </c>
      <c r="E853" s="582">
        <v>4.5836619700000005</v>
      </c>
      <c r="F853" s="582">
        <v>0</v>
      </c>
      <c r="G853" s="582">
        <v>0</v>
      </c>
      <c r="H853" s="582">
        <v>4.5836619700000005</v>
      </c>
      <c r="I853" s="582">
        <v>0.54612106526993465</v>
      </c>
      <c r="J853" s="582">
        <v>5.1452052754602864E-4</v>
      </c>
      <c r="K853" s="582">
        <v>1.4921340405275162E-3</v>
      </c>
      <c r="L853" s="582">
        <v>0</v>
      </c>
    </row>
    <row r="854" spans="1:12" ht="14.25" customHeight="1" x14ac:dyDescent="0.25">
      <c r="A854" s="582" t="s">
        <v>1252</v>
      </c>
      <c r="B854" s="582" t="s">
        <v>459</v>
      </c>
      <c r="C854" s="582" t="s">
        <v>1475</v>
      </c>
      <c r="D854" s="586">
        <v>477540</v>
      </c>
      <c r="E854" s="582">
        <v>14.272636665</v>
      </c>
      <c r="F854" s="582">
        <v>0</v>
      </c>
      <c r="G854" s="582">
        <v>0</v>
      </c>
      <c r="H854" s="582">
        <v>14.272636665</v>
      </c>
      <c r="I854" s="582">
        <v>1.7005153421970896</v>
      </c>
      <c r="J854" s="582">
        <v>1.6021173813079248E-3</v>
      </c>
      <c r="K854" s="582">
        <v>3.6505944807080268E-3</v>
      </c>
      <c r="L854" s="582">
        <v>0</v>
      </c>
    </row>
    <row r="855" spans="1:12" ht="14.25" customHeight="1" x14ac:dyDescent="0.25">
      <c r="A855" s="582" t="s">
        <v>1252</v>
      </c>
      <c r="B855" s="582" t="s">
        <v>459</v>
      </c>
      <c r="C855" s="582" t="s">
        <v>1475</v>
      </c>
      <c r="D855" s="586">
        <v>477587</v>
      </c>
      <c r="E855" s="582">
        <v>3.0020899999999999</v>
      </c>
      <c r="F855" s="582">
        <v>0</v>
      </c>
      <c r="G855" s="582">
        <v>0</v>
      </c>
      <c r="H855" s="582">
        <v>3.0020899999999999</v>
      </c>
      <c r="I855" s="582">
        <v>0.35768444288348883</v>
      </c>
      <c r="J855" s="582">
        <v>3.3698752886680063E-4</v>
      </c>
      <c r="K855" s="582">
        <v>9.7727988707004389E-4</v>
      </c>
      <c r="L855" s="582">
        <v>0</v>
      </c>
    </row>
    <row r="856" spans="1:12" ht="14.25" customHeight="1" x14ac:dyDescent="0.25">
      <c r="A856" s="582" t="s">
        <v>1252</v>
      </c>
      <c r="B856" s="582" t="s">
        <v>459</v>
      </c>
      <c r="C856" s="582" t="s">
        <v>1475</v>
      </c>
      <c r="D856" s="586">
        <v>477790</v>
      </c>
      <c r="E856" s="582">
        <v>1.6721600000000001</v>
      </c>
      <c r="F856" s="582">
        <v>0</v>
      </c>
      <c r="G856" s="582">
        <v>0</v>
      </c>
      <c r="H856" s="582">
        <v>1.6721600000000001</v>
      </c>
      <c r="I856" s="582">
        <v>0.19922972584924933</v>
      </c>
      <c r="J856" s="582">
        <v>1.8770157418509256E-4</v>
      </c>
      <c r="K856" s="582">
        <v>5.4434355264600478E-4</v>
      </c>
      <c r="L856" s="582">
        <v>0</v>
      </c>
    </row>
    <row r="857" spans="1:12" ht="14.25" customHeight="1" x14ac:dyDescent="0.25">
      <c r="A857" s="582" t="s">
        <v>1252</v>
      </c>
      <c r="B857" s="582" t="s">
        <v>459</v>
      </c>
      <c r="C857" s="582" t="s">
        <v>1475</v>
      </c>
      <c r="D857" s="586">
        <v>477791</v>
      </c>
      <c r="E857" s="582">
        <v>20.217002477000001</v>
      </c>
      <c r="F857" s="582">
        <v>0</v>
      </c>
      <c r="G857" s="582">
        <v>0</v>
      </c>
      <c r="H857" s="582">
        <v>20.217002477000001</v>
      </c>
      <c r="I857" s="582">
        <v>2.40875745477023</v>
      </c>
      <c r="J857" s="582">
        <v>2.2693780466904795E-3</v>
      </c>
      <c r="K857" s="582">
        <v>1.3396054133595998E-2</v>
      </c>
      <c r="L857" s="582">
        <v>0</v>
      </c>
    </row>
    <row r="858" spans="1:12" ht="14.25" customHeight="1" x14ac:dyDescent="0.25">
      <c r="A858" s="582" t="s">
        <v>1252</v>
      </c>
      <c r="B858" s="582" t="s">
        <v>459</v>
      </c>
      <c r="C858" s="582" t="s">
        <v>1475</v>
      </c>
      <c r="D858" s="586">
        <v>477792</v>
      </c>
      <c r="E858" s="582">
        <v>4.8102927820000003</v>
      </c>
      <c r="F858" s="582">
        <v>0</v>
      </c>
      <c r="G858" s="582">
        <v>0</v>
      </c>
      <c r="H858" s="582">
        <v>4.8102927820000003</v>
      </c>
      <c r="I858" s="582">
        <v>0.57312302223988532</v>
      </c>
      <c r="J858" s="582">
        <v>5.3996005373989039E-4</v>
      </c>
      <c r="K858" s="582">
        <v>1.5659098842332659E-3</v>
      </c>
      <c r="L858" s="582">
        <v>0</v>
      </c>
    </row>
    <row r="859" spans="1:12" ht="14.25" customHeight="1" x14ac:dyDescent="0.25">
      <c r="A859" s="582" t="s">
        <v>1252</v>
      </c>
      <c r="B859" s="582" t="s">
        <v>459</v>
      </c>
      <c r="C859" s="582" t="s">
        <v>1475</v>
      </c>
      <c r="D859" s="586">
        <v>477793</v>
      </c>
      <c r="E859" s="582">
        <v>3.2537470000000002</v>
      </c>
      <c r="F859" s="582">
        <v>0</v>
      </c>
      <c r="G859" s="582">
        <v>0</v>
      </c>
      <c r="H859" s="582">
        <v>3.2537470000000002</v>
      </c>
      <c r="I859" s="582">
        <v>0.38766815218025547</v>
      </c>
      <c r="J859" s="582">
        <v>3.6523627242613174E-4</v>
      </c>
      <c r="K859" s="582">
        <v>1.059202589101091E-3</v>
      </c>
      <c r="L859" s="582">
        <v>0</v>
      </c>
    </row>
    <row r="860" spans="1:12" ht="14.25" customHeight="1" x14ac:dyDescent="0.25">
      <c r="A860" s="582" t="s">
        <v>1252</v>
      </c>
      <c r="B860" s="582" t="s">
        <v>459</v>
      </c>
      <c r="C860" s="582" t="s">
        <v>1475</v>
      </c>
      <c r="D860" s="586">
        <v>477841</v>
      </c>
      <c r="E860" s="582">
        <v>1.6602600000000001</v>
      </c>
      <c r="F860" s="582">
        <v>0</v>
      </c>
      <c r="G860" s="582">
        <v>0</v>
      </c>
      <c r="H860" s="582">
        <v>1.6602600000000001</v>
      </c>
      <c r="I860" s="582">
        <v>0.19781191541284276</v>
      </c>
      <c r="J860" s="582">
        <v>1.863658033824417E-4</v>
      </c>
      <c r="K860" s="582">
        <v>5.404697078724858E-4</v>
      </c>
      <c r="L860" s="582">
        <v>0</v>
      </c>
    </row>
    <row r="861" spans="1:12" ht="14.25" customHeight="1" x14ac:dyDescent="0.25">
      <c r="A861" s="582" t="s">
        <v>1252</v>
      </c>
      <c r="B861" s="582" t="s">
        <v>459</v>
      </c>
      <c r="C861" s="582" t="s">
        <v>1475</v>
      </c>
      <c r="D861" s="586">
        <v>477842</v>
      </c>
      <c r="E861" s="582">
        <v>1.5969800000000001</v>
      </c>
      <c r="F861" s="582">
        <v>0</v>
      </c>
      <c r="G861" s="582">
        <v>0</v>
      </c>
      <c r="H861" s="582">
        <v>1.5969800000000001</v>
      </c>
      <c r="I861" s="582">
        <v>0.19027241075253368</v>
      </c>
      <c r="J861" s="582">
        <v>1.7926256169858439E-4</v>
      </c>
      <c r="K861" s="582">
        <v>5.1986996860624388E-4</v>
      </c>
      <c r="L861" s="582">
        <v>0</v>
      </c>
    </row>
    <row r="862" spans="1:12" ht="14.25" customHeight="1" x14ac:dyDescent="0.25">
      <c r="A862" s="582" t="s">
        <v>1252</v>
      </c>
      <c r="B862" s="582" t="s">
        <v>459</v>
      </c>
      <c r="C862" s="582" t="s">
        <v>1475</v>
      </c>
      <c r="D862" s="586">
        <v>478111</v>
      </c>
      <c r="E862" s="582">
        <v>1.5099350009999999</v>
      </c>
      <c r="F862" s="582">
        <v>0</v>
      </c>
      <c r="G862" s="582">
        <v>0</v>
      </c>
      <c r="H862" s="582">
        <v>1.5099350009999999</v>
      </c>
      <c r="I862" s="582">
        <v>0.17990142188374267</v>
      </c>
      <c r="J862" s="582">
        <v>1.6949167571141441E-4</v>
      </c>
      <c r="K862" s="582">
        <v>4.9153393345406258E-4</v>
      </c>
      <c r="L862" s="582">
        <v>0</v>
      </c>
    </row>
    <row r="863" spans="1:12" ht="14.25" customHeight="1" x14ac:dyDescent="0.25">
      <c r="A863" s="582" t="s">
        <v>1252</v>
      </c>
      <c r="B863" s="582" t="s">
        <v>459</v>
      </c>
      <c r="C863" s="582" t="s">
        <v>1475</v>
      </c>
      <c r="D863" s="586">
        <v>478112</v>
      </c>
      <c r="E863" s="582">
        <v>8.7465336900000015</v>
      </c>
      <c r="F863" s="582">
        <v>0</v>
      </c>
      <c r="G863" s="582">
        <v>0</v>
      </c>
      <c r="H863" s="582">
        <v>8.7465336900000015</v>
      </c>
      <c r="I863" s="582">
        <v>1.0421070099984211</v>
      </c>
      <c r="J863" s="582">
        <v>9.8180693374055905E-4</v>
      </c>
      <c r="K863" s="582">
        <v>2.8472868790044049E-3</v>
      </c>
      <c r="L863" s="582">
        <v>0</v>
      </c>
    </row>
    <row r="864" spans="1:12" ht="14.25" customHeight="1" x14ac:dyDescent="0.25">
      <c r="A864" s="582" t="s">
        <v>1252</v>
      </c>
      <c r="B864" s="582" t="s">
        <v>459</v>
      </c>
      <c r="C864" s="582" t="s">
        <v>1475</v>
      </c>
      <c r="D864" s="586">
        <v>478180</v>
      </c>
      <c r="E864" s="582">
        <v>1.5467921010000001</v>
      </c>
      <c r="F864" s="582">
        <v>0</v>
      </c>
      <c r="G864" s="582">
        <v>0</v>
      </c>
      <c r="H864" s="582">
        <v>1.5467921010000001</v>
      </c>
      <c r="I864" s="582">
        <v>0.18429276622122645</v>
      </c>
      <c r="J864" s="582">
        <v>1.7362892100159855E-4</v>
      </c>
      <c r="K864" s="582">
        <v>5.035321422105387E-4</v>
      </c>
      <c r="L864" s="582">
        <v>0</v>
      </c>
    </row>
    <row r="865" spans="1:12" ht="14.25" customHeight="1" x14ac:dyDescent="0.25">
      <c r="A865" s="582" t="s">
        <v>1252</v>
      </c>
      <c r="B865" s="582" t="s">
        <v>459</v>
      </c>
      <c r="C865" s="582" t="s">
        <v>1475</v>
      </c>
      <c r="D865" s="586">
        <v>478189</v>
      </c>
      <c r="E865" s="582">
        <v>1.6760030220000002</v>
      </c>
      <c r="F865" s="582">
        <v>0</v>
      </c>
      <c r="G865" s="582">
        <v>0</v>
      </c>
      <c r="H865" s="582">
        <v>1.6760030220000002</v>
      </c>
      <c r="I865" s="582">
        <v>0.1996876200230884</v>
      </c>
      <c r="J865" s="582">
        <v>1.8813297294786968E-4</v>
      </c>
      <c r="K865" s="582">
        <v>5.4559457663462942E-4</v>
      </c>
      <c r="L865" s="582">
        <v>0</v>
      </c>
    </row>
    <row r="866" spans="1:12" ht="14.25" customHeight="1" x14ac:dyDescent="0.25">
      <c r="A866" s="582" t="s">
        <v>1252</v>
      </c>
      <c r="B866" s="582" t="s">
        <v>459</v>
      </c>
      <c r="C866" s="582" t="s">
        <v>1475</v>
      </c>
      <c r="D866" s="586">
        <v>478191</v>
      </c>
      <c r="E866" s="582">
        <v>1.63842</v>
      </c>
      <c r="F866" s="582">
        <v>0</v>
      </c>
      <c r="G866" s="582">
        <v>0</v>
      </c>
      <c r="H866" s="582">
        <v>1.63842</v>
      </c>
      <c r="I866" s="582">
        <v>0.19520978548583345</v>
      </c>
      <c r="J866" s="582">
        <v>1.8391424209332277E-4</v>
      </c>
      <c r="K866" s="582">
        <v>5.3336006334696871E-4</v>
      </c>
      <c r="L866" s="582">
        <v>0</v>
      </c>
    </row>
    <row r="867" spans="1:12" ht="14.25" customHeight="1" x14ac:dyDescent="0.25">
      <c r="A867" s="582" t="s">
        <v>1252</v>
      </c>
      <c r="B867" s="582" t="s">
        <v>459</v>
      </c>
      <c r="C867" s="582" t="s">
        <v>1475</v>
      </c>
      <c r="D867" s="586">
        <v>478264</v>
      </c>
      <c r="E867" s="582">
        <v>4.4047326959999999</v>
      </c>
      <c r="F867" s="582">
        <v>0</v>
      </c>
      <c r="G867" s="582">
        <v>0</v>
      </c>
      <c r="H867" s="582">
        <v>4.4047326959999999</v>
      </c>
      <c r="I867" s="582">
        <v>0.52480250188798794</v>
      </c>
      <c r="J867" s="582">
        <v>4.9443553325564916E-4</v>
      </c>
      <c r="K867" s="582">
        <v>1.4338865849797113E-3</v>
      </c>
      <c r="L867" s="582">
        <v>0</v>
      </c>
    </row>
    <row r="868" spans="1:12" ht="14.25" customHeight="1" x14ac:dyDescent="0.25">
      <c r="A868" s="582" t="s">
        <v>1252</v>
      </c>
      <c r="B868" s="582" t="s">
        <v>459</v>
      </c>
      <c r="C868" s="582" t="s">
        <v>1475</v>
      </c>
      <c r="D868" s="586">
        <v>478337</v>
      </c>
      <c r="E868" s="582">
        <v>200</v>
      </c>
      <c r="F868" s="582">
        <v>1492.9319135170001</v>
      </c>
      <c r="G868" s="582">
        <v>0</v>
      </c>
      <c r="H868" s="582">
        <v>1692.9319135170001</v>
      </c>
      <c r="I868" s="582">
        <v>110.8431494356833</v>
      </c>
      <c r="J868" s="582">
        <v>0.1542408125164822</v>
      </c>
      <c r="K868" s="582">
        <v>0.53616151785674282</v>
      </c>
      <c r="L868" s="582">
        <v>0</v>
      </c>
    </row>
    <row r="869" spans="1:12" ht="14.25" customHeight="1" x14ac:dyDescent="0.25">
      <c r="A869" s="582" t="s">
        <v>1252</v>
      </c>
      <c r="B869" s="582" t="s">
        <v>459</v>
      </c>
      <c r="C869" s="582" t="s">
        <v>1475</v>
      </c>
      <c r="D869" s="586">
        <v>478353</v>
      </c>
      <c r="E869" s="582">
        <v>8.5988980050000006</v>
      </c>
      <c r="F869" s="582">
        <v>0</v>
      </c>
      <c r="G869" s="582">
        <v>0</v>
      </c>
      <c r="H869" s="582">
        <v>8.5988980050000006</v>
      </c>
      <c r="I869" s="582">
        <v>1.0245169311199671</v>
      </c>
      <c r="J869" s="582">
        <v>9.6523468037097867E-4</v>
      </c>
      <c r="K869" s="582">
        <v>2.799226560951479E-3</v>
      </c>
      <c r="L869" s="582">
        <v>0</v>
      </c>
    </row>
    <row r="870" spans="1:12" ht="14.25" customHeight="1" x14ac:dyDescent="0.25">
      <c r="A870" s="582" t="s">
        <v>1252</v>
      </c>
      <c r="B870" s="582" t="s">
        <v>459</v>
      </c>
      <c r="C870" s="582" t="s">
        <v>1475</v>
      </c>
      <c r="D870" s="586">
        <v>478354</v>
      </c>
      <c r="E870" s="582">
        <v>0</v>
      </c>
      <c r="F870" s="582">
        <v>1.0256000999999999</v>
      </c>
      <c r="G870" s="582">
        <v>0</v>
      </c>
      <c r="H870" s="582">
        <v>1.0256000999999999</v>
      </c>
      <c r="I870" s="582">
        <v>2.7247789414025763E-2</v>
      </c>
      <c r="J870" s="582">
        <v>1.022103150850327E-4</v>
      </c>
      <c r="K870" s="582">
        <v>3.1319154659994596E-4</v>
      </c>
      <c r="L870" s="582">
        <v>0</v>
      </c>
    </row>
    <row r="871" spans="1:12" ht="14.25" customHeight="1" x14ac:dyDescent="0.25">
      <c r="A871" s="582" t="s">
        <v>1252</v>
      </c>
      <c r="B871" s="582" t="s">
        <v>459</v>
      </c>
      <c r="C871" s="582" t="s">
        <v>1475</v>
      </c>
      <c r="D871" s="586">
        <v>478355</v>
      </c>
      <c r="E871" s="582">
        <v>0</v>
      </c>
      <c r="F871" s="582">
        <v>1.3794001</v>
      </c>
      <c r="G871" s="582">
        <v>0</v>
      </c>
      <c r="H871" s="582">
        <v>1.3794001</v>
      </c>
      <c r="I871" s="582">
        <v>3.7454272701011503E-2</v>
      </c>
      <c r="J871" s="582">
        <v>1.4314715182989332E-4</v>
      </c>
      <c r="K871" s="582">
        <v>4.3050581655175549E-4</v>
      </c>
      <c r="L871" s="582">
        <v>0</v>
      </c>
    </row>
    <row r="872" spans="1:12" ht="14.25" customHeight="1" x14ac:dyDescent="0.25">
      <c r="A872" s="582" t="s">
        <v>1252</v>
      </c>
      <c r="B872" s="582" t="s">
        <v>459</v>
      </c>
      <c r="C872" s="582" t="s">
        <v>1475</v>
      </c>
      <c r="D872" s="586">
        <v>478356</v>
      </c>
      <c r="E872" s="582">
        <v>0</v>
      </c>
      <c r="F872" s="582">
        <v>2.7129001000000001</v>
      </c>
      <c r="G872" s="582">
        <v>0</v>
      </c>
      <c r="H872" s="582">
        <v>2.7129001000000001</v>
      </c>
      <c r="I872" s="582">
        <v>7.366159259057671E-2</v>
      </c>
      <c r="J872" s="582">
        <v>2.8152855250371099E-4</v>
      </c>
      <c r="K872" s="582">
        <v>8.4668637676178153E-4</v>
      </c>
      <c r="L872" s="582">
        <v>0</v>
      </c>
    </row>
    <row r="873" spans="1:12" ht="14.25" customHeight="1" x14ac:dyDescent="0.25">
      <c r="A873" s="582" t="s">
        <v>1252</v>
      </c>
      <c r="B873" s="582" t="s">
        <v>459</v>
      </c>
      <c r="C873" s="582" t="s">
        <v>1475</v>
      </c>
      <c r="D873" s="586">
        <v>478357</v>
      </c>
      <c r="E873" s="582">
        <v>0</v>
      </c>
      <c r="F873" s="582">
        <v>1.756</v>
      </c>
      <c r="G873" s="582">
        <v>0</v>
      </c>
      <c r="H873" s="582">
        <v>1.756</v>
      </c>
      <c r="I873" s="582">
        <v>4.7679513369863015E-2</v>
      </c>
      <c r="J873" s="582">
        <v>1.8222718123550387E-4</v>
      </c>
      <c r="K873" s="582">
        <v>5.4804129263502492E-4</v>
      </c>
      <c r="L873" s="582">
        <v>0</v>
      </c>
    </row>
    <row r="874" spans="1:12" ht="14.25" customHeight="1" x14ac:dyDescent="0.25">
      <c r="A874" s="582" t="s">
        <v>1252</v>
      </c>
      <c r="B874" s="582" t="s">
        <v>459</v>
      </c>
      <c r="C874" s="582" t="s">
        <v>1475</v>
      </c>
      <c r="D874" s="586">
        <v>478358</v>
      </c>
      <c r="E874" s="582">
        <v>0</v>
      </c>
      <c r="F874" s="582">
        <v>0.78659999999999997</v>
      </c>
      <c r="G874" s="582">
        <v>0</v>
      </c>
      <c r="H874" s="582">
        <v>0.78659999999999997</v>
      </c>
      <c r="I874" s="582">
        <v>2.1358161887671232E-2</v>
      </c>
      <c r="J874" s="582">
        <v>8.1629361654674443E-5</v>
      </c>
      <c r="K874" s="582">
        <v>2.4549503461657776E-4</v>
      </c>
      <c r="L874" s="582">
        <v>0</v>
      </c>
    </row>
    <row r="875" spans="1:12" ht="14.25" customHeight="1" x14ac:dyDescent="0.25">
      <c r="A875" s="582" t="s">
        <v>1252</v>
      </c>
      <c r="B875" s="582" t="s">
        <v>459</v>
      </c>
      <c r="C875" s="582" t="s">
        <v>1475</v>
      </c>
      <c r="D875" s="586">
        <v>478576</v>
      </c>
      <c r="E875" s="582">
        <v>0</v>
      </c>
      <c r="F875" s="582">
        <v>6.1645000000000003</v>
      </c>
      <c r="G875" s="582">
        <v>0</v>
      </c>
      <c r="H875" s="582">
        <v>6.1645000000000003</v>
      </c>
      <c r="I875" s="582">
        <v>0.16738076206479455</v>
      </c>
      <c r="J875" s="582">
        <v>6.397155152887353E-4</v>
      </c>
      <c r="K875" s="582">
        <v>1.9239183077725574E-3</v>
      </c>
      <c r="L875" s="582">
        <v>0</v>
      </c>
    </row>
    <row r="876" spans="1:12" ht="14.25" customHeight="1" x14ac:dyDescent="0.25">
      <c r="A876" s="582" t="s">
        <v>1252</v>
      </c>
      <c r="B876" s="582" t="s">
        <v>459</v>
      </c>
      <c r="C876" s="582" t="s">
        <v>1477</v>
      </c>
      <c r="D876" s="586">
        <v>470015</v>
      </c>
      <c r="E876" s="582">
        <v>5.9968266999999997</v>
      </c>
      <c r="F876" s="582">
        <v>0</v>
      </c>
      <c r="G876" s="582">
        <v>0.66631410000000002</v>
      </c>
      <c r="H876" s="582">
        <v>5.3305125999999996</v>
      </c>
      <c r="I876" s="582">
        <v>0.68094103990547938</v>
      </c>
      <c r="J876" s="582">
        <v>6.9914664165377242E-4</v>
      </c>
      <c r="K876" s="582">
        <v>2.1468091841095889E-2</v>
      </c>
      <c r="L876" s="582">
        <v>0</v>
      </c>
    </row>
    <row r="877" spans="1:12" ht="14.25" customHeight="1" x14ac:dyDescent="0.25">
      <c r="A877" s="582" t="s">
        <v>1252</v>
      </c>
      <c r="B877" s="582" t="s">
        <v>459</v>
      </c>
      <c r="C877" s="582" t="s">
        <v>1477</v>
      </c>
      <c r="D877" s="586">
        <v>473035</v>
      </c>
      <c r="E877" s="582">
        <v>115.25580226400001</v>
      </c>
      <c r="F877" s="582">
        <v>0</v>
      </c>
      <c r="G877" s="582">
        <v>11.5255802</v>
      </c>
      <c r="H877" s="582">
        <v>103.73022206400002</v>
      </c>
      <c r="I877" s="582">
        <v>13.268687069270683</v>
      </c>
      <c r="J877" s="582">
        <v>1.3419296543175035E-2</v>
      </c>
      <c r="K877" s="582">
        <v>0.41375569980986304</v>
      </c>
      <c r="L877" s="582">
        <v>0</v>
      </c>
    </row>
    <row r="878" spans="1:12" ht="14.25" customHeight="1" x14ac:dyDescent="0.25">
      <c r="A878" s="582" t="s">
        <v>1252</v>
      </c>
      <c r="B878" s="582" t="s">
        <v>459</v>
      </c>
      <c r="C878" s="582" t="s">
        <v>1477</v>
      </c>
      <c r="D878" s="586">
        <v>473046</v>
      </c>
      <c r="E878" s="582">
        <v>487.86008270000002</v>
      </c>
      <c r="F878" s="582">
        <v>0</v>
      </c>
      <c r="G878" s="582">
        <v>54.206675799999999</v>
      </c>
      <c r="H878" s="582">
        <v>433.65340689999999</v>
      </c>
      <c r="I878" s="582">
        <v>56.594947766868493</v>
      </c>
      <c r="J878" s="582">
        <v>5.7010646285222656E-2</v>
      </c>
      <c r="K878" s="582">
        <v>1.7486691265890413</v>
      </c>
      <c r="L878" s="582">
        <v>0</v>
      </c>
    </row>
    <row r="879" spans="1:12" ht="14.25" customHeight="1" x14ac:dyDescent="0.25">
      <c r="A879" s="582" t="s">
        <v>1252</v>
      </c>
      <c r="B879" s="582" t="s">
        <v>459</v>
      </c>
      <c r="C879" s="582" t="s">
        <v>1477</v>
      </c>
      <c r="D879" s="586">
        <v>473274</v>
      </c>
      <c r="E879" s="582">
        <v>5.4658395000000004</v>
      </c>
      <c r="F879" s="582">
        <v>0</v>
      </c>
      <c r="G879" s="582">
        <v>0.54658399999999996</v>
      </c>
      <c r="H879" s="582">
        <v>4.9192555000000002</v>
      </c>
      <c r="I879" s="582">
        <v>0.64748408014917802</v>
      </c>
      <c r="J879" s="582">
        <v>6.3693767621195543E-4</v>
      </c>
      <c r="K879" s="582">
        <v>1.9622531805068493E-2</v>
      </c>
      <c r="L879" s="582">
        <v>0</v>
      </c>
    </row>
    <row r="880" spans="1:12" ht="14.25" customHeight="1" x14ac:dyDescent="0.25">
      <c r="A880" s="582" t="s">
        <v>1252</v>
      </c>
      <c r="B880" s="582" t="s">
        <v>459</v>
      </c>
      <c r="C880" s="582" t="s">
        <v>1477</v>
      </c>
      <c r="D880" s="586">
        <v>473319</v>
      </c>
      <c r="E880" s="582">
        <v>23.780577449000003</v>
      </c>
      <c r="F880" s="582">
        <v>0</v>
      </c>
      <c r="G880" s="582">
        <v>2.3780576999999998</v>
      </c>
      <c r="H880" s="582">
        <v>21.402519749</v>
      </c>
      <c r="I880" s="582">
        <v>2.8580564133238355</v>
      </c>
      <c r="J880" s="582">
        <v>2.7441841346696502E-3</v>
      </c>
      <c r="K880" s="582">
        <v>8.5140989353972588E-2</v>
      </c>
      <c r="L880" s="582">
        <v>0</v>
      </c>
    </row>
    <row r="881" spans="1:12" ht="14.25" customHeight="1" x14ac:dyDescent="0.25">
      <c r="A881" s="582" t="s">
        <v>1252</v>
      </c>
      <c r="B881" s="582" t="s">
        <v>459</v>
      </c>
      <c r="C881" s="582" t="s">
        <v>1477</v>
      </c>
      <c r="D881" s="586">
        <v>473320</v>
      </c>
      <c r="E881" s="582">
        <v>9.3187100159999989</v>
      </c>
      <c r="F881" s="582">
        <v>0</v>
      </c>
      <c r="G881" s="582">
        <v>0.931871</v>
      </c>
      <c r="H881" s="582">
        <v>8.3868390159999997</v>
      </c>
      <c r="I881" s="582">
        <v>1.0920662681986302</v>
      </c>
      <c r="J881" s="582">
        <v>1.1000124680205961E-3</v>
      </c>
      <c r="K881" s="582">
        <v>3.3777132410958907E-2</v>
      </c>
      <c r="L881" s="582">
        <v>0</v>
      </c>
    </row>
    <row r="882" spans="1:12" ht="14.25" customHeight="1" x14ac:dyDescent="0.25">
      <c r="A882" s="582" t="s">
        <v>1252</v>
      </c>
      <c r="B882" s="582" t="s">
        <v>459</v>
      </c>
      <c r="C882" s="582" t="s">
        <v>1477</v>
      </c>
      <c r="D882" s="586">
        <v>473340</v>
      </c>
      <c r="E882" s="582">
        <v>6.692362277</v>
      </c>
      <c r="F882" s="582">
        <v>0</v>
      </c>
      <c r="G882" s="582">
        <v>0.66923619999999995</v>
      </c>
      <c r="H882" s="582">
        <v>6.0231260769999997</v>
      </c>
      <c r="I882" s="582">
        <v>0.76613328775342471</v>
      </c>
      <c r="J882" s="582">
        <v>7.8998895826127408E-4</v>
      </c>
      <c r="K882" s="582">
        <v>2.422462253150685E-2</v>
      </c>
      <c r="L882" s="582">
        <v>0</v>
      </c>
    </row>
    <row r="883" spans="1:12" ht="14.25" customHeight="1" x14ac:dyDescent="0.25">
      <c r="A883" s="582" t="s">
        <v>1252</v>
      </c>
      <c r="B883" s="582" t="s">
        <v>459</v>
      </c>
      <c r="C883" s="582" t="s">
        <v>1477</v>
      </c>
      <c r="D883" s="586">
        <v>473365</v>
      </c>
      <c r="E883" s="582">
        <v>2.0561600000000002</v>
      </c>
      <c r="F883" s="582">
        <v>0</v>
      </c>
      <c r="G883" s="582">
        <v>0</v>
      </c>
      <c r="H883" s="582">
        <v>2.0561600000000002</v>
      </c>
      <c r="I883" s="582">
        <v>0.2588339274520548</v>
      </c>
      <c r="J883" s="582">
        <v>2.5355570029619059E-4</v>
      </c>
      <c r="K883" s="582">
        <v>8.010574027397261E-3</v>
      </c>
      <c r="L883" s="582">
        <v>0</v>
      </c>
    </row>
    <row r="884" spans="1:12" ht="14.25" customHeight="1" x14ac:dyDescent="0.25">
      <c r="A884" s="582" t="s">
        <v>1252</v>
      </c>
      <c r="B884" s="582" t="s">
        <v>459</v>
      </c>
      <c r="C884" s="582" t="s">
        <v>1477</v>
      </c>
      <c r="D884" s="586">
        <v>473372</v>
      </c>
      <c r="E884" s="582">
        <v>2.7624887999999999</v>
      </c>
      <c r="F884" s="582">
        <v>0</v>
      </c>
      <c r="G884" s="582">
        <v>0.30694320000000003</v>
      </c>
      <c r="H884" s="582">
        <v>2.4555456000000002</v>
      </c>
      <c r="I884" s="582">
        <v>0.33741719876575338</v>
      </c>
      <c r="J884" s="582">
        <v>5.8938393475698998E-4</v>
      </c>
      <c r="K884" s="582">
        <v>9.889457621917808E-3</v>
      </c>
      <c r="L884" s="582">
        <v>0</v>
      </c>
    </row>
    <row r="885" spans="1:12" ht="14.25" customHeight="1" x14ac:dyDescent="0.25">
      <c r="A885" s="582" t="s">
        <v>1252</v>
      </c>
      <c r="B885" s="582" t="s">
        <v>459</v>
      </c>
      <c r="C885" s="582" t="s">
        <v>1477</v>
      </c>
      <c r="D885" s="586">
        <v>473507</v>
      </c>
      <c r="E885" s="582">
        <v>1.7280000170000003</v>
      </c>
      <c r="F885" s="582">
        <v>0</v>
      </c>
      <c r="G885" s="582">
        <v>0.192</v>
      </c>
      <c r="H885" s="582">
        <v>1.5360000170000001</v>
      </c>
      <c r="I885" s="582">
        <v>0.21103561800736301</v>
      </c>
      <c r="J885" s="582">
        <v>3.6867314693188216E-4</v>
      </c>
      <c r="K885" s="582">
        <v>6.186082191780822E-3</v>
      </c>
      <c r="L885" s="582">
        <v>0</v>
      </c>
    </row>
    <row r="886" spans="1:12" ht="14.25" customHeight="1" x14ac:dyDescent="0.25">
      <c r="A886" s="582" t="s">
        <v>1252</v>
      </c>
      <c r="B886" s="582" t="s">
        <v>459</v>
      </c>
      <c r="C886" s="582" t="s">
        <v>1477</v>
      </c>
      <c r="D886" s="586">
        <v>473513</v>
      </c>
      <c r="E886" s="582">
        <v>1.7280000170000003</v>
      </c>
      <c r="F886" s="582">
        <v>0</v>
      </c>
      <c r="G886" s="582">
        <v>0.192</v>
      </c>
      <c r="H886" s="582">
        <v>1.5360000170000001</v>
      </c>
      <c r="I886" s="582">
        <v>0.21103561841815752</v>
      </c>
      <c r="J886" s="582">
        <v>3.6867314869604763E-4</v>
      </c>
      <c r="K886" s="582">
        <v>6.186082191780822E-3</v>
      </c>
      <c r="L886" s="582">
        <v>0</v>
      </c>
    </row>
    <row r="887" spans="1:12" ht="14.25" customHeight="1" x14ac:dyDescent="0.25">
      <c r="A887" s="582" t="s">
        <v>1252</v>
      </c>
      <c r="B887" s="582" t="s">
        <v>459</v>
      </c>
      <c r="C887" s="582" t="s">
        <v>1477</v>
      </c>
      <c r="D887" s="586">
        <v>473514</v>
      </c>
      <c r="E887" s="582">
        <v>1.7280003010000002</v>
      </c>
      <c r="F887" s="582">
        <v>0</v>
      </c>
      <c r="G887" s="582">
        <v>0.192</v>
      </c>
      <c r="H887" s="582">
        <v>1.5360003010000001</v>
      </c>
      <c r="I887" s="582">
        <v>0.21103565340550001</v>
      </c>
      <c r="J887" s="582">
        <v>3.6867318638346576E-4</v>
      </c>
      <c r="K887" s="582">
        <v>6.1860834000000003E-3</v>
      </c>
      <c r="L887" s="582">
        <v>0</v>
      </c>
    </row>
    <row r="888" spans="1:12" ht="14.25" customHeight="1" x14ac:dyDescent="0.25">
      <c r="A888" s="582" t="s">
        <v>1252</v>
      </c>
      <c r="B888" s="582" t="s">
        <v>459</v>
      </c>
      <c r="C888" s="582" t="s">
        <v>1477</v>
      </c>
      <c r="D888" s="586">
        <v>473515</v>
      </c>
      <c r="E888" s="582">
        <v>1.706850027</v>
      </c>
      <c r="F888" s="582">
        <v>0</v>
      </c>
      <c r="G888" s="582">
        <v>0.18965000000000001</v>
      </c>
      <c r="H888" s="582">
        <v>1.5172000269999999</v>
      </c>
      <c r="I888" s="582">
        <v>0.20845263156904792</v>
      </c>
      <c r="J888" s="582">
        <v>3.6416074402915706E-4</v>
      </c>
      <c r="K888" s="582">
        <v>6.1103671232876711E-3</v>
      </c>
      <c r="L888" s="582">
        <v>0</v>
      </c>
    </row>
    <row r="889" spans="1:12" ht="14.25" customHeight="1" x14ac:dyDescent="0.25">
      <c r="A889" s="582" t="s">
        <v>1252</v>
      </c>
      <c r="B889" s="582" t="s">
        <v>459</v>
      </c>
      <c r="C889" s="582" t="s">
        <v>1477</v>
      </c>
      <c r="D889" s="586">
        <v>473516</v>
      </c>
      <c r="E889" s="582">
        <v>1.7539202579999997</v>
      </c>
      <c r="F889" s="582">
        <v>0</v>
      </c>
      <c r="G889" s="582">
        <v>0.19488</v>
      </c>
      <c r="H889" s="582">
        <v>1.5590402579999998</v>
      </c>
      <c r="I889" s="582">
        <v>0.21420118264434246</v>
      </c>
      <c r="J889" s="582">
        <v>3.7420327912514296E-4</v>
      </c>
      <c r="K889" s="582">
        <v>6.2788742301369861E-3</v>
      </c>
      <c r="L889" s="582">
        <v>0</v>
      </c>
    </row>
    <row r="890" spans="1:12" ht="14.25" customHeight="1" x14ac:dyDescent="0.25">
      <c r="A890" s="582" t="s">
        <v>1252</v>
      </c>
      <c r="B890" s="582" t="s">
        <v>459</v>
      </c>
      <c r="C890" s="582" t="s">
        <v>1477</v>
      </c>
      <c r="D890" s="586">
        <v>473525</v>
      </c>
      <c r="E890" s="582">
        <v>1.7982007250000001</v>
      </c>
      <c r="F890" s="582">
        <v>0</v>
      </c>
      <c r="G890" s="582">
        <v>0.19980010000000001</v>
      </c>
      <c r="H890" s="582">
        <v>1.598400625</v>
      </c>
      <c r="I890" s="582">
        <v>0.21960892661489728</v>
      </c>
      <c r="J890" s="582">
        <v>3.836502324536873E-4</v>
      </c>
      <c r="K890" s="582">
        <v>6.437394197260274E-3</v>
      </c>
      <c r="L890" s="582">
        <v>0</v>
      </c>
    </row>
    <row r="891" spans="1:12" ht="14.25" customHeight="1" x14ac:dyDescent="0.25">
      <c r="A891" s="582" t="s">
        <v>1252</v>
      </c>
      <c r="B891" s="582" t="s">
        <v>459</v>
      </c>
      <c r="C891" s="582" t="s">
        <v>1477</v>
      </c>
      <c r="D891" s="586">
        <v>473526</v>
      </c>
      <c r="E891" s="582">
        <v>7.0041870419999999</v>
      </c>
      <c r="F891" s="582">
        <v>0</v>
      </c>
      <c r="G891" s="582">
        <v>0.77824300000000002</v>
      </c>
      <c r="H891" s="582">
        <v>6.2259440420000001</v>
      </c>
      <c r="I891" s="582">
        <v>0.85638480723972599</v>
      </c>
      <c r="J891" s="582">
        <v>1.4872051563381498E-3</v>
      </c>
      <c r="K891" s="582">
        <v>2.4965174926027397E-2</v>
      </c>
      <c r="L891" s="582">
        <v>0</v>
      </c>
    </row>
    <row r="892" spans="1:12" ht="14.25" customHeight="1" x14ac:dyDescent="0.25">
      <c r="A892" s="582" t="s">
        <v>1252</v>
      </c>
      <c r="B892" s="582" t="s">
        <v>459</v>
      </c>
      <c r="C892" s="582" t="s">
        <v>1477</v>
      </c>
      <c r="D892" s="586">
        <v>473557</v>
      </c>
      <c r="E892" s="582">
        <v>2.7747288000000001</v>
      </c>
      <c r="F892" s="582">
        <v>0</v>
      </c>
      <c r="G892" s="582">
        <v>0</v>
      </c>
      <c r="H892" s="582">
        <v>2.7747288000000001</v>
      </c>
      <c r="I892" s="582">
        <v>0.34525570763835617</v>
      </c>
      <c r="J892" s="582">
        <v>3.5957860204357286E-4</v>
      </c>
      <c r="K892" s="582">
        <v>1.1073449194520548E-2</v>
      </c>
      <c r="L892" s="582">
        <v>0</v>
      </c>
    </row>
    <row r="893" spans="1:12" ht="14.25" customHeight="1" x14ac:dyDescent="0.25">
      <c r="A893" s="582" t="s">
        <v>1252</v>
      </c>
      <c r="B893" s="582" t="s">
        <v>459</v>
      </c>
      <c r="C893" s="582" t="s">
        <v>1477</v>
      </c>
      <c r="D893" s="586">
        <v>473657</v>
      </c>
      <c r="E893" s="582">
        <v>2.8180046380000001</v>
      </c>
      <c r="F893" s="582">
        <v>0</v>
      </c>
      <c r="G893" s="582">
        <v>0.31311169999999999</v>
      </c>
      <c r="H893" s="582">
        <v>2.5048929379999998</v>
      </c>
      <c r="I893" s="582">
        <v>0.34419417671986297</v>
      </c>
      <c r="J893" s="582">
        <v>6.0122885732899695E-4</v>
      </c>
      <c r="K893" s="582">
        <v>1.0088198802739725E-2</v>
      </c>
      <c r="L893" s="582">
        <v>0</v>
      </c>
    </row>
    <row r="894" spans="1:12" ht="14.25" customHeight="1" x14ac:dyDescent="0.25">
      <c r="A894" s="582" t="s">
        <v>1252</v>
      </c>
      <c r="B894" s="582" t="s">
        <v>459</v>
      </c>
      <c r="C894" s="582" t="s">
        <v>1477</v>
      </c>
      <c r="D894" s="586">
        <v>473658</v>
      </c>
      <c r="E894" s="582">
        <v>9.3187160999999996</v>
      </c>
      <c r="F894" s="582">
        <v>0</v>
      </c>
      <c r="G894" s="582">
        <v>0.93187160000000002</v>
      </c>
      <c r="H894" s="582">
        <v>8.3868445000000005</v>
      </c>
      <c r="I894" s="582">
        <v>1.0667952311356164</v>
      </c>
      <c r="J894" s="582">
        <v>1.1000131893970958E-3</v>
      </c>
      <c r="K894" s="582">
        <v>3.3777054561643829E-2</v>
      </c>
      <c r="L894" s="582">
        <v>0</v>
      </c>
    </row>
    <row r="895" spans="1:12" ht="14.25" customHeight="1" x14ac:dyDescent="0.25">
      <c r="A895" s="582" t="s">
        <v>1252</v>
      </c>
      <c r="B895" s="582" t="s">
        <v>459</v>
      </c>
      <c r="C895" s="582" t="s">
        <v>1477</v>
      </c>
      <c r="D895" s="586">
        <v>473659</v>
      </c>
      <c r="E895" s="582">
        <v>9.9531350340000007</v>
      </c>
      <c r="F895" s="582">
        <v>0</v>
      </c>
      <c r="G895" s="582">
        <v>0.99531349999999996</v>
      </c>
      <c r="H895" s="582">
        <v>8.9578215340000007</v>
      </c>
      <c r="I895" s="582">
        <v>1.1509615792554795</v>
      </c>
      <c r="J895" s="582">
        <v>1.1588412335997774E-3</v>
      </c>
      <c r="K895" s="582">
        <v>3.5733811758904103E-2</v>
      </c>
      <c r="L895" s="582">
        <v>0</v>
      </c>
    </row>
    <row r="896" spans="1:12" ht="14.25" customHeight="1" x14ac:dyDescent="0.25">
      <c r="A896" s="582" t="s">
        <v>1252</v>
      </c>
      <c r="B896" s="582" t="s">
        <v>459</v>
      </c>
      <c r="C896" s="582" t="s">
        <v>1477</v>
      </c>
      <c r="D896" s="586">
        <v>473660</v>
      </c>
      <c r="E896" s="582">
        <v>27.057119650000001</v>
      </c>
      <c r="F896" s="582">
        <v>0</v>
      </c>
      <c r="G896" s="582">
        <v>2.7057118999999998</v>
      </c>
      <c r="H896" s="582">
        <v>24.35140775</v>
      </c>
      <c r="I896" s="582">
        <v>3.3013656605260273</v>
      </c>
      <c r="J896" s="582">
        <v>5.5241902072942902E-3</v>
      </c>
      <c r="K896" s="582">
        <v>9.7085396383561631E-2</v>
      </c>
      <c r="L896" s="582">
        <v>0</v>
      </c>
    </row>
    <row r="897" spans="1:12" ht="14.25" customHeight="1" x14ac:dyDescent="0.25">
      <c r="A897" s="582" t="s">
        <v>1252</v>
      </c>
      <c r="B897" s="582" t="s">
        <v>459</v>
      </c>
      <c r="C897" s="582" t="s">
        <v>1477</v>
      </c>
      <c r="D897" s="586">
        <v>473707</v>
      </c>
      <c r="E897" s="582">
        <v>5.0913063999999997</v>
      </c>
      <c r="F897" s="582">
        <v>0</v>
      </c>
      <c r="G897" s="582">
        <v>0.56570069999999995</v>
      </c>
      <c r="H897" s="582">
        <v>4.5256056999999998</v>
      </c>
      <c r="I897" s="582">
        <v>0.62220877765890403</v>
      </c>
      <c r="J897" s="582">
        <v>1.0862430198376478E-3</v>
      </c>
      <c r="K897" s="582">
        <v>1.8226411997260276E-2</v>
      </c>
      <c r="L897" s="582">
        <v>0</v>
      </c>
    </row>
    <row r="898" spans="1:12" ht="14.25" customHeight="1" x14ac:dyDescent="0.25">
      <c r="A898" s="582" t="s">
        <v>1252</v>
      </c>
      <c r="B898" s="582" t="s">
        <v>459</v>
      </c>
      <c r="C898" s="582" t="s">
        <v>1477</v>
      </c>
      <c r="D898" s="586">
        <v>473709</v>
      </c>
      <c r="E898" s="582">
        <v>1.6136820000000001</v>
      </c>
      <c r="F898" s="582">
        <v>0</v>
      </c>
      <c r="G898" s="582">
        <v>0</v>
      </c>
      <c r="H898" s="582">
        <v>1.6136820000000001</v>
      </c>
      <c r="I898" s="582">
        <v>0.20073761975342463</v>
      </c>
      <c r="J898" s="582">
        <v>2.1164950458932253E-4</v>
      </c>
      <c r="K898" s="582">
        <v>6.4989384657534238E-3</v>
      </c>
      <c r="L898" s="582">
        <v>0</v>
      </c>
    </row>
    <row r="899" spans="1:12" ht="14.25" customHeight="1" x14ac:dyDescent="0.25">
      <c r="A899" s="582" t="s">
        <v>1252</v>
      </c>
      <c r="B899" s="582" t="s">
        <v>459</v>
      </c>
      <c r="C899" s="582" t="s">
        <v>1477</v>
      </c>
      <c r="D899" s="586">
        <v>473710</v>
      </c>
      <c r="E899" s="582">
        <v>4.65876</v>
      </c>
      <c r="F899" s="582">
        <v>0</v>
      </c>
      <c r="G899" s="582">
        <v>0.51763999999999999</v>
      </c>
      <c r="H899" s="582">
        <v>4.1411199999999999</v>
      </c>
      <c r="I899" s="582">
        <v>0.56896081506849328</v>
      </c>
      <c r="J899" s="582">
        <v>9.9395816550947643E-4</v>
      </c>
      <c r="K899" s="582">
        <v>1.6677935342465755E-2</v>
      </c>
      <c r="L899" s="582">
        <v>0</v>
      </c>
    </row>
    <row r="900" spans="1:12" ht="14.25" customHeight="1" x14ac:dyDescent="0.25">
      <c r="A900" s="582" t="s">
        <v>1252</v>
      </c>
      <c r="B900" s="582" t="s">
        <v>459</v>
      </c>
      <c r="C900" s="582" t="s">
        <v>1477</v>
      </c>
      <c r="D900" s="586">
        <v>473711</v>
      </c>
      <c r="E900" s="582">
        <v>5.8098384000000003</v>
      </c>
      <c r="F900" s="582">
        <v>0</v>
      </c>
      <c r="G900" s="582">
        <v>0.64553760000000004</v>
      </c>
      <c r="H900" s="582">
        <v>5.1643008000000004</v>
      </c>
      <c r="I900" s="582">
        <v>0.70953877369863005</v>
      </c>
      <c r="J900" s="582">
        <v>1.2395440672377555E-3</v>
      </c>
      <c r="K900" s="582">
        <v>2.0798690893150684E-2</v>
      </c>
      <c r="L900" s="582">
        <v>0</v>
      </c>
    </row>
    <row r="901" spans="1:12" ht="14.25" customHeight="1" x14ac:dyDescent="0.25">
      <c r="A901" s="582" t="s">
        <v>1252</v>
      </c>
      <c r="B901" s="582" t="s">
        <v>459</v>
      </c>
      <c r="C901" s="582" t="s">
        <v>1477</v>
      </c>
      <c r="D901" s="586">
        <v>473712</v>
      </c>
      <c r="E901" s="582">
        <v>2.1946319999999999</v>
      </c>
      <c r="F901" s="582">
        <v>0</v>
      </c>
      <c r="G901" s="582">
        <v>0.2194632</v>
      </c>
      <c r="H901" s="582">
        <v>1.9751688000000001</v>
      </c>
      <c r="I901" s="582">
        <v>0.26817952088219177</v>
      </c>
      <c r="J901" s="582">
        <v>4.5019188588842182E-4</v>
      </c>
      <c r="K901" s="582">
        <v>7.9547894136986295E-3</v>
      </c>
      <c r="L901" s="582">
        <v>0</v>
      </c>
    </row>
    <row r="902" spans="1:12" ht="14.25" customHeight="1" x14ac:dyDescent="0.25">
      <c r="A902" s="582" t="s">
        <v>1252</v>
      </c>
      <c r="B902" s="582" t="s">
        <v>459</v>
      </c>
      <c r="C902" s="582" t="s">
        <v>1477</v>
      </c>
      <c r="D902" s="586">
        <v>473713</v>
      </c>
      <c r="E902" s="582">
        <v>2.7747359999999999</v>
      </c>
      <c r="F902" s="582">
        <v>0</v>
      </c>
      <c r="G902" s="582">
        <v>0.27747359999999999</v>
      </c>
      <c r="H902" s="582">
        <v>2.4972623999999999</v>
      </c>
      <c r="I902" s="582">
        <v>0.34117849775342474</v>
      </c>
      <c r="J902" s="582">
        <v>6.0719713466166254E-4</v>
      </c>
      <c r="K902" s="582">
        <v>1.1081839463013698E-2</v>
      </c>
      <c r="L902" s="582">
        <v>0</v>
      </c>
    </row>
    <row r="903" spans="1:12" ht="14.25" customHeight="1" x14ac:dyDescent="0.25">
      <c r="A903" s="582" t="s">
        <v>1252</v>
      </c>
      <c r="B903" s="582" t="s">
        <v>459</v>
      </c>
      <c r="C903" s="582" t="s">
        <v>1477</v>
      </c>
      <c r="D903" s="586">
        <v>473714</v>
      </c>
      <c r="E903" s="582">
        <v>2.7747000000000002</v>
      </c>
      <c r="F903" s="582">
        <v>0</v>
      </c>
      <c r="G903" s="582">
        <v>0.27746999999999999</v>
      </c>
      <c r="H903" s="582">
        <v>2.4972300000000001</v>
      </c>
      <c r="I903" s="582">
        <v>0.34083198493150685</v>
      </c>
      <c r="J903" s="582">
        <v>6.0718925676018002E-4</v>
      </c>
      <c r="K903" s="582">
        <v>1.1081695684931506E-2</v>
      </c>
      <c r="L903" s="582">
        <v>0</v>
      </c>
    </row>
    <row r="904" spans="1:12" ht="14.25" customHeight="1" x14ac:dyDescent="0.25">
      <c r="A904" s="582" t="s">
        <v>1252</v>
      </c>
      <c r="B904" s="582" t="s">
        <v>459</v>
      </c>
      <c r="C904" s="582" t="s">
        <v>1477</v>
      </c>
      <c r="D904" s="586">
        <v>473715</v>
      </c>
      <c r="E904" s="582">
        <v>2.7747000000000002</v>
      </c>
      <c r="F904" s="582">
        <v>0</v>
      </c>
      <c r="G904" s="582">
        <v>0.27746999999999999</v>
      </c>
      <c r="H904" s="582">
        <v>2.4972300000000001</v>
      </c>
      <c r="I904" s="582">
        <v>0.34083198493150685</v>
      </c>
      <c r="J904" s="582">
        <v>6.0718925676018002E-4</v>
      </c>
      <c r="K904" s="582">
        <v>1.1081695684931506E-2</v>
      </c>
      <c r="L904" s="582">
        <v>0</v>
      </c>
    </row>
    <row r="905" spans="1:12" ht="14.25" customHeight="1" x14ac:dyDescent="0.25">
      <c r="A905" s="582" t="s">
        <v>1252</v>
      </c>
      <c r="B905" s="582" t="s">
        <v>459</v>
      </c>
      <c r="C905" s="582" t="s">
        <v>1477</v>
      </c>
      <c r="D905" s="586">
        <v>473716</v>
      </c>
      <c r="E905" s="582">
        <v>2.7747359999999999</v>
      </c>
      <c r="F905" s="582">
        <v>0</v>
      </c>
      <c r="G905" s="582">
        <v>0</v>
      </c>
      <c r="H905" s="582">
        <v>2.7747359999999999</v>
      </c>
      <c r="I905" s="582">
        <v>0.3446207858219178</v>
      </c>
      <c r="J905" s="582">
        <v>3.638773020121035E-4</v>
      </c>
      <c r="K905" s="582">
        <v>1.1089441479452055E-2</v>
      </c>
      <c r="L905" s="582">
        <v>0</v>
      </c>
    </row>
    <row r="906" spans="1:12" ht="14.25" customHeight="1" x14ac:dyDescent="0.25">
      <c r="A906" s="582" t="s">
        <v>1252</v>
      </c>
      <c r="B906" s="582" t="s">
        <v>459</v>
      </c>
      <c r="C906" s="582" t="s">
        <v>1477</v>
      </c>
      <c r="D906" s="586">
        <v>473724</v>
      </c>
      <c r="E906" s="582">
        <v>2.6133299999999999</v>
      </c>
      <c r="F906" s="582">
        <v>0</v>
      </c>
      <c r="G906" s="582">
        <v>0.29037000000000002</v>
      </c>
      <c r="H906" s="582">
        <v>2.3229600000000001</v>
      </c>
      <c r="I906" s="582">
        <v>0.31915839554794517</v>
      </c>
      <c r="J906" s="582">
        <v>5.575605295552637E-4</v>
      </c>
      <c r="K906" s="582">
        <v>9.355482739726027E-3</v>
      </c>
      <c r="L906" s="582">
        <v>0</v>
      </c>
    </row>
    <row r="907" spans="1:12" ht="14.25" customHeight="1" x14ac:dyDescent="0.25">
      <c r="A907" s="582" t="s">
        <v>1252</v>
      </c>
      <c r="B907" s="582" t="s">
        <v>459</v>
      </c>
      <c r="C907" s="582" t="s">
        <v>1477</v>
      </c>
      <c r="D907" s="586">
        <v>473725</v>
      </c>
      <c r="E907" s="582">
        <v>2.745494034</v>
      </c>
      <c r="F907" s="582">
        <v>0</v>
      </c>
      <c r="G907" s="582">
        <v>0.5490988</v>
      </c>
      <c r="H907" s="582">
        <v>2.1963952340000001</v>
      </c>
      <c r="I907" s="582">
        <v>0.30489545287671227</v>
      </c>
      <c r="J907" s="582">
        <v>5.5911935989209048E-4</v>
      </c>
      <c r="K907" s="582">
        <v>9.7338916739726049E-3</v>
      </c>
      <c r="L907" s="582">
        <v>0</v>
      </c>
    </row>
    <row r="908" spans="1:12" ht="14.25" customHeight="1" x14ac:dyDescent="0.25">
      <c r="A908" s="582" t="s">
        <v>1252</v>
      </c>
      <c r="B908" s="582" t="s">
        <v>459</v>
      </c>
      <c r="C908" s="582" t="s">
        <v>1477</v>
      </c>
      <c r="D908" s="586">
        <v>473726</v>
      </c>
      <c r="E908" s="582">
        <v>2.929590047</v>
      </c>
      <c r="F908" s="582">
        <v>0</v>
      </c>
      <c r="G908" s="582">
        <v>0.32551000000000002</v>
      </c>
      <c r="H908" s="582">
        <v>2.6040800470000001</v>
      </c>
      <c r="I908" s="582">
        <v>0.35791764636986306</v>
      </c>
      <c r="J908" s="582">
        <v>6.2503496668230441E-4</v>
      </c>
      <c r="K908" s="582">
        <v>1.0487564657534245E-2</v>
      </c>
      <c r="L908" s="582">
        <v>0</v>
      </c>
    </row>
    <row r="909" spans="1:12" ht="14.25" customHeight="1" x14ac:dyDescent="0.25">
      <c r="A909" s="582" t="s">
        <v>1252</v>
      </c>
      <c r="B909" s="582" t="s">
        <v>459</v>
      </c>
      <c r="C909" s="582" t="s">
        <v>1477</v>
      </c>
      <c r="D909" s="586">
        <v>473727</v>
      </c>
      <c r="E909" s="582">
        <v>1.9608479999999999</v>
      </c>
      <c r="F909" s="582">
        <v>0</v>
      </c>
      <c r="G909" s="582">
        <v>0.1960848</v>
      </c>
      <c r="H909" s="582">
        <v>1.7647632</v>
      </c>
      <c r="I909" s="582">
        <v>0.23454428173150682</v>
      </c>
      <c r="J909" s="582">
        <v>2.3146521867224614E-4</v>
      </c>
      <c r="K909" s="582">
        <v>7.1074024767123281E-3</v>
      </c>
      <c r="L909" s="582">
        <v>0</v>
      </c>
    </row>
    <row r="910" spans="1:12" ht="14.25" customHeight="1" x14ac:dyDescent="0.25">
      <c r="A910" s="582" t="s">
        <v>1252</v>
      </c>
      <c r="B910" s="582" t="s">
        <v>459</v>
      </c>
      <c r="C910" s="582" t="s">
        <v>1477</v>
      </c>
      <c r="D910" s="586">
        <v>473728</v>
      </c>
      <c r="E910" s="582">
        <v>0.61696799999999996</v>
      </c>
      <c r="F910" s="582">
        <v>0</v>
      </c>
      <c r="G910" s="582">
        <v>0</v>
      </c>
      <c r="H910" s="582">
        <v>0.61696799999999996</v>
      </c>
      <c r="I910" s="582">
        <v>7.6495580383561648E-2</v>
      </c>
      <c r="J910" s="582">
        <v>8.0921130400825669E-5</v>
      </c>
      <c r="K910" s="582">
        <v>2.4847752328767121E-3</v>
      </c>
      <c r="L910" s="582">
        <v>0</v>
      </c>
    </row>
    <row r="911" spans="1:12" ht="14.25" customHeight="1" x14ac:dyDescent="0.25">
      <c r="A911" s="582" t="s">
        <v>1252</v>
      </c>
      <c r="B911" s="582" t="s">
        <v>459</v>
      </c>
      <c r="C911" s="582" t="s">
        <v>1477</v>
      </c>
      <c r="D911" s="586">
        <v>473767</v>
      </c>
      <c r="E911" s="582">
        <v>3.1310276709999996</v>
      </c>
      <c r="F911" s="582">
        <v>0</v>
      </c>
      <c r="G911" s="582">
        <v>0.31310270000000001</v>
      </c>
      <c r="H911" s="582">
        <v>2.8179249709999996</v>
      </c>
      <c r="I911" s="582">
        <v>0.36624846557506852</v>
      </c>
      <c r="J911" s="582">
        <v>3.6266177072169639E-4</v>
      </c>
      <c r="K911" s="582">
        <v>1.1189691583561645E-2</v>
      </c>
      <c r="L911" s="582">
        <v>0</v>
      </c>
    </row>
    <row r="912" spans="1:12" ht="14.25" customHeight="1" x14ac:dyDescent="0.25">
      <c r="A912" s="582" t="s">
        <v>1252</v>
      </c>
      <c r="B912" s="582" t="s">
        <v>459</v>
      </c>
      <c r="C912" s="582" t="s">
        <v>1477</v>
      </c>
      <c r="D912" s="586">
        <v>473768</v>
      </c>
      <c r="E912" s="582">
        <v>14.052104</v>
      </c>
      <c r="F912" s="582">
        <v>0</v>
      </c>
      <c r="G912" s="582">
        <v>0</v>
      </c>
      <c r="H912" s="582">
        <v>14.052104</v>
      </c>
      <c r="I912" s="582">
        <v>1.7436615864657532</v>
      </c>
      <c r="J912" s="582">
        <v>1.8292865213253521E-3</v>
      </c>
      <c r="K912" s="582">
        <v>5.6362410739726025E-2</v>
      </c>
      <c r="L912" s="582">
        <v>0</v>
      </c>
    </row>
    <row r="913" spans="1:12" ht="14.25" customHeight="1" x14ac:dyDescent="0.25">
      <c r="A913" s="582" t="s">
        <v>1252</v>
      </c>
      <c r="B913" s="582" t="s">
        <v>459</v>
      </c>
      <c r="C913" s="582" t="s">
        <v>1477</v>
      </c>
      <c r="D913" s="586">
        <v>473769</v>
      </c>
      <c r="E913" s="582">
        <v>20.6661</v>
      </c>
      <c r="F913" s="582">
        <v>0</v>
      </c>
      <c r="G913" s="582">
        <v>2.0666099999999998</v>
      </c>
      <c r="H913" s="582">
        <v>18.599489999999999</v>
      </c>
      <c r="I913" s="582">
        <v>2.4518345969178079</v>
      </c>
      <c r="J913" s="582">
        <v>2.4394972764857381E-3</v>
      </c>
      <c r="K913" s="582">
        <v>7.4785448835616428E-2</v>
      </c>
      <c r="L913" s="582">
        <v>0</v>
      </c>
    </row>
    <row r="914" spans="1:12" ht="14.25" customHeight="1" x14ac:dyDescent="0.25">
      <c r="A914" s="582" t="s">
        <v>1252</v>
      </c>
      <c r="B914" s="582" t="s">
        <v>459</v>
      </c>
      <c r="C914" s="582" t="s">
        <v>1477</v>
      </c>
      <c r="D914" s="586">
        <v>473770</v>
      </c>
      <c r="E914" s="582">
        <v>17.239014452999999</v>
      </c>
      <c r="F914" s="582">
        <v>0</v>
      </c>
      <c r="G914" s="582">
        <v>1.7239013999999999</v>
      </c>
      <c r="H914" s="582">
        <v>15.515113053</v>
      </c>
      <c r="I914" s="582">
        <v>1.9913969403369862</v>
      </c>
      <c r="J914" s="582">
        <v>2.0346431228336131E-3</v>
      </c>
      <c r="K914" s="582">
        <v>6.2007432293150692E-2</v>
      </c>
      <c r="L914" s="582">
        <v>0</v>
      </c>
    </row>
    <row r="915" spans="1:12" ht="14.25" customHeight="1" x14ac:dyDescent="0.25">
      <c r="A915" s="582" t="s">
        <v>1252</v>
      </c>
      <c r="B915" s="582" t="s">
        <v>459</v>
      </c>
      <c r="C915" s="582" t="s">
        <v>1477</v>
      </c>
      <c r="D915" s="586">
        <v>473771</v>
      </c>
      <c r="E915" s="582">
        <v>6.8984620420000002</v>
      </c>
      <c r="F915" s="582">
        <v>0</v>
      </c>
      <c r="G915" s="582">
        <v>0</v>
      </c>
      <c r="H915" s="582">
        <v>6.8984620420000002</v>
      </c>
      <c r="I915" s="582">
        <v>0.85954462080547944</v>
      </c>
      <c r="J915" s="582">
        <v>8.7774141008504017E-4</v>
      </c>
      <c r="K915" s="582">
        <v>2.7329249326027399E-2</v>
      </c>
      <c r="L915" s="582">
        <v>0</v>
      </c>
    </row>
    <row r="916" spans="1:12" ht="14.25" customHeight="1" x14ac:dyDescent="0.25">
      <c r="A916" s="582" t="s">
        <v>1252</v>
      </c>
      <c r="B916" s="582" t="s">
        <v>459</v>
      </c>
      <c r="C916" s="582" t="s">
        <v>1477</v>
      </c>
      <c r="D916" s="586">
        <v>473772</v>
      </c>
      <c r="E916" s="582">
        <v>9.4262412999999992</v>
      </c>
      <c r="F916" s="582">
        <v>0</v>
      </c>
      <c r="G916" s="582">
        <v>1.0473600999999999</v>
      </c>
      <c r="H916" s="582">
        <v>8.3788812000000004</v>
      </c>
      <c r="I916" s="582">
        <v>1.1543966815657534</v>
      </c>
      <c r="J916" s="582">
        <v>2.010302748947776E-3</v>
      </c>
      <c r="K916" s="582">
        <v>3.3615856317808217E-2</v>
      </c>
      <c r="L916" s="582">
        <v>0</v>
      </c>
    </row>
    <row r="917" spans="1:12" ht="14.25" customHeight="1" x14ac:dyDescent="0.25">
      <c r="A917" s="582" t="s">
        <v>1252</v>
      </c>
      <c r="B917" s="582" t="s">
        <v>459</v>
      </c>
      <c r="C917" s="582" t="s">
        <v>1477</v>
      </c>
      <c r="D917" s="586">
        <v>473928</v>
      </c>
      <c r="E917" s="582">
        <v>66.374612498000005</v>
      </c>
      <c r="F917" s="582">
        <v>0</v>
      </c>
      <c r="G917" s="582">
        <v>6.6374613</v>
      </c>
      <c r="H917" s="582">
        <v>59.737151197999999</v>
      </c>
      <c r="I917" s="582">
        <v>8.2464599255513704</v>
      </c>
      <c r="J917" s="582">
        <v>1.4134304677901435E-2</v>
      </c>
      <c r="K917" s="582">
        <v>0.25859731781301365</v>
      </c>
      <c r="L917" s="582">
        <v>0</v>
      </c>
    </row>
    <row r="918" spans="1:12" ht="14.25" customHeight="1" x14ac:dyDescent="0.25">
      <c r="A918" s="582" t="s">
        <v>1252</v>
      </c>
      <c r="B918" s="582" t="s">
        <v>459</v>
      </c>
      <c r="C918" s="582" t="s">
        <v>1477</v>
      </c>
      <c r="D918" s="586">
        <v>473942</v>
      </c>
      <c r="E918" s="582">
        <v>3.2022001000000002</v>
      </c>
      <c r="F918" s="582">
        <v>0</v>
      </c>
      <c r="G918" s="582">
        <v>0.32022</v>
      </c>
      <c r="H918" s="582">
        <v>2.8819800999999998</v>
      </c>
      <c r="I918" s="582">
        <v>0.37324712831095891</v>
      </c>
      <c r="J918" s="582">
        <v>3.7799867656780346E-4</v>
      </c>
      <c r="K918" s="582">
        <v>1.1606778758904108E-2</v>
      </c>
      <c r="L918" s="582">
        <v>0</v>
      </c>
    </row>
    <row r="919" spans="1:12" ht="14.25" customHeight="1" x14ac:dyDescent="0.25">
      <c r="A919" s="582" t="s">
        <v>1252</v>
      </c>
      <c r="B919" s="582" t="s">
        <v>459</v>
      </c>
      <c r="C919" s="582" t="s">
        <v>1477</v>
      </c>
      <c r="D919" s="586">
        <v>473943</v>
      </c>
      <c r="E919" s="582">
        <v>2.823819404</v>
      </c>
      <c r="F919" s="582">
        <v>0</v>
      </c>
      <c r="G919" s="582">
        <v>0.28238190000000002</v>
      </c>
      <c r="H919" s="582">
        <v>2.5414375040000001</v>
      </c>
      <c r="I919" s="582">
        <v>0.32913996874931506</v>
      </c>
      <c r="J919" s="582">
        <v>3.3330800749272843E-4</v>
      </c>
      <c r="K919" s="582">
        <v>1.0196227808219178E-2</v>
      </c>
      <c r="L919" s="582">
        <v>0</v>
      </c>
    </row>
    <row r="920" spans="1:12" ht="14.25" customHeight="1" x14ac:dyDescent="0.25">
      <c r="A920" s="582" t="s">
        <v>1252</v>
      </c>
      <c r="B920" s="582" t="s">
        <v>459</v>
      </c>
      <c r="C920" s="582" t="s">
        <v>1477</v>
      </c>
      <c r="D920" s="586">
        <v>473944</v>
      </c>
      <c r="E920" s="582">
        <v>2.8237999999999999</v>
      </c>
      <c r="F920" s="582">
        <v>0</v>
      </c>
      <c r="G920" s="582">
        <v>0.28238000000000002</v>
      </c>
      <c r="H920" s="582">
        <v>2.54142</v>
      </c>
      <c r="I920" s="582">
        <v>0.32913770534246573</v>
      </c>
      <c r="J920" s="582">
        <v>3.333057149943704E-4</v>
      </c>
      <c r="K920" s="582">
        <v>1.0196061643835616E-2</v>
      </c>
      <c r="L920" s="582">
        <v>0</v>
      </c>
    </row>
    <row r="921" spans="1:12" ht="14.25" customHeight="1" x14ac:dyDescent="0.25">
      <c r="A921" s="582" t="s">
        <v>1252</v>
      </c>
      <c r="B921" s="582" t="s">
        <v>459</v>
      </c>
      <c r="C921" s="582" t="s">
        <v>1477</v>
      </c>
      <c r="D921" s="586">
        <v>473945</v>
      </c>
      <c r="E921" s="582">
        <v>2.8238000319999998</v>
      </c>
      <c r="F921" s="582">
        <v>0</v>
      </c>
      <c r="G921" s="582">
        <v>0.28238000000000002</v>
      </c>
      <c r="H921" s="582">
        <v>2.541420032</v>
      </c>
      <c r="I921" s="582">
        <v>0.32913770534246573</v>
      </c>
      <c r="J921" s="582">
        <v>3.333057149943704E-4</v>
      </c>
      <c r="K921" s="582">
        <v>1.0196061643835616E-2</v>
      </c>
      <c r="L921" s="582">
        <v>0</v>
      </c>
    </row>
    <row r="922" spans="1:12" ht="14.25" customHeight="1" x14ac:dyDescent="0.25">
      <c r="A922" s="582" t="s">
        <v>1252</v>
      </c>
      <c r="B922" s="582" t="s">
        <v>459</v>
      </c>
      <c r="C922" s="582" t="s">
        <v>1477</v>
      </c>
      <c r="D922" s="586">
        <v>473946</v>
      </c>
      <c r="E922" s="582">
        <v>3.3310080000000002</v>
      </c>
      <c r="F922" s="582">
        <v>0</v>
      </c>
      <c r="G922" s="582">
        <v>0.33310079999999997</v>
      </c>
      <c r="H922" s="582">
        <v>2.9979072000000002</v>
      </c>
      <c r="I922" s="582">
        <v>0.40357671583561638</v>
      </c>
      <c r="J922" s="582">
        <v>6.8666926587652457E-4</v>
      </c>
      <c r="K922" s="582">
        <v>1.2073763243835616E-2</v>
      </c>
      <c r="L922" s="582">
        <v>0</v>
      </c>
    </row>
    <row r="923" spans="1:12" ht="14.25" customHeight="1" x14ac:dyDescent="0.25">
      <c r="A923" s="582" t="s">
        <v>1252</v>
      </c>
      <c r="B923" s="582" t="s">
        <v>459</v>
      </c>
      <c r="C923" s="582" t="s">
        <v>1477</v>
      </c>
      <c r="D923" s="586">
        <v>474160</v>
      </c>
      <c r="E923" s="582">
        <v>3.8361000000000001</v>
      </c>
      <c r="F923" s="582">
        <v>0</v>
      </c>
      <c r="G923" s="582">
        <v>0.38361000000000001</v>
      </c>
      <c r="H923" s="582">
        <v>3.4524900000000001</v>
      </c>
      <c r="I923" s="582">
        <v>0.44713433952054799</v>
      </c>
      <c r="J923" s="582">
        <v>4.5282639212657148E-4</v>
      </c>
      <c r="K923" s="582">
        <v>1.3904548767123288E-2</v>
      </c>
      <c r="L923" s="582">
        <v>0</v>
      </c>
    </row>
    <row r="924" spans="1:12" ht="14.25" customHeight="1" x14ac:dyDescent="0.25">
      <c r="A924" s="582" t="s">
        <v>1252</v>
      </c>
      <c r="B924" s="582" t="s">
        <v>459</v>
      </c>
      <c r="C924" s="582" t="s">
        <v>1477</v>
      </c>
      <c r="D924" s="586">
        <v>474171</v>
      </c>
      <c r="E924" s="582">
        <v>19.531418763999998</v>
      </c>
      <c r="F924" s="582">
        <v>0</v>
      </c>
      <c r="G924" s="582">
        <v>0</v>
      </c>
      <c r="H924" s="582">
        <v>19.531418763999998</v>
      </c>
      <c r="I924" s="582">
        <v>2.4335228118649317</v>
      </c>
      <c r="J924" s="582">
        <v>2.5042754397430144E-3</v>
      </c>
      <c r="K924" s="582">
        <v>7.7697491537534247E-2</v>
      </c>
      <c r="L924" s="582">
        <v>0</v>
      </c>
    </row>
    <row r="925" spans="1:12" ht="14.25" customHeight="1" x14ac:dyDescent="0.25">
      <c r="A925" s="582" t="s">
        <v>1252</v>
      </c>
      <c r="B925" s="582" t="s">
        <v>459</v>
      </c>
      <c r="C925" s="582" t="s">
        <v>1477</v>
      </c>
      <c r="D925" s="586">
        <v>474286</v>
      </c>
      <c r="E925" s="582">
        <v>1.7259003600000002</v>
      </c>
      <c r="F925" s="582">
        <v>0</v>
      </c>
      <c r="G925" s="582">
        <v>0</v>
      </c>
      <c r="H925" s="582">
        <v>1.7259003600000002</v>
      </c>
      <c r="I925" s="582">
        <v>0.21352697893972597</v>
      </c>
      <c r="J925" s="582">
        <v>2.263679985465002E-4</v>
      </c>
      <c r="K925" s="582">
        <v>6.9508865424657519E-3</v>
      </c>
      <c r="L925" s="582">
        <v>0</v>
      </c>
    </row>
    <row r="926" spans="1:12" ht="14.25" customHeight="1" x14ac:dyDescent="0.25">
      <c r="A926" s="582" t="s">
        <v>1252</v>
      </c>
      <c r="B926" s="582" t="s">
        <v>459</v>
      </c>
      <c r="C926" s="582" t="s">
        <v>1477</v>
      </c>
      <c r="D926" s="586">
        <v>474287</v>
      </c>
      <c r="E926" s="582">
        <v>2.4005690999999998</v>
      </c>
      <c r="F926" s="582">
        <v>0</v>
      </c>
      <c r="G926" s="582">
        <v>0.24005689999999999</v>
      </c>
      <c r="H926" s="582">
        <v>2.1605121999999999</v>
      </c>
      <c r="I926" s="582">
        <v>0.28479875575753422</v>
      </c>
      <c r="J926" s="582">
        <v>2.8332834228263746E-4</v>
      </c>
      <c r="K926" s="582">
        <v>8.6346502602739732E-3</v>
      </c>
      <c r="L926" s="582">
        <v>0</v>
      </c>
    </row>
    <row r="927" spans="1:12" ht="14.25" customHeight="1" x14ac:dyDescent="0.25">
      <c r="A927" s="582" t="s">
        <v>1252</v>
      </c>
      <c r="B927" s="582" t="s">
        <v>459</v>
      </c>
      <c r="C927" s="582" t="s">
        <v>1477</v>
      </c>
      <c r="D927" s="586">
        <v>474288</v>
      </c>
      <c r="E927" s="582">
        <v>2.7056003999999998</v>
      </c>
      <c r="F927" s="582">
        <v>0</v>
      </c>
      <c r="G927" s="582">
        <v>0.27056000000000002</v>
      </c>
      <c r="H927" s="582">
        <v>2.4350404000000001</v>
      </c>
      <c r="I927" s="582">
        <v>0.332344092969863</v>
      </c>
      <c r="J927" s="582">
        <v>5.920681149895479E-4</v>
      </c>
      <c r="K927" s="582">
        <v>1.080572325479452E-2</v>
      </c>
      <c r="L927" s="582">
        <v>0</v>
      </c>
    </row>
    <row r="928" spans="1:12" ht="14.25" customHeight="1" x14ac:dyDescent="0.25">
      <c r="A928" s="582" t="s">
        <v>1252</v>
      </c>
      <c r="B928" s="582" t="s">
        <v>459</v>
      </c>
      <c r="C928" s="582" t="s">
        <v>1477</v>
      </c>
      <c r="D928" s="586">
        <v>474289</v>
      </c>
      <c r="E928" s="582">
        <v>1.527768</v>
      </c>
      <c r="F928" s="582">
        <v>0</v>
      </c>
      <c r="G928" s="582">
        <v>0</v>
      </c>
      <c r="H928" s="582">
        <v>1.527768</v>
      </c>
      <c r="I928" s="582">
        <v>0.19005015353424659</v>
      </c>
      <c r="J928" s="582">
        <v>2.0038107900281475E-4</v>
      </c>
      <c r="K928" s="582">
        <v>6.1529286575342469E-3</v>
      </c>
      <c r="L928" s="582">
        <v>0</v>
      </c>
    </row>
    <row r="929" spans="1:12" ht="14.25" customHeight="1" x14ac:dyDescent="0.25">
      <c r="A929" s="582" t="s">
        <v>1252</v>
      </c>
      <c r="B929" s="582" t="s">
        <v>459</v>
      </c>
      <c r="C929" s="582" t="s">
        <v>1477</v>
      </c>
      <c r="D929" s="586">
        <v>474290</v>
      </c>
      <c r="E929" s="582">
        <v>14.90284247</v>
      </c>
      <c r="F929" s="582">
        <v>0</v>
      </c>
      <c r="G929" s="582">
        <v>1.4902842000000001</v>
      </c>
      <c r="H929" s="582">
        <v>13.412558269999998</v>
      </c>
      <c r="I929" s="582">
        <v>1.7542949507773973</v>
      </c>
      <c r="J929" s="582">
        <v>1.7369929900936994E-3</v>
      </c>
      <c r="K929" s="582">
        <v>5.3499567789041101E-2</v>
      </c>
      <c r="L929" s="582">
        <v>0</v>
      </c>
    </row>
    <row r="930" spans="1:12" ht="14.25" customHeight="1" x14ac:dyDescent="0.25">
      <c r="A930" s="582" t="s">
        <v>1252</v>
      </c>
      <c r="B930" s="582" t="s">
        <v>459</v>
      </c>
      <c r="C930" s="582" t="s">
        <v>1477</v>
      </c>
      <c r="D930" s="586">
        <v>474310</v>
      </c>
      <c r="E930" s="582">
        <v>27.934990500000001</v>
      </c>
      <c r="F930" s="582">
        <v>0</v>
      </c>
      <c r="G930" s="582">
        <v>2.7934991</v>
      </c>
      <c r="H930" s="582">
        <v>25.1414914</v>
      </c>
      <c r="I930" s="582">
        <v>3.2940539347312328</v>
      </c>
      <c r="J930" s="582">
        <v>3.2605644067014031E-3</v>
      </c>
      <c r="K930" s="582">
        <v>0.10063494967780821</v>
      </c>
      <c r="L930" s="582">
        <v>0</v>
      </c>
    </row>
    <row r="931" spans="1:12" ht="14.25" customHeight="1" x14ac:dyDescent="0.25">
      <c r="A931" s="582" t="s">
        <v>1252</v>
      </c>
      <c r="B931" s="582" t="s">
        <v>459</v>
      </c>
      <c r="C931" s="582" t="s">
        <v>1477</v>
      </c>
      <c r="D931" s="586">
        <v>474311</v>
      </c>
      <c r="E931" s="582">
        <v>84.792602200000005</v>
      </c>
      <c r="F931" s="582">
        <v>0</v>
      </c>
      <c r="G931" s="582">
        <v>8.4792602000000006</v>
      </c>
      <c r="H931" s="582">
        <v>76.313342000000006</v>
      </c>
      <c r="I931" s="582">
        <v>10.079880755690409</v>
      </c>
      <c r="J931" s="582">
        <v>9.9343820085324025E-3</v>
      </c>
      <c r="K931" s="582">
        <v>0.30608967507945201</v>
      </c>
      <c r="L931" s="582">
        <v>0</v>
      </c>
    </row>
    <row r="932" spans="1:12" ht="14.25" customHeight="1" x14ac:dyDescent="0.25">
      <c r="A932" s="582" t="s">
        <v>1252</v>
      </c>
      <c r="B932" s="582" t="s">
        <v>459</v>
      </c>
      <c r="C932" s="582" t="s">
        <v>1477</v>
      </c>
      <c r="D932" s="586">
        <v>474318</v>
      </c>
      <c r="E932" s="582">
        <v>14.918041000000001</v>
      </c>
      <c r="F932" s="582">
        <v>0</v>
      </c>
      <c r="G932" s="582">
        <v>1.4918041</v>
      </c>
      <c r="H932" s="582">
        <v>13.426236899999999</v>
      </c>
      <c r="I932" s="582">
        <v>1.7721412835057535</v>
      </c>
      <c r="J932" s="582">
        <v>1.7483372952571891E-3</v>
      </c>
      <c r="K932" s="582">
        <v>5.3860892207671235E-2</v>
      </c>
      <c r="L932" s="582">
        <v>0</v>
      </c>
    </row>
    <row r="933" spans="1:12" ht="14.25" customHeight="1" x14ac:dyDescent="0.25">
      <c r="A933" s="582" t="s">
        <v>1252</v>
      </c>
      <c r="B933" s="582" t="s">
        <v>459</v>
      </c>
      <c r="C933" s="582" t="s">
        <v>1477</v>
      </c>
      <c r="D933" s="586">
        <v>474403</v>
      </c>
      <c r="E933" s="582">
        <v>1.575200272</v>
      </c>
      <c r="F933" s="582">
        <v>0</v>
      </c>
      <c r="G933" s="582">
        <v>0</v>
      </c>
      <c r="H933" s="582">
        <v>1.575200272</v>
      </c>
      <c r="I933" s="582">
        <v>0.19527089198424658</v>
      </c>
      <c r="J933" s="582">
        <v>2.0660226929714295E-4</v>
      </c>
      <c r="K933" s="582">
        <v>6.3439573726027394E-3</v>
      </c>
      <c r="L933" s="582">
        <v>0</v>
      </c>
    </row>
    <row r="934" spans="1:12" ht="14.25" customHeight="1" x14ac:dyDescent="0.25">
      <c r="A934" s="582" t="s">
        <v>1252</v>
      </c>
      <c r="B934" s="582" t="s">
        <v>459</v>
      </c>
      <c r="C934" s="582" t="s">
        <v>1477</v>
      </c>
      <c r="D934" s="586">
        <v>474571</v>
      </c>
      <c r="E934" s="582">
        <v>2.4565679999999999</v>
      </c>
      <c r="F934" s="582">
        <v>0</v>
      </c>
      <c r="G934" s="582">
        <v>0.24565680000000001</v>
      </c>
      <c r="H934" s="582">
        <v>2.2109112</v>
      </c>
      <c r="I934" s="582">
        <v>0.30018756185753426</v>
      </c>
      <c r="J934" s="582">
        <v>5.0392365587175825E-4</v>
      </c>
      <c r="K934" s="582">
        <v>8.904217709589041E-3</v>
      </c>
      <c r="L934" s="582">
        <v>0</v>
      </c>
    </row>
    <row r="935" spans="1:12" ht="14.25" customHeight="1" x14ac:dyDescent="0.25">
      <c r="A935" s="582" t="s">
        <v>1252</v>
      </c>
      <c r="B935" s="582" t="s">
        <v>459</v>
      </c>
      <c r="C935" s="582" t="s">
        <v>1477</v>
      </c>
      <c r="D935" s="586">
        <v>474572</v>
      </c>
      <c r="E935" s="582">
        <v>2.9188079999999998</v>
      </c>
      <c r="F935" s="582">
        <v>0</v>
      </c>
      <c r="G935" s="582">
        <v>0</v>
      </c>
      <c r="H935" s="582">
        <v>2.9188079999999998</v>
      </c>
      <c r="I935" s="582">
        <v>0.36111252673972605</v>
      </c>
      <c r="J935" s="582">
        <v>3.8050186868005247E-4</v>
      </c>
      <c r="K935" s="582">
        <v>1.1575272821917809E-2</v>
      </c>
      <c r="L935" s="582">
        <v>0</v>
      </c>
    </row>
    <row r="936" spans="1:12" ht="14.25" customHeight="1" x14ac:dyDescent="0.25">
      <c r="A936" s="582" t="s">
        <v>1252</v>
      </c>
      <c r="B936" s="582" t="s">
        <v>459</v>
      </c>
      <c r="C936" s="582" t="s">
        <v>1477</v>
      </c>
      <c r="D936" s="586">
        <v>474573</v>
      </c>
      <c r="E936" s="582">
        <v>2.9188000000000001</v>
      </c>
      <c r="F936" s="582">
        <v>0</v>
      </c>
      <c r="G936" s="582">
        <v>0.29187999999999997</v>
      </c>
      <c r="H936" s="582">
        <v>2.6269200000000001</v>
      </c>
      <c r="I936" s="582">
        <v>0.35667136246575343</v>
      </c>
      <c r="J936" s="582">
        <v>5.9874278536498407E-4</v>
      </c>
      <c r="K936" s="582">
        <v>1.0579650410958905E-2</v>
      </c>
      <c r="L936" s="582">
        <v>0</v>
      </c>
    </row>
    <row r="937" spans="1:12" ht="14.25" customHeight="1" x14ac:dyDescent="0.25">
      <c r="A937" s="582" t="s">
        <v>1252</v>
      </c>
      <c r="B937" s="582" t="s">
        <v>459</v>
      </c>
      <c r="C937" s="582" t="s">
        <v>1477</v>
      </c>
      <c r="D937" s="586">
        <v>474574</v>
      </c>
      <c r="E937" s="582">
        <v>2.4005519999999998</v>
      </c>
      <c r="F937" s="582">
        <v>0</v>
      </c>
      <c r="G937" s="582">
        <v>0.2400552</v>
      </c>
      <c r="H937" s="582">
        <v>2.1604968000000002</v>
      </c>
      <c r="I937" s="582">
        <v>0.29334252175890407</v>
      </c>
      <c r="J937" s="582">
        <v>4.9243291451743292E-4</v>
      </c>
      <c r="K937" s="582">
        <v>8.701178893150684E-3</v>
      </c>
      <c r="L937" s="582">
        <v>0</v>
      </c>
    </row>
    <row r="938" spans="1:12" ht="14.25" customHeight="1" x14ac:dyDescent="0.25">
      <c r="A938" s="582" t="s">
        <v>1252</v>
      </c>
      <c r="B938" s="582" t="s">
        <v>459</v>
      </c>
      <c r="C938" s="582" t="s">
        <v>1477</v>
      </c>
      <c r="D938" s="586">
        <v>474575</v>
      </c>
      <c r="E938" s="582">
        <v>4.8010320000000002</v>
      </c>
      <c r="F938" s="582">
        <v>0</v>
      </c>
      <c r="G938" s="582">
        <v>0.48010320000000001</v>
      </c>
      <c r="H938" s="582">
        <v>4.3209287999999999</v>
      </c>
      <c r="I938" s="582">
        <v>0.58168119895890413</v>
      </c>
      <c r="J938" s="582">
        <v>9.8970675509926797E-4</v>
      </c>
      <c r="K938" s="582">
        <v>1.7402096810958903E-2</v>
      </c>
      <c r="L938" s="582">
        <v>0</v>
      </c>
    </row>
    <row r="939" spans="1:12" ht="14.25" customHeight="1" x14ac:dyDescent="0.25">
      <c r="A939" s="582" t="s">
        <v>1252</v>
      </c>
      <c r="B939" s="582" t="s">
        <v>459</v>
      </c>
      <c r="C939" s="582" t="s">
        <v>1477</v>
      </c>
      <c r="D939" s="586">
        <v>474596</v>
      </c>
      <c r="E939" s="582">
        <v>2.4005519999999998</v>
      </c>
      <c r="F939" s="582">
        <v>0</v>
      </c>
      <c r="G939" s="582">
        <v>0.2400552</v>
      </c>
      <c r="H939" s="582">
        <v>2.1604968000000002</v>
      </c>
      <c r="I939" s="582">
        <v>0.29334252175890407</v>
      </c>
      <c r="J939" s="582">
        <v>4.9243291451743292E-4</v>
      </c>
      <c r="K939" s="582">
        <v>8.701178893150684E-3</v>
      </c>
      <c r="L939" s="582">
        <v>0</v>
      </c>
    </row>
    <row r="940" spans="1:12" ht="14.25" customHeight="1" x14ac:dyDescent="0.25">
      <c r="A940" s="582" t="s">
        <v>1252</v>
      </c>
      <c r="B940" s="582" t="s">
        <v>459</v>
      </c>
      <c r="C940" s="582" t="s">
        <v>1477</v>
      </c>
      <c r="D940" s="586">
        <v>474597</v>
      </c>
      <c r="E940" s="582">
        <v>3.2734079999999999</v>
      </c>
      <c r="F940" s="582">
        <v>0</v>
      </c>
      <c r="G940" s="582">
        <v>0.32734079999999999</v>
      </c>
      <c r="H940" s="582">
        <v>2.9460671999999999</v>
      </c>
      <c r="I940" s="582">
        <v>0.39659804186301373</v>
      </c>
      <c r="J940" s="582">
        <v>6.747953377098893E-4</v>
      </c>
      <c r="K940" s="582">
        <v>1.1864982969863012E-2</v>
      </c>
      <c r="L940" s="582">
        <v>0</v>
      </c>
    </row>
    <row r="941" spans="1:12" ht="14.25" customHeight="1" x14ac:dyDescent="0.25">
      <c r="A941" s="582" t="s">
        <v>1252</v>
      </c>
      <c r="B941" s="582" t="s">
        <v>459</v>
      </c>
      <c r="C941" s="582" t="s">
        <v>1477</v>
      </c>
      <c r="D941" s="586">
        <v>474598</v>
      </c>
      <c r="E941" s="582">
        <v>3.3576000000000001</v>
      </c>
      <c r="F941" s="582">
        <v>0</v>
      </c>
      <c r="G941" s="582">
        <v>0.33576</v>
      </c>
      <c r="H941" s="582">
        <v>3.0218400000000001</v>
      </c>
      <c r="I941" s="582">
        <v>0.41029202082191779</v>
      </c>
      <c r="J941" s="582">
        <v>6.8875523370613614E-4</v>
      </c>
      <c r="K941" s="582">
        <v>1.2170150136986302E-2</v>
      </c>
      <c r="L941" s="582">
        <v>0</v>
      </c>
    </row>
    <row r="942" spans="1:12" ht="14.25" customHeight="1" x14ac:dyDescent="0.25">
      <c r="A942" s="582" t="s">
        <v>1252</v>
      </c>
      <c r="B942" s="582" t="s">
        <v>459</v>
      </c>
      <c r="C942" s="582" t="s">
        <v>1477</v>
      </c>
      <c r="D942" s="586">
        <v>474599</v>
      </c>
      <c r="E942" s="582">
        <v>4.9465599999999998</v>
      </c>
      <c r="F942" s="582">
        <v>0</v>
      </c>
      <c r="G942" s="582">
        <v>0.49465599999999998</v>
      </c>
      <c r="H942" s="582">
        <v>4.4519039999999999</v>
      </c>
      <c r="I942" s="582">
        <v>0.60445946783561644</v>
      </c>
      <c r="J942" s="582">
        <v>1.0147036838341152E-3</v>
      </c>
      <c r="K942" s="582">
        <v>1.7929585972602739E-2</v>
      </c>
      <c r="L942" s="582">
        <v>0</v>
      </c>
    </row>
    <row r="943" spans="1:12" ht="14.25" customHeight="1" x14ac:dyDescent="0.25">
      <c r="A943" s="582" t="s">
        <v>1252</v>
      </c>
      <c r="B943" s="582" t="s">
        <v>459</v>
      </c>
      <c r="C943" s="582" t="s">
        <v>1477</v>
      </c>
      <c r="D943" s="586">
        <v>474600</v>
      </c>
      <c r="E943" s="582">
        <v>12.1767001</v>
      </c>
      <c r="F943" s="582">
        <v>0</v>
      </c>
      <c r="G943" s="582">
        <v>1.21767</v>
      </c>
      <c r="H943" s="582">
        <v>10.9590301</v>
      </c>
      <c r="I943" s="582">
        <v>1.4752989595438355</v>
      </c>
      <c r="J943" s="582">
        <v>2.5101607962178312E-3</v>
      </c>
      <c r="K943" s="582">
        <v>4.41363678E-2</v>
      </c>
      <c r="L943" s="582">
        <v>0</v>
      </c>
    </row>
    <row r="944" spans="1:12" ht="14.25" customHeight="1" x14ac:dyDescent="0.25">
      <c r="A944" s="582" t="s">
        <v>1252</v>
      </c>
      <c r="B944" s="582" t="s">
        <v>459</v>
      </c>
      <c r="C944" s="582" t="s">
        <v>1477</v>
      </c>
      <c r="D944" s="586">
        <v>474609</v>
      </c>
      <c r="E944" s="582">
        <v>2.4005519999999998</v>
      </c>
      <c r="F944" s="582">
        <v>0</v>
      </c>
      <c r="G944" s="582">
        <v>0.2400552</v>
      </c>
      <c r="H944" s="582">
        <v>2.1604968000000002</v>
      </c>
      <c r="I944" s="582">
        <v>0.29487328471232876</v>
      </c>
      <c r="J944" s="582">
        <v>5.2531422665303069E-4</v>
      </c>
      <c r="K944" s="582">
        <v>9.5874100767123285E-3</v>
      </c>
      <c r="L944" s="582">
        <v>0</v>
      </c>
    </row>
    <row r="945" spans="1:12" ht="14.25" customHeight="1" x14ac:dyDescent="0.25">
      <c r="A945" s="582" t="s">
        <v>1252</v>
      </c>
      <c r="B945" s="582" t="s">
        <v>459</v>
      </c>
      <c r="C945" s="582" t="s">
        <v>1477</v>
      </c>
      <c r="D945" s="586">
        <v>474610</v>
      </c>
      <c r="E945" s="582">
        <v>6.5468154329999999</v>
      </c>
      <c r="F945" s="582">
        <v>0</v>
      </c>
      <c r="G945" s="582">
        <v>0.65468150000000003</v>
      </c>
      <c r="H945" s="582">
        <v>5.8921339330000002</v>
      </c>
      <c r="I945" s="582">
        <v>0.78581577869178088</v>
      </c>
      <c r="J945" s="582">
        <v>7.6408322275790493E-4</v>
      </c>
      <c r="K945" s="582">
        <v>2.3493766457534242E-2</v>
      </c>
      <c r="L945" s="582">
        <v>0</v>
      </c>
    </row>
    <row r="946" spans="1:12" ht="14.25" customHeight="1" x14ac:dyDescent="0.25">
      <c r="A946" s="582" t="s">
        <v>1252</v>
      </c>
      <c r="B946" s="582" t="s">
        <v>459</v>
      </c>
      <c r="C946" s="582" t="s">
        <v>1477</v>
      </c>
      <c r="D946" s="586">
        <v>474611</v>
      </c>
      <c r="E946" s="582">
        <v>2.4005519999999998</v>
      </c>
      <c r="F946" s="582">
        <v>0</v>
      </c>
      <c r="G946" s="582">
        <v>0.2400552</v>
      </c>
      <c r="H946" s="582">
        <v>2.1604968000000002</v>
      </c>
      <c r="I946" s="582">
        <v>0.29487328471232876</v>
      </c>
      <c r="J946" s="582">
        <v>5.2531422665303069E-4</v>
      </c>
      <c r="K946" s="582">
        <v>9.5874100767123285E-3</v>
      </c>
      <c r="L946" s="582">
        <v>0</v>
      </c>
    </row>
    <row r="947" spans="1:12" ht="14.25" customHeight="1" x14ac:dyDescent="0.25">
      <c r="A947" s="582" t="s">
        <v>1252</v>
      </c>
      <c r="B947" s="582" t="s">
        <v>459</v>
      </c>
      <c r="C947" s="582" t="s">
        <v>1477</v>
      </c>
      <c r="D947" s="586">
        <v>474612</v>
      </c>
      <c r="E947" s="582">
        <v>3.3550559999999998</v>
      </c>
      <c r="F947" s="582">
        <v>0</v>
      </c>
      <c r="G947" s="582">
        <v>0.33550560000000001</v>
      </c>
      <c r="H947" s="582">
        <v>3.0195504</v>
      </c>
      <c r="I947" s="582">
        <v>0.41253400898630138</v>
      </c>
      <c r="J947" s="582">
        <v>7.3418890655882929E-4</v>
      </c>
      <c r="K947" s="582">
        <v>1.3399542147945205E-2</v>
      </c>
      <c r="L947" s="582">
        <v>0</v>
      </c>
    </row>
    <row r="948" spans="1:12" ht="14.25" customHeight="1" x14ac:dyDescent="0.25">
      <c r="A948" s="582" t="s">
        <v>1252</v>
      </c>
      <c r="B948" s="582" t="s">
        <v>459</v>
      </c>
      <c r="C948" s="582" t="s">
        <v>1477</v>
      </c>
      <c r="D948" s="586">
        <v>474643</v>
      </c>
      <c r="E948" s="582">
        <v>2.4005519999999998</v>
      </c>
      <c r="F948" s="582">
        <v>0</v>
      </c>
      <c r="G948" s="582">
        <v>0.2400552</v>
      </c>
      <c r="H948" s="582">
        <v>2.1604968000000002</v>
      </c>
      <c r="I948" s="582">
        <v>0.29084496115068492</v>
      </c>
      <c r="J948" s="582">
        <v>4.948607987547382E-4</v>
      </c>
      <c r="K948" s="582">
        <v>8.701178893150684E-3</v>
      </c>
      <c r="L948" s="582">
        <v>0</v>
      </c>
    </row>
    <row r="949" spans="1:12" ht="14.25" customHeight="1" x14ac:dyDescent="0.25">
      <c r="A949" s="582" t="s">
        <v>1252</v>
      </c>
      <c r="B949" s="582" t="s">
        <v>459</v>
      </c>
      <c r="C949" s="582" t="s">
        <v>1477</v>
      </c>
      <c r="D949" s="586">
        <v>474644</v>
      </c>
      <c r="E949" s="582">
        <v>2.4005519999999998</v>
      </c>
      <c r="F949" s="582">
        <v>0</v>
      </c>
      <c r="G949" s="582">
        <v>0</v>
      </c>
      <c r="H949" s="582">
        <v>2.4005519999999998</v>
      </c>
      <c r="I949" s="582">
        <v>0.30047183235616437</v>
      </c>
      <c r="J949" s="582">
        <v>3.1382822506877464E-4</v>
      </c>
      <c r="K949" s="582">
        <v>9.5199973150684927E-3</v>
      </c>
      <c r="L949" s="582">
        <v>0</v>
      </c>
    </row>
    <row r="950" spans="1:12" ht="14.25" customHeight="1" x14ac:dyDescent="0.25">
      <c r="A950" s="582" t="s">
        <v>1252</v>
      </c>
      <c r="B950" s="582" t="s">
        <v>459</v>
      </c>
      <c r="C950" s="582" t="s">
        <v>1477</v>
      </c>
      <c r="D950" s="586">
        <v>474645</v>
      </c>
      <c r="E950" s="582">
        <v>2.541744</v>
      </c>
      <c r="F950" s="582">
        <v>0</v>
      </c>
      <c r="G950" s="582">
        <v>0</v>
      </c>
      <c r="H950" s="582">
        <v>2.541744</v>
      </c>
      <c r="I950" s="582">
        <v>0.31814452553424655</v>
      </c>
      <c r="J950" s="582">
        <v>3.322864941476824E-4</v>
      </c>
      <c r="K950" s="582">
        <v>1.008002997260274E-2</v>
      </c>
      <c r="L950" s="582">
        <v>0</v>
      </c>
    </row>
    <row r="951" spans="1:12" ht="14.25" customHeight="1" x14ac:dyDescent="0.25">
      <c r="A951" s="582" t="s">
        <v>1252</v>
      </c>
      <c r="B951" s="582" t="s">
        <v>459</v>
      </c>
      <c r="C951" s="582" t="s">
        <v>1477</v>
      </c>
      <c r="D951" s="586">
        <v>474646</v>
      </c>
      <c r="E951" s="582">
        <v>3.200536042</v>
      </c>
      <c r="F951" s="582">
        <v>0</v>
      </c>
      <c r="G951" s="582">
        <v>0</v>
      </c>
      <c r="H951" s="582">
        <v>3.200536042</v>
      </c>
      <c r="I951" s="582">
        <v>0.40247846931506848</v>
      </c>
      <c r="J951" s="582">
        <v>4.1841148366522803E-4</v>
      </c>
      <c r="K951" s="582">
        <v>1.2692636109589041E-2</v>
      </c>
      <c r="L951" s="582">
        <v>0</v>
      </c>
    </row>
    <row r="952" spans="1:12" ht="14.25" customHeight="1" x14ac:dyDescent="0.25">
      <c r="A952" s="582" t="s">
        <v>1252</v>
      </c>
      <c r="B952" s="582" t="s">
        <v>459</v>
      </c>
      <c r="C952" s="582" t="s">
        <v>1477</v>
      </c>
      <c r="D952" s="586">
        <v>474647</v>
      </c>
      <c r="E952" s="582">
        <v>8.1858959999999996</v>
      </c>
      <c r="F952" s="582">
        <v>0</v>
      </c>
      <c r="G952" s="582">
        <v>0.81858960000000003</v>
      </c>
      <c r="H952" s="582">
        <v>7.3673064000000004</v>
      </c>
      <c r="I952" s="582">
        <v>1.0002996708657532</v>
      </c>
      <c r="J952" s="582">
        <v>1.6791990447266281E-3</v>
      </c>
      <c r="K952" s="582">
        <v>2.9671069610958903E-2</v>
      </c>
      <c r="L952" s="582">
        <v>0</v>
      </c>
    </row>
    <row r="953" spans="1:12" ht="14.25" customHeight="1" x14ac:dyDescent="0.25">
      <c r="A953" s="582" t="s">
        <v>1252</v>
      </c>
      <c r="B953" s="582" t="s">
        <v>459</v>
      </c>
      <c r="C953" s="582" t="s">
        <v>1477</v>
      </c>
      <c r="D953" s="586">
        <v>474661</v>
      </c>
      <c r="E953" s="582">
        <v>3.2734079999999999</v>
      </c>
      <c r="F953" s="582">
        <v>0</v>
      </c>
      <c r="G953" s="582">
        <v>0</v>
      </c>
      <c r="H953" s="582">
        <v>3.2734079999999999</v>
      </c>
      <c r="I953" s="582">
        <v>0.41033066104109595</v>
      </c>
      <c r="J953" s="582">
        <v>4.2793816695740298E-4</v>
      </c>
      <c r="K953" s="582">
        <v>1.2981528986301371E-2</v>
      </c>
      <c r="L953" s="582">
        <v>0</v>
      </c>
    </row>
    <row r="954" spans="1:12" ht="14.25" customHeight="1" x14ac:dyDescent="0.25">
      <c r="A954" s="582" t="s">
        <v>1252</v>
      </c>
      <c r="B954" s="582" t="s">
        <v>459</v>
      </c>
      <c r="C954" s="582" t="s">
        <v>1477</v>
      </c>
      <c r="D954" s="586">
        <v>474662</v>
      </c>
      <c r="E954" s="582">
        <v>2.8947600000000002</v>
      </c>
      <c r="F954" s="582">
        <v>0</v>
      </c>
      <c r="G954" s="582">
        <v>0.28947600000000001</v>
      </c>
      <c r="H954" s="582">
        <v>2.6052840000000002</v>
      </c>
      <c r="I954" s="582">
        <v>0.35593651726027403</v>
      </c>
      <c r="J954" s="582">
        <v>6.334620582041661E-4</v>
      </c>
      <c r="K954" s="582">
        <v>1.1561195589041095E-2</v>
      </c>
      <c r="L954" s="582">
        <v>0</v>
      </c>
    </row>
    <row r="955" spans="1:12" ht="14.25" customHeight="1" x14ac:dyDescent="0.25">
      <c r="A955" s="582" t="s">
        <v>1252</v>
      </c>
      <c r="B955" s="582" t="s">
        <v>459</v>
      </c>
      <c r="C955" s="582" t="s">
        <v>1477</v>
      </c>
      <c r="D955" s="586">
        <v>474663</v>
      </c>
      <c r="E955" s="582">
        <v>2.3901971469999999</v>
      </c>
      <c r="F955" s="582">
        <v>0</v>
      </c>
      <c r="G955" s="582">
        <v>0.2390197</v>
      </c>
      <c r="H955" s="582">
        <v>2.1511774469999998</v>
      </c>
      <c r="I955" s="582">
        <v>0.29359642322876711</v>
      </c>
      <c r="J955" s="582">
        <v>5.2301013855321358E-4</v>
      </c>
      <c r="K955" s="582">
        <v>9.4876139006849318E-3</v>
      </c>
      <c r="L955" s="582">
        <v>0</v>
      </c>
    </row>
    <row r="956" spans="1:12" ht="14.25" customHeight="1" x14ac:dyDescent="0.25">
      <c r="A956" s="582" t="s">
        <v>1252</v>
      </c>
      <c r="B956" s="582" t="s">
        <v>459</v>
      </c>
      <c r="C956" s="582" t="s">
        <v>1477</v>
      </c>
      <c r="D956" s="586">
        <v>474664</v>
      </c>
      <c r="E956" s="582">
        <v>2.7218879999999999</v>
      </c>
      <c r="F956" s="582">
        <v>0</v>
      </c>
      <c r="G956" s="582">
        <v>0</v>
      </c>
      <c r="H956" s="582">
        <v>2.7218879999999999</v>
      </c>
      <c r="I956" s="582">
        <v>0.3372530090410959</v>
      </c>
      <c r="J956" s="582">
        <v>3.5483096878513782E-4</v>
      </c>
      <c r="K956" s="582">
        <v>1.0794336657534247E-2</v>
      </c>
      <c r="L956" s="582">
        <v>0</v>
      </c>
    </row>
    <row r="957" spans="1:12" ht="14.25" customHeight="1" x14ac:dyDescent="0.25">
      <c r="A957" s="582" t="s">
        <v>1252</v>
      </c>
      <c r="B957" s="582" t="s">
        <v>459</v>
      </c>
      <c r="C957" s="582" t="s">
        <v>1477</v>
      </c>
      <c r="D957" s="586">
        <v>474786</v>
      </c>
      <c r="E957" s="582">
        <v>9.8458894000000008</v>
      </c>
      <c r="F957" s="582">
        <v>0</v>
      </c>
      <c r="G957" s="582">
        <v>0</v>
      </c>
      <c r="H957" s="582">
        <v>9.8458894000000008</v>
      </c>
      <c r="I957" s="582">
        <v>1.220490214436986</v>
      </c>
      <c r="J957" s="582">
        <v>1.2789562898835557E-3</v>
      </c>
      <c r="K957" s="582">
        <v>3.9445016531506845E-2</v>
      </c>
      <c r="L957" s="582">
        <v>0</v>
      </c>
    </row>
    <row r="958" spans="1:12" ht="14.25" customHeight="1" x14ac:dyDescent="0.25">
      <c r="A958" s="582" t="s">
        <v>1252</v>
      </c>
      <c r="B958" s="582" t="s">
        <v>459</v>
      </c>
      <c r="C958" s="582" t="s">
        <v>1477</v>
      </c>
      <c r="D958" s="586">
        <v>474787</v>
      </c>
      <c r="E958" s="582">
        <v>9.6884099999999993</v>
      </c>
      <c r="F958" s="582">
        <v>0</v>
      </c>
      <c r="G958" s="582">
        <v>0</v>
      </c>
      <c r="H958" s="582">
        <v>9.6884099999999993</v>
      </c>
      <c r="I958" s="582">
        <v>1.2081611370958905</v>
      </c>
      <c r="J958" s="582">
        <v>1.2162523277577219E-3</v>
      </c>
      <c r="K958" s="582">
        <v>3.8105838410958902E-2</v>
      </c>
      <c r="L958" s="582">
        <v>0</v>
      </c>
    </row>
    <row r="959" spans="1:12" ht="14.25" customHeight="1" x14ac:dyDescent="0.25">
      <c r="A959" s="582" t="s">
        <v>1252</v>
      </c>
      <c r="B959" s="582" t="s">
        <v>459</v>
      </c>
      <c r="C959" s="582" t="s">
        <v>1477</v>
      </c>
      <c r="D959" s="586">
        <v>474789</v>
      </c>
      <c r="E959" s="582">
        <v>33.242667500000003</v>
      </c>
      <c r="F959" s="582">
        <v>0</v>
      </c>
      <c r="G959" s="582">
        <v>3.3242666999999999</v>
      </c>
      <c r="H959" s="582">
        <v>29.918400800000001</v>
      </c>
      <c r="I959" s="582">
        <v>4.0698258567231509</v>
      </c>
      <c r="J959" s="582">
        <v>6.7872597106180604E-3</v>
      </c>
      <c r="K959" s="582">
        <v>0.12000147135123289</v>
      </c>
      <c r="L959" s="582">
        <v>0</v>
      </c>
    </row>
    <row r="960" spans="1:12" ht="14.25" customHeight="1" x14ac:dyDescent="0.25">
      <c r="A960" s="582" t="s">
        <v>1252</v>
      </c>
      <c r="B960" s="582" t="s">
        <v>459</v>
      </c>
      <c r="C960" s="582" t="s">
        <v>1477</v>
      </c>
      <c r="D960" s="586">
        <v>474790</v>
      </c>
      <c r="E960" s="582">
        <v>0.97862400000000005</v>
      </c>
      <c r="F960" s="582">
        <v>0</v>
      </c>
      <c r="G960" s="582">
        <v>9.7862400000000002E-2</v>
      </c>
      <c r="H960" s="582">
        <v>0.88076160000000003</v>
      </c>
      <c r="I960" s="582">
        <v>0.12020988230136985</v>
      </c>
      <c r="J960" s="582">
        <v>2.1415287389904301E-4</v>
      </c>
      <c r="K960" s="582">
        <v>3.9084633863013694E-3</v>
      </c>
      <c r="L960" s="582">
        <v>0</v>
      </c>
    </row>
    <row r="961" spans="1:12" ht="14.25" customHeight="1" x14ac:dyDescent="0.25">
      <c r="A961" s="582" t="s">
        <v>1252</v>
      </c>
      <c r="B961" s="582" t="s">
        <v>459</v>
      </c>
      <c r="C961" s="582" t="s">
        <v>1477</v>
      </c>
      <c r="D961" s="586">
        <v>474801</v>
      </c>
      <c r="E961" s="582">
        <v>7.0430656349999996</v>
      </c>
      <c r="F961" s="582">
        <v>0</v>
      </c>
      <c r="G961" s="582">
        <v>0.7043066</v>
      </c>
      <c r="H961" s="582">
        <v>6.3387590349999998</v>
      </c>
      <c r="I961" s="582">
        <v>0.85209851804657544</v>
      </c>
      <c r="J961" s="582">
        <v>8.1274144023130602E-4</v>
      </c>
      <c r="K961" s="582">
        <v>2.521610069589041E-2</v>
      </c>
      <c r="L961" s="582">
        <v>0</v>
      </c>
    </row>
    <row r="962" spans="1:12" ht="14.25" customHeight="1" x14ac:dyDescent="0.25">
      <c r="A962" s="582" t="s">
        <v>1252</v>
      </c>
      <c r="B962" s="582" t="s">
        <v>459</v>
      </c>
      <c r="C962" s="582" t="s">
        <v>1477</v>
      </c>
      <c r="D962" s="586">
        <v>474802</v>
      </c>
      <c r="E962" s="582">
        <v>15.977192811000002</v>
      </c>
      <c r="F962" s="582">
        <v>0</v>
      </c>
      <c r="G962" s="582">
        <v>1.5977193000000001</v>
      </c>
      <c r="H962" s="582">
        <v>14.379473511000002</v>
      </c>
      <c r="I962" s="582">
        <v>1.8982607166458905</v>
      </c>
      <c r="J962" s="582">
        <v>1.843704612566856E-3</v>
      </c>
      <c r="K962" s="582">
        <v>5.7202733054794522E-2</v>
      </c>
      <c r="L962" s="582">
        <v>0</v>
      </c>
    </row>
    <row r="963" spans="1:12" ht="14.25" customHeight="1" x14ac:dyDescent="0.25">
      <c r="A963" s="582" t="s">
        <v>1252</v>
      </c>
      <c r="B963" s="582" t="s">
        <v>459</v>
      </c>
      <c r="C963" s="582" t="s">
        <v>1477</v>
      </c>
      <c r="D963" s="586">
        <v>474803</v>
      </c>
      <c r="E963" s="582">
        <v>10.649587073000001</v>
      </c>
      <c r="F963" s="582">
        <v>0</v>
      </c>
      <c r="G963" s="582">
        <v>0</v>
      </c>
      <c r="H963" s="582">
        <v>10.649587073000001</v>
      </c>
      <c r="I963" s="582">
        <v>1.3146324990273972</v>
      </c>
      <c r="J963" s="582">
        <v>1.4097889888837493E-3</v>
      </c>
      <c r="K963" s="582">
        <v>4.2915234219178082E-2</v>
      </c>
      <c r="L963" s="582">
        <v>0</v>
      </c>
    </row>
    <row r="964" spans="1:12" ht="14.25" customHeight="1" x14ac:dyDescent="0.25">
      <c r="A964" s="582" t="s">
        <v>1252</v>
      </c>
      <c r="B964" s="582" t="s">
        <v>459</v>
      </c>
      <c r="C964" s="582" t="s">
        <v>1477</v>
      </c>
      <c r="D964" s="586">
        <v>474804</v>
      </c>
      <c r="E964" s="582">
        <v>5.259901352</v>
      </c>
      <c r="F964" s="582">
        <v>0</v>
      </c>
      <c r="G964" s="582">
        <v>0</v>
      </c>
      <c r="H964" s="582">
        <v>5.259901352</v>
      </c>
      <c r="I964" s="582">
        <v>0.65302964518438356</v>
      </c>
      <c r="J964" s="582">
        <v>6.839908623842533E-4</v>
      </c>
      <c r="K964" s="582">
        <v>2.1084892796712329E-2</v>
      </c>
      <c r="L964" s="582">
        <v>0</v>
      </c>
    </row>
    <row r="965" spans="1:12" ht="14.25" customHeight="1" x14ac:dyDescent="0.25">
      <c r="A965" s="582" t="s">
        <v>1252</v>
      </c>
      <c r="B965" s="582" t="s">
        <v>459</v>
      </c>
      <c r="C965" s="582" t="s">
        <v>1477</v>
      </c>
      <c r="D965" s="586">
        <v>474811</v>
      </c>
      <c r="E965" s="582">
        <v>25.816225043999999</v>
      </c>
      <c r="F965" s="582">
        <v>0</v>
      </c>
      <c r="G965" s="582">
        <v>2.5816224999999999</v>
      </c>
      <c r="H965" s="582">
        <v>23.234602544000001</v>
      </c>
      <c r="I965" s="582">
        <v>3.229955485034246</v>
      </c>
      <c r="J965" s="582">
        <v>5.6744036478598627E-3</v>
      </c>
      <c r="K965" s="582">
        <v>9.9598663567808235E-2</v>
      </c>
      <c r="L965" s="582">
        <v>0</v>
      </c>
    </row>
    <row r="966" spans="1:12" ht="14.25" customHeight="1" x14ac:dyDescent="0.25">
      <c r="A966" s="582" t="s">
        <v>1252</v>
      </c>
      <c r="B966" s="582" t="s">
        <v>459</v>
      </c>
      <c r="C966" s="582" t="s">
        <v>1477</v>
      </c>
      <c r="D966" s="586">
        <v>474813</v>
      </c>
      <c r="E966" s="582">
        <v>22.123799999999999</v>
      </c>
      <c r="F966" s="582">
        <v>0</v>
      </c>
      <c r="G966" s="582">
        <v>2.21238</v>
      </c>
      <c r="H966" s="582">
        <v>19.91142</v>
      </c>
      <c r="I966" s="582">
        <v>2.7034829001369864</v>
      </c>
      <c r="J966" s="582">
        <v>4.5383258992934879E-3</v>
      </c>
      <c r="K966" s="582">
        <v>8.0191198356164381E-2</v>
      </c>
      <c r="L966" s="582">
        <v>0</v>
      </c>
    </row>
    <row r="967" spans="1:12" ht="14.25" customHeight="1" x14ac:dyDescent="0.25">
      <c r="A967" s="582" t="s">
        <v>1252</v>
      </c>
      <c r="B967" s="582" t="s">
        <v>459</v>
      </c>
      <c r="C967" s="582" t="s">
        <v>1477</v>
      </c>
      <c r="D967" s="586">
        <v>474814</v>
      </c>
      <c r="E967" s="582">
        <v>22.462416999999999</v>
      </c>
      <c r="F967" s="582">
        <v>0</v>
      </c>
      <c r="G967" s="582">
        <v>2.2462417000000001</v>
      </c>
      <c r="H967" s="582">
        <v>20.2161753</v>
      </c>
      <c r="I967" s="582">
        <v>2.6443920146705473</v>
      </c>
      <c r="J967" s="582">
        <v>2.629399772611883E-3</v>
      </c>
      <c r="K967" s="582">
        <v>8.0613510175342462E-2</v>
      </c>
      <c r="L967" s="582">
        <v>0</v>
      </c>
    </row>
    <row r="968" spans="1:12" ht="14.25" customHeight="1" x14ac:dyDescent="0.25">
      <c r="A968" s="582" t="s">
        <v>1252</v>
      </c>
      <c r="B968" s="582" t="s">
        <v>459</v>
      </c>
      <c r="C968" s="582" t="s">
        <v>1477</v>
      </c>
      <c r="D968" s="586">
        <v>474815</v>
      </c>
      <c r="E968" s="582">
        <v>17.3441872</v>
      </c>
      <c r="F968" s="582">
        <v>0</v>
      </c>
      <c r="G968" s="582">
        <v>1.7344187</v>
      </c>
      <c r="H968" s="582">
        <v>15.609768499999999</v>
      </c>
      <c r="I968" s="582">
        <v>2.1214128866561643</v>
      </c>
      <c r="J968" s="582">
        <v>3.532120250014965E-3</v>
      </c>
      <c r="K968" s="582">
        <v>6.2018160265753415E-2</v>
      </c>
      <c r="L968" s="582">
        <v>0</v>
      </c>
    </row>
    <row r="969" spans="1:12" ht="14.25" customHeight="1" x14ac:dyDescent="0.25">
      <c r="A969" s="582" t="s">
        <v>1252</v>
      </c>
      <c r="B969" s="582" t="s">
        <v>459</v>
      </c>
      <c r="C969" s="582" t="s">
        <v>1477</v>
      </c>
      <c r="D969" s="586">
        <v>474836</v>
      </c>
      <c r="E969" s="582">
        <v>9.5626096660000002</v>
      </c>
      <c r="F969" s="582">
        <v>0</v>
      </c>
      <c r="G969" s="582">
        <v>0.95626089999999997</v>
      </c>
      <c r="H969" s="582">
        <v>8.606348766</v>
      </c>
      <c r="I969" s="582">
        <v>1.1405405119027401</v>
      </c>
      <c r="J969" s="582">
        <v>1.0900978318517393E-3</v>
      </c>
      <c r="K969" s="582">
        <v>3.394626833424657E-2</v>
      </c>
      <c r="L969" s="582">
        <v>0</v>
      </c>
    </row>
    <row r="970" spans="1:12" ht="14.25" customHeight="1" x14ac:dyDescent="0.25">
      <c r="A970" s="582" t="s">
        <v>1252</v>
      </c>
      <c r="B970" s="582" t="s">
        <v>459</v>
      </c>
      <c r="C970" s="582" t="s">
        <v>1477</v>
      </c>
      <c r="D970" s="586">
        <v>474837</v>
      </c>
      <c r="E970" s="582">
        <v>22.270216556000001</v>
      </c>
      <c r="F970" s="582">
        <v>0</v>
      </c>
      <c r="G970" s="582">
        <v>0</v>
      </c>
      <c r="H970" s="582">
        <v>22.270216556000001</v>
      </c>
      <c r="I970" s="582">
        <v>2.7734698052490407</v>
      </c>
      <c r="J970" s="582">
        <v>2.7811927784077662E-3</v>
      </c>
      <c r="K970" s="582">
        <v>8.7225925896438364E-2</v>
      </c>
      <c r="L970" s="582">
        <v>0</v>
      </c>
    </row>
    <row r="971" spans="1:12" ht="14.25" customHeight="1" x14ac:dyDescent="0.25">
      <c r="A971" s="582" t="s">
        <v>1252</v>
      </c>
      <c r="B971" s="582" t="s">
        <v>459</v>
      </c>
      <c r="C971" s="582" t="s">
        <v>1477</v>
      </c>
      <c r="D971" s="586">
        <v>474838</v>
      </c>
      <c r="E971" s="582">
        <v>18.467615684999998</v>
      </c>
      <c r="F971" s="582">
        <v>0</v>
      </c>
      <c r="G971" s="582">
        <v>1.8467614999999999</v>
      </c>
      <c r="H971" s="582">
        <v>16.620854184999999</v>
      </c>
      <c r="I971" s="582">
        <v>2.2829818191068494</v>
      </c>
      <c r="J971" s="582">
        <v>4.0123065293452588E-3</v>
      </c>
      <c r="K971" s="582">
        <v>7.3274845023698632E-2</v>
      </c>
      <c r="L971" s="582">
        <v>0</v>
      </c>
    </row>
    <row r="972" spans="1:12" ht="14.25" customHeight="1" x14ac:dyDescent="0.25">
      <c r="A972" s="582" t="s">
        <v>1252</v>
      </c>
      <c r="B972" s="582" t="s">
        <v>459</v>
      </c>
      <c r="C972" s="582" t="s">
        <v>1477</v>
      </c>
      <c r="D972" s="586">
        <v>474839</v>
      </c>
      <c r="E972" s="582">
        <v>6.5569545719999995</v>
      </c>
      <c r="F972" s="582">
        <v>0</v>
      </c>
      <c r="G972" s="582">
        <v>0.65569540000000004</v>
      </c>
      <c r="H972" s="582">
        <v>5.9012591719999996</v>
      </c>
      <c r="I972" s="582">
        <v>0.78430159338904115</v>
      </c>
      <c r="J972" s="582">
        <v>7.7400540263396493E-4</v>
      </c>
      <c r="K972" s="582">
        <v>2.3755703558904107E-2</v>
      </c>
      <c r="L972" s="582">
        <v>0</v>
      </c>
    </row>
    <row r="973" spans="1:12" ht="14.25" customHeight="1" x14ac:dyDescent="0.25">
      <c r="A973" s="582" t="s">
        <v>1252</v>
      </c>
      <c r="B973" s="582" t="s">
        <v>459</v>
      </c>
      <c r="C973" s="582" t="s">
        <v>1477</v>
      </c>
      <c r="D973" s="586">
        <v>474840</v>
      </c>
      <c r="E973" s="582">
        <v>11.411096000000001</v>
      </c>
      <c r="F973" s="582">
        <v>0</v>
      </c>
      <c r="G973" s="582">
        <v>1.1411096000000001</v>
      </c>
      <c r="H973" s="582">
        <v>10.269986400000001</v>
      </c>
      <c r="I973" s="582">
        <v>1.4042683317260274</v>
      </c>
      <c r="J973" s="582">
        <v>2.4970969470786268E-3</v>
      </c>
      <c r="K973" s="582">
        <v>4.5574141627397258E-2</v>
      </c>
      <c r="L973" s="582">
        <v>0</v>
      </c>
    </row>
    <row r="974" spans="1:12" ht="14.25" customHeight="1" x14ac:dyDescent="0.25">
      <c r="A974" s="582" t="s">
        <v>1252</v>
      </c>
      <c r="B974" s="582" t="s">
        <v>459</v>
      </c>
      <c r="C974" s="582" t="s">
        <v>1477</v>
      </c>
      <c r="D974" s="586">
        <v>474912</v>
      </c>
      <c r="E974" s="582">
        <v>21.959025603000001</v>
      </c>
      <c r="F974" s="582">
        <v>0</v>
      </c>
      <c r="G974" s="582">
        <v>2.1959024999999999</v>
      </c>
      <c r="H974" s="582">
        <v>19.763123103000002</v>
      </c>
      <c r="I974" s="582">
        <v>2.6535688207526023</v>
      </c>
      <c r="J974" s="582">
        <v>2.5404437054376561E-3</v>
      </c>
      <c r="K974" s="582">
        <v>7.872762536383561E-2</v>
      </c>
      <c r="L974" s="582">
        <v>0</v>
      </c>
    </row>
    <row r="975" spans="1:12" ht="14.25" customHeight="1" x14ac:dyDescent="0.25">
      <c r="A975" s="582" t="s">
        <v>1252</v>
      </c>
      <c r="B975" s="582" t="s">
        <v>459</v>
      </c>
      <c r="C975" s="582" t="s">
        <v>1477</v>
      </c>
      <c r="D975" s="586">
        <v>474913</v>
      </c>
      <c r="E975" s="582">
        <v>10.536060828</v>
      </c>
      <c r="F975" s="582">
        <v>0</v>
      </c>
      <c r="G975" s="582">
        <v>0</v>
      </c>
      <c r="H975" s="582">
        <v>10.536060828</v>
      </c>
      <c r="I975" s="582">
        <v>1.3059766701808218</v>
      </c>
      <c r="J975" s="582">
        <v>1.3700967152629369E-3</v>
      </c>
      <c r="K975" s="582">
        <v>4.2234971335890409E-2</v>
      </c>
      <c r="L975" s="582">
        <v>0</v>
      </c>
    </row>
    <row r="976" spans="1:12" ht="14.25" customHeight="1" x14ac:dyDescent="0.25">
      <c r="A976" s="582" t="s">
        <v>1252</v>
      </c>
      <c r="B976" s="582" t="s">
        <v>459</v>
      </c>
      <c r="C976" s="582" t="s">
        <v>1477</v>
      </c>
      <c r="D976" s="586">
        <v>474928</v>
      </c>
      <c r="E976" s="582">
        <v>2.225480379</v>
      </c>
      <c r="F976" s="582">
        <v>0</v>
      </c>
      <c r="G976" s="582">
        <v>0</v>
      </c>
      <c r="H976" s="582">
        <v>2.225480379</v>
      </c>
      <c r="I976" s="582">
        <v>0.27501459037534243</v>
      </c>
      <c r="J976" s="582">
        <v>2.9109412194488647E-4</v>
      </c>
      <c r="K976" s="582">
        <v>8.8257040767123277E-3</v>
      </c>
      <c r="L976" s="582">
        <v>0</v>
      </c>
    </row>
    <row r="977" spans="1:12" ht="14.25" customHeight="1" x14ac:dyDescent="0.25">
      <c r="A977" s="582" t="s">
        <v>1252</v>
      </c>
      <c r="B977" s="582" t="s">
        <v>459</v>
      </c>
      <c r="C977" s="582" t="s">
        <v>1477</v>
      </c>
      <c r="D977" s="586">
        <v>474929</v>
      </c>
      <c r="E977" s="582">
        <v>2.2254801089999998</v>
      </c>
      <c r="F977" s="582">
        <v>0</v>
      </c>
      <c r="G977" s="582">
        <v>0</v>
      </c>
      <c r="H977" s="582">
        <v>2.2254801089999998</v>
      </c>
      <c r="I977" s="582">
        <v>0.27488879637430824</v>
      </c>
      <c r="J977" s="582">
        <v>2.9011817286635861E-4</v>
      </c>
      <c r="K977" s="582">
        <v>8.8257028684931502E-3</v>
      </c>
      <c r="L977" s="582">
        <v>0</v>
      </c>
    </row>
    <row r="978" spans="1:12" ht="14.25" customHeight="1" x14ac:dyDescent="0.25">
      <c r="A978" s="582" t="s">
        <v>1252</v>
      </c>
      <c r="B978" s="582" t="s">
        <v>459</v>
      </c>
      <c r="C978" s="582" t="s">
        <v>1477</v>
      </c>
      <c r="D978" s="586">
        <v>474932</v>
      </c>
      <c r="E978" s="582">
        <v>10.010540662</v>
      </c>
      <c r="F978" s="582">
        <v>0</v>
      </c>
      <c r="G978" s="582">
        <v>0</v>
      </c>
      <c r="H978" s="582">
        <v>10.010540662</v>
      </c>
      <c r="I978" s="582">
        <v>1.2446278990465753</v>
      </c>
      <c r="J978" s="582">
        <v>1.2981523570613869E-3</v>
      </c>
      <c r="K978" s="582">
        <v>3.9915293824109584E-2</v>
      </c>
      <c r="L978" s="582">
        <v>0</v>
      </c>
    </row>
    <row r="979" spans="1:12" ht="14.25" customHeight="1" x14ac:dyDescent="0.25">
      <c r="A979" s="582" t="s">
        <v>1252</v>
      </c>
      <c r="B979" s="582" t="s">
        <v>459</v>
      </c>
      <c r="C979" s="582" t="s">
        <v>1477</v>
      </c>
      <c r="D979" s="586">
        <v>474946</v>
      </c>
      <c r="E979" s="582">
        <v>2.4005381679999998</v>
      </c>
      <c r="F979" s="582">
        <v>0</v>
      </c>
      <c r="G979" s="582">
        <v>0</v>
      </c>
      <c r="H979" s="582">
        <v>2.4005381679999998</v>
      </c>
      <c r="I979" s="582">
        <v>0.29998919025616438</v>
      </c>
      <c r="J979" s="582">
        <v>3.1382641506955345E-4</v>
      </c>
      <c r="K979" s="582">
        <v>9.5199417369863024E-3</v>
      </c>
      <c r="L979" s="582">
        <v>0</v>
      </c>
    </row>
    <row r="980" spans="1:12" ht="14.25" customHeight="1" x14ac:dyDescent="0.25">
      <c r="A980" s="582" t="s">
        <v>1252</v>
      </c>
      <c r="B980" s="582" t="s">
        <v>459</v>
      </c>
      <c r="C980" s="582" t="s">
        <v>1477</v>
      </c>
      <c r="D980" s="586">
        <v>474947</v>
      </c>
      <c r="E980" s="582">
        <v>2.4005519999999998</v>
      </c>
      <c r="F980" s="582">
        <v>0</v>
      </c>
      <c r="G980" s="582">
        <v>0</v>
      </c>
      <c r="H980" s="582">
        <v>2.4005519999999998</v>
      </c>
      <c r="I980" s="582">
        <v>0.29929416429452055</v>
      </c>
      <c r="J980" s="582">
        <v>3.1434154914857377E-4</v>
      </c>
      <c r="K980" s="582">
        <v>9.5939869315068479E-3</v>
      </c>
      <c r="L980" s="582">
        <v>0</v>
      </c>
    </row>
    <row r="981" spans="1:12" ht="14.25" customHeight="1" x14ac:dyDescent="0.25">
      <c r="A981" s="582" t="s">
        <v>1252</v>
      </c>
      <c r="B981" s="582" t="s">
        <v>459</v>
      </c>
      <c r="C981" s="582" t="s">
        <v>1477</v>
      </c>
      <c r="D981" s="586">
        <v>474948</v>
      </c>
      <c r="E981" s="582">
        <v>4.8010960000000003</v>
      </c>
      <c r="F981" s="582">
        <v>0</v>
      </c>
      <c r="G981" s="582">
        <v>0</v>
      </c>
      <c r="H981" s="582">
        <v>4.8010960000000003</v>
      </c>
      <c r="I981" s="582">
        <v>0.59747235346575345</v>
      </c>
      <c r="J981" s="582">
        <v>6.2500115538622616E-4</v>
      </c>
      <c r="K981" s="582">
        <v>1.9256999671232875E-2</v>
      </c>
      <c r="L981" s="582">
        <v>0</v>
      </c>
    </row>
    <row r="982" spans="1:12" ht="14.25" customHeight="1" x14ac:dyDescent="0.25">
      <c r="A982" s="582" t="s">
        <v>1252</v>
      </c>
      <c r="B982" s="582" t="s">
        <v>459</v>
      </c>
      <c r="C982" s="582" t="s">
        <v>1477</v>
      </c>
      <c r="D982" s="586">
        <v>474949</v>
      </c>
      <c r="E982" s="582">
        <v>2.4005506920000004</v>
      </c>
      <c r="F982" s="582">
        <v>0</v>
      </c>
      <c r="G982" s="582">
        <v>0</v>
      </c>
      <c r="H982" s="582">
        <v>2.4005506920000004</v>
      </c>
      <c r="I982" s="582">
        <v>0.29795629435435617</v>
      </c>
      <c r="J982" s="582">
        <v>3.1294115935537157E-4</v>
      </c>
      <c r="K982" s="582">
        <v>9.519988947945205E-3</v>
      </c>
      <c r="L982" s="582">
        <v>0</v>
      </c>
    </row>
    <row r="983" spans="1:12" ht="14.25" customHeight="1" x14ac:dyDescent="0.25">
      <c r="A983" s="582" t="s">
        <v>1252</v>
      </c>
      <c r="B983" s="582" t="s">
        <v>459</v>
      </c>
      <c r="C983" s="582" t="s">
        <v>1477</v>
      </c>
      <c r="D983" s="586">
        <v>474950</v>
      </c>
      <c r="E983" s="582">
        <v>1.8107039600000001</v>
      </c>
      <c r="F983" s="582">
        <v>0</v>
      </c>
      <c r="G983" s="582">
        <v>0</v>
      </c>
      <c r="H983" s="582">
        <v>1.8107039600000001</v>
      </c>
      <c r="I983" s="582">
        <v>0.22401880568136986</v>
      </c>
      <c r="J983" s="582">
        <v>2.3749077952900542E-4</v>
      </c>
      <c r="K983" s="582">
        <v>7.2924243287671225E-3</v>
      </c>
      <c r="L983" s="582">
        <v>0</v>
      </c>
    </row>
    <row r="984" spans="1:12" ht="14.25" customHeight="1" x14ac:dyDescent="0.25">
      <c r="A984" s="582" t="s">
        <v>1252</v>
      </c>
      <c r="B984" s="582" t="s">
        <v>459</v>
      </c>
      <c r="C984" s="582" t="s">
        <v>1477</v>
      </c>
      <c r="D984" s="586">
        <v>474951</v>
      </c>
      <c r="E984" s="582">
        <v>1.72420018</v>
      </c>
      <c r="F984" s="582">
        <v>0</v>
      </c>
      <c r="G984" s="582">
        <v>0</v>
      </c>
      <c r="H984" s="582">
        <v>1.72420018</v>
      </c>
      <c r="I984" s="582">
        <v>0.21331652911876711</v>
      </c>
      <c r="J984" s="582">
        <v>2.2614499877288141E-4</v>
      </c>
      <c r="K984" s="582">
        <v>6.9440391616438354E-3</v>
      </c>
      <c r="L984" s="582">
        <v>0</v>
      </c>
    </row>
    <row r="985" spans="1:12" ht="14.25" customHeight="1" x14ac:dyDescent="0.25">
      <c r="A985" s="582" t="s">
        <v>1252</v>
      </c>
      <c r="B985" s="582" t="s">
        <v>459</v>
      </c>
      <c r="C985" s="582" t="s">
        <v>1477</v>
      </c>
      <c r="D985" s="586">
        <v>474992</v>
      </c>
      <c r="E985" s="582">
        <v>74.867739999999998</v>
      </c>
      <c r="F985" s="582">
        <v>0</v>
      </c>
      <c r="G985" s="582">
        <v>7.4867739999999996</v>
      </c>
      <c r="H985" s="582">
        <v>67.380966000000001</v>
      </c>
      <c r="I985" s="582">
        <v>9.285251151931508</v>
      </c>
      <c r="J985" s="582">
        <v>1.5974519905284628E-2</v>
      </c>
      <c r="K985" s="582">
        <v>0.29061857700136978</v>
      </c>
      <c r="L985" s="582">
        <v>0</v>
      </c>
    </row>
    <row r="986" spans="1:12" ht="14.25" customHeight="1" x14ac:dyDescent="0.25">
      <c r="A986" s="582" t="s">
        <v>1252</v>
      </c>
      <c r="B986" s="582" t="s">
        <v>459</v>
      </c>
      <c r="C986" s="582" t="s">
        <v>1477</v>
      </c>
      <c r="D986" s="586">
        <v>474993</v>
      </c>
      <c r="E986" s="582">
        <v>10.44252</v>
      </c>
      <c r="F986" s="582">
        <v>0</v>
      </c>
      <c r="G986" s="582">
        <v>1.044252</v>
      </c>
      <c r="H986" s="582">
        <v>9.3982679999999998</v>
      </c>
      <c r="I986" s="582">
        <v>1.284644632328767</v>
      </c>
      <c r="J986" s="582">
        <v>2.2851428830155747E-3</v>
      </c>
      <c r="K986" s="582">
        <v>4.1705708301369861E-2</v>
      </c>
      <c r="L986" s="582">
        <v>0</v>
      </c>
    </row>
    <row r="987" spans="1:12" ht="14.25" customHeight="1" x14ac:dyDescent="0.25">
      <c r="A987" s="582" t="s">
        <v>1252</v>
      </c>
      <c r="B987" s="582" t="s">
        <v>459</v>
      </c>
      <c r="C987" s="582" t="s">
        <v>1477</v>
      </c>
      <c r="D987" s="586">
        <v>474994</v>
      </c>
      <c r="E987" s="582">
        <v>10.902160059</v>
      </c>
      <c r="F987" s="582">
        <v>0</v>
      </c>
      <c r="G987" s="582">
        <v>0</v>
      </c>
      <c r="H987" s="582">
        <v>10.902160059</v>
      </c>
      <c r="I987" s="582">
        <v>1.3618440757808221</v>
      </c>
      <c r="J987" s="582">
        <v>1.4054864741772988E-3</v>
      </c>
      <c r="K987" s="582">
        <v>4.3497699032876716E-2</v>
      </c>
      <c r="L987" s="582">
        <v>0</v>
      </c>
    </row>
    <row r="988" spans="1:12" ht="14.25" customHeight="1" x14ac:dyDescent="0.25">
      <c r="A988" s="582" t="s">
        <v>1252</v>
      </c>
      <c r="B988" s="582" t="s">
        <v>459</v>
      </c>
      <c r="C988" s="582" t="s">
        <v>1477</v>
      </c>
      <c r="D988" s="586">
        <v>474995</v>
      </c>
      <c r="E988" s="582">
        <v>25.004320287999999</v>
      </c>
      <c r="F988" s="582">
        <v>0</v>
      </c>
      <c r="G988" s="582">
        <v>2.500432</v>
      </c>
      <c r="H988" s="582">
        <v>22.503888287999999</v>
      </c>
      <c r="I988" s="582">
        <v>3.0825196629957534</v>
      </c>
      <c r="J988" s="582">
        <v>5.3592944282398547E-3</v>
      </c>
      <c r="K988" s="582">
        <v>9.7994215586301364E-2</v>
      </c>
      <c r="L988" s="582">
        <v>0</v>
      </c>
    </row>
    <row r="989" spans="1:12" ht="14.25" customHeight="1" x14ac:dyDescent="0.25">
      <c r="A989" s="582" t="s">
        <v>1252</v>
      </c>
      <c r="B989" s="582" t="s">
        <v>459</v>
      </c>
      <c r="C989" s="582" t="s">
        <v>1477</v>
      </c>
      <c r="D989" s="586">
        <v>474996</v>
      </c>
      <c r="E989" s="582">
        <v>11.726051576</v>
      </c>
      <c r="F989" s="582">
        <v>0</v>
      </c>
      <c r="G989" s="582">
        <v>0</v>
      </c>
      <c r="H989" s="582">
        <v>11.726051576</v>
      </c>
      <c r="I989" s="582">
        <v>1.4592884612153425</v>
      </c>
      <c r="J989" s="582">
        <v>1.5127085306573997E-3</v>
      </c>
      <c r="K989" s="582">
        <v>4.6801771219726021E-2</v>
      </c>
      <c r="L989" s="582">
        <v>0</v>
      </c>
    </row>
    <row r="990" spans="1:12" ht="14.25" customHeight="1" x14ac:dyDescent="0.25">
      <c r="A990" s="582" t="s">
        <v>1252</v>
      </c>
      <c r="B990" s="582" t="s">
        <v>459</v>
      </c>
      <c r="C990" s="582" t="s">
        <v>1477</v>
      </c>
      <c r="D990" s="586">
        <v>474998</v>
      </c>
      <c r="E990" s="582">
        <v>11.744815678999998</v>
      </c>
      <c r="F990" s="582">
        <v>0</v>
      </c>
      <c r="G990" s="582">
        <v>0</v>
      </c>
      <c r="H990" s="582">
        <v>11.744815678999998</v>
      </c>
      <c r="I990" s="582">
        <v>1.4678656991760275</v>
      </c>
      <c r="J990" s="582">
        <v>1.5009900129849783E-3</v>
      </c>
      <c r="K990" s="582">
        <v>4.44954561260274E-2</v>
      </c>
      <c r="L990" s="582">
        <v>0</v>
      </c>
    </row>
    <row r="991" spans="1:12" ht="14.25" customHeight="1" x14ac:dyDescent="0.25">
      <c r="A991" s="582" t="s">
        <v>1252</v>
      </c>
      <c r="B991" s="582" t="s">
        <v>459</v>
      </c>
      <c r="C991" s="582" t="s">
        <v>1477</v>
      </c>
      <c r="D991" s="586">
        <v>475000</v>
      </c>
      <c r="E991" s="582">
        <v>48.1389906</v>
      </c>
      <c r="F991" s="582">
        <v>0</v>
      </c>
      <c r="G991" s="582">
        <v>4.8138990000000002</v>
      </c>
      <c r="H991" s="582">
        <v>43.3250916</v>
      </c>
      <c r="I991" s="582">
        <v>5.9487060957854787</v>
      </c>
      <c r="J991" s="582">
        <v>1.0298275234503789E-2</v>
      </c>
      <c r="K991" s="582">
        <v>0.18833573730657532</v>
      </c>
      <c r="L991" s="582">
        <v>0</v>
      </c>
    </row>
    <row r="992" spans="1:12" ht="14.25" customHeight="1" x14ac:dyDescent="0.25">
      <c r="A992" s="582" t="s">
        <v>1252</v>
      </c>
      <c r="B992" s="582" t="s">
        <v>459</v>
      </c>
      <c r="C992" s="582" t="s">
        <v>1477</v>
      </c>
      <c r="D992" s="586">
        <v>475001</v>
      </c>
      <c r="E992" s="582">
        <v>71.508864279999997</v>
      </c>
      <c r="F992" s="582">
        <v>0</v>
      </c>
      <c r="G992" s="582">
        <v>0</v>
      </c>
      <c r="H992" s="582">
        <v>71.508864279999997</v>
      </c>
      <c r="I992" s="582">
        <v>8.9183309875841044</v>
      </c>
      <c r="J992" s="582">
        <v>9.0406759659579488E-3</v>
      </c>
      <c r="K992" s="582">
        <v>0.28050077024493153</v>
      </c>
      <c r="L992" s="582">
        <v>0</v>
      </c>
    </row>
    <row r="993" spans="1:12" ht="14.25" customHeight="1" x14ac:dyDescent="0.25">
      <c r="A993" s="582" t="s">
        <v>1252</v>
      </c>
      <c r="B993" s="582" t="s">
        <v>459</v>
      </c>
      <c r="C993" s="582" t="s">
        <v>1477</v>
      </c>
      <c r="D993" s="586">
        <v>475002</v>
      </c>
      <c r="E993" s="582">
        <v>2.2254876560000003</v>
      </c>
      <c r="F993" s="582">
        <v>0</v>
      </c>
      <c r="G993" s="582">
        <v>0</v>
      </c>
      <c r="H993" s="582">
        <v>2.2254876560000003</v>
      </c>
      <c r="I993" s="582">
        <v>0.27501549472534248</v>
      </c>
      <c r="J993" s="582">
        <v>2.9109507940824263E-4</v>
      </c>
      <c r="K993" s="582">
        <v>8.8258334767123293E-3</v>
      </c>
      <c r="L993" s="582">
        <v>0</v>
      </c>
    </row>
    <row r="994" spans="1:12" ht="14.25" customHeight="1" x14ac:dyDescent="0.25">
      <c r="A994" s="582" t="s">
        <v>1252</v>
      </c>
      <c r="B994" s="582" t="s">
        <v>459</v>
      </c>
      <c r="C994" s="582" t="s">
        <v>1477</v>
      </c>
      <c r="D994" s="586">
        <v>475003</v>
      </c>
      <c r="E994" s="582">
        <v>24.316028684999999</v>
      </c>
      <c r="F994" s="582">
        <v>0</v>
      </c>
      <c r="G994" s="582">
        <v>0</v>
      </c>
      <c r="H994" s="582">
        <v>24.316028684999999</v>
      </c>
      <c r="I994" s="582">
        <v>3.0188516160569172</v>
      </c>
      <c r="J994" s="582">
        <v>3.1892748538807554E-3</v>
      </c>
      <c r="K994" s="582">
        <v>9.7930307367123284E-2</v>
      </c>
      <c r="L994" s="582">
        <v>0</v>
      </c>
    </row>
    <row r="995" spans="1:12" ht="14.25" customHeight="1" x14ac:dyDescent="0.25">
      <c r="A995" s="582" t="s">
        <v>1252</v>
      </c>
      <c r="B995" s="582" t="s">
        <v>459</v>
      </c>
      <c r="C995" s="582" t="s">
        <v>1477</v>
      </c>
      <c r="D995" s="586">
        <v>475004</v>
      </c>
      <c r="E995" s="582">
        <v>12.762957099999999</v>
      </c>
      <c r="F995" s="582">
        <v>0</v>
      </c>
      <c r="G995" s="582">
        <v>0</v>
      </c>
      <c r="H995" s="582">
        <v>12.762957099999999</v>
      </c>
      <c r="I995" s="582">
        <v>1.5911502031643836</v>
      </c>
      <c r="J995" s="582">
        <v>1.6538446761400112E-3</v>
      </c>
      <c r="K995" s="582">
        <v>5.0890287748493149E-2</v>
      </c>
      <c r="L995" s="582">
        <v>0</v>
      </c>
    </row>
    <row r="996" spans="1:12" ht="14.25" customHeight="1" x14ac:dyDescent="0.25">
      <c r="A996" s="582" t="s">
        <v>1252</v>
      </c>
      <c r="B996" s="582" t="s">
        <v>459</v>
      </c>
      <c r="C996" s="582" t="s">
        <v>1477</v>
      </c>
      <c r="D996" s="586">
        <v>475005</v>
      </c>
      <c r="E996" s="582">
        <v>3.1534198500000001</v>
      </c>
      <c r="F996" s="582">
        <v>0</v>
      </c>
      <c r="G996" s="582">
        <v>0</v>
      </c>
      <c r="H996" s="582">
        <v>3.1534198500000001</v>
      </c>
      <c r="I996" s="582">
        <v>0.39140202529178086</v>
      </c>
      <c r="J996" s="582">
        <v>4.1108647474566977E-4</v>
      </c>
      <c r="K996" s="582">
        <v>1.2505694416438356E-2</v>
      </c>
      <c r="L996" s="582">
        <v>0</v>
      </c>
    </row>
    <row r="997" spans="1:12" ht="14.25" customHeight="1" x14ac:dyDescent="0.25">
      <c r="A997" s="582" t="s">
        <v>1252</v>
      </c>
      <c r="B997" s="582" t="s">
        <v>459</v>
      </c>
      <c r="C997" s="582" t="s">
        <v>1477</v>
      </c>
      <c r="D997" s="586">
        <v>475006</v>
      </c>
      <c r="E997" s="582">
        <v>2.4005519999999998</v>
      </c>
      <c r="F997" s="582">
        <v>0</v>
      </c>
      <c r="G997" s="582">
        <v>0.2400552</v>
      </c>
      <c r="H997" s="582">
        <v>2.1604968000000002</v>
      </c>
      <c r="I997" s="582">
        <v>0.29334252175890407</v>
      </c>
      <c r="J997" s="582">
        <v>4.9243291451743292E-4</v>
      </c>
      <c r="K997" s="582">
        <v>8.701178893150684E-3</v>
      </c>
      <c r="L997" s="582">
        <v>0</v>
      </c>
    </row>
    <row r="998" spans="1:12" ht="14.25" customHeight="1" x14ac:dyDescent="0.25">
      <c r="A998" s="582" t="s">
        <v>1252</v>
      </c>
      <c r="B998" s="582" t="s">
        <v>459</v>
      </c>
      <c r="C998" s="582" t="s">
        <v>1477</v>
      </c>
      <c r="D998" s="586">
        <v>475051</v>
      </c>
      <c r="E998" s="582">
        <v>13.009108312</v>
      </c>
      <c r="F998" s="582">
        <v>0</v>
      </c>
      <c r="G998" s="582">
        <v>1.3009109000000001</v>
      </c>
      <c r="H998" s="582">
        <v>11.708197412000001</v>
      </c>
      <c r="I998" s="582">
        <v>1.6141384623390409</v>
      </c>
      <c r="J998" s="582">
        <v>2.7976842496218756E-3</v>
      </c>
      <c r="K998" s="582">
        <v>5.1134601844520552E-2</v>
      </c>
      <c r="L998" s="582">
        <v>0</v>
      </c>
    </row>
    <row r="999" spans="1:12" ht="14.25" customHeight="1" x14ac:dyDescent="0.25">
      <c r="A999" s="582" t="s">
        <v>1252</v>
      </c>
      <c r="B999" s="582" t="s">
        <v>459</v>
      </c>
      <c r="C999" s="582" t="s">
        <v>1477</v>
      </c>
      <c r="D999" s="586">
        <v>475061</v>
      </c>
      <c r="E999" s="582">
        <v>14.30316</v>
      </c>
      <c r="F999" s="582">
        <v>0</v>
      </c>
      <c r="G999" s="582">
        <v>1.4303159999999999</v>
      </c>
      <c r="H999" s="582">
        <v>12.872844000000001</v>
      </c>
      <c r="I999" s="582">
        <v>1.7569374756164382</v>
      </c>
      <c r="J999" s="582">
        <v>3.1299690379939953E-3</v>
      </c>
      <c r="K999" s="582">
        <v>5.7124269835616436E-2</v>
      </c>
      <c r="L999" s="582">
        <v>0</v>
      </c>
    </row>
    <row r="1000" spans="1:12" ht="14.25" customHeight="1" x14ac:dyDescent="0.25">
      <c r="A1000" s="582" t="s">
        <v>1252</v>
      </c>
      <c r="B1000" s="582" t="s">
        <v>459</v>
      </c>
      <c r="C1000" s="582" t="s">
        <v>1477</v>
      </c>
      <c r="D1000" s="586">
        <v>475071</v>
      </c>
      <c r="E1000" s="582">
        <v>12.481301788</v>
      </c>
      <c r="F1000" s="582">
        <v>0</v>
      </c>
      <c r="G1000" s="582">
        <v>0</v>
      </c>
      <c r="H1000" s="582">
        <v>12.481301788</v>
      </c>
      <c r="I1000" s="582">
        <v>1.5512295111095891</v>
      </c>
      <c r="J1000" s="582">
        <v>1.6173477789802628E-3</v>
      </c>
      <c r="K1000" s="582">
        <v>4.9767147483835622E-2</v>
      </c>
      <c r="L1000" s="582">
        <v>0</v>
      </c>
    </row>
    <row r="1001" spans="1:12" ht="14.25" customHeight="1" x14ac:dyDescent="0.25">
      <c r="A1001" s="582" t="s">
        <v>1252</v>
      </c>
      <c r="B1001" s="582" t="s">
        <v>459</v>
      </c>
      <c r="C1001" s="582" t="s">
        <v>1477</v>
      </c>
      <c r="D1001" s="586">
        <v>475551</v>
      </c>
      <c r="E1001" s="582">
        <v>3.2734055020000001</v>
      </c>
      <c r="F1001" s="582">
        <v>0</v>
      </c>
      <c r="G1001" s="582">
        <v>0</v>
      </c>
      <c r="H1001" s="582">
        <v>3.2734055020000001</v>
      </c>
      <c r="I1001" s="582">
        <v>0.40690001306164386</v>
      </c>
      <c r="J1001" s="582">
        <v>4.2672767417768336E-4</v>
      </c>
      <c r="K1001" s="582">
        <v>1.2981630383561645E-2</v>
      </c>
      <c r="L1001" s="582">
        <v>0</v>
      </c>
    </row>
    <row r="1002" spans="1:12" ht="14.25" customHeight="1" x14ac:dyDescent="0.25">
      <c r="A1002" s="582" t="s">
        <v>1252</v>
      </c>
      <c r="B1002" s="582" t="s">
        <v>459</v>
      </c>
      <c r="C1002" s="582" t="s">
        <v>1477</v>
      </c>
      <c r="D1002" s="586">
        <v>475554</v>
      </c>
      <c r="E1002" s="582">
        <v>2.1247340000000001</v>
      </c>
      <c r="F1002" s="582">
        <v>0</v>
      </c>
      <c r="G1002" s="582">
        <v>0</v>
      </c>
      <c r="H1002" s="582">
        <v>2.1247340000000001</v>
      </c>
      <c r="I1002" s="582">
        <v>0.26464778435616437</v>
      </c>
      <c r="J1002" s="582">
        <v>2.777107432324075E-4</v>
      </c>
      <c r="K1002" s="582">
        <v>8.4823038904109586E-3</v>
      </c>
      <c r="L1002" s="582">
        <v>0</v>
      </c>
    </row>
    <row r="1003" spans="1:12" ht="14.25" customHeight="1" x14ac:dyDescent="0.25">
      <c r="A1003" s="582" t="s">
        <v>1252</v>
      </c>
      <c r="B1003" s="582" t="s">
        <v>459</v>
      </c>
      <c r="C1003" s="582" t="s">
        <v>1477</v>
      </c>
      <c r="D1003" s="586">
        <v>475555</v>
      </c>
      <c r="E1003" s="582">
        <v>2.1004689999999999</v>
      </c>
      <c r="F1003" s="582">
        <v>0</v>
      </c>
      <c r="G1003" s="582">
        <v>0</v>
      </c>
      <c r="H1003" s="582">
        <v>2.1004689999999999</v>
      </c>
      <c r="I1003" s="582">
        <v>0.26162533497260276</v>
      </c>
      <c r="J1003" s="582">
        <v>2.745392116859167E-4</v>
      </c>
      <c r="K1003" s="582">
        <v>8.3854334794520539E-3</v>
      </c>
      <c r="L1003" s="582">
        <v>0</v>
      </c>
    </row>
    <row r="1004" spans="1:12" ht="14.25" customHeight="1" x14ac:dyDescent="0.25">
      <c r="A1004" s="582" t="s">
        <v>1252</v>
      </c>
      <c r="B1004" s="582" t="s">
        <v>459</v>
      </c>
      <c r="C1004" s="582" t="s">
        <v>1477</v>
      </c>
      <c r="D1004" s="586">
        <v>475556</v>
      </c>
      <c r="E1004" s="582">
        <v>2.42822183</v>
      </c>
      <c r="F1004" s="582">
        <v>0</v>
      </c>
      <c r="G1004" s="582">
        <v>0</v>
      </c>
      <c r="H1004" s="582">
        <v>2.42822183</v>
      </c>
      <c r="I1004" s="582">
        <v>0.3018020743369863</v>
      </c>
      <c r="J1004" s="582">
        <v>3.1654814078267024E-4</v>
      </c>
      <c r="K1004" s="582">
        <v>9.6297372164383561E-3</v>
      </c>
      <c r="L1004" s="582">
        <v>0</v>
      </c>
    </row>
    <row r="1005" spans="1:12" ht="14.25" customHeight="1" x14ac:dyDescent="0.25">
      <c r="A1005" s="582" t="s">
        <v>1252</v>
      </c>
      <c r="B1005" s="582" t="s">
        <v>459</v>
      </c>
      <c r="C1005" s="582" t="s">
        <v>1477</v>
      </c>
      <c r="D1005" s="586">
        <v>475558</v>
      </c>
      <c r="E1005" s="582">
        <v>2.4005701679999998</v>
      </c>
      <c r="F1005" s="582">
        <v>0</v>
      </c>
      <c r="G1005" s="582">
        <v>0</v>
      </c>
      <c r="H1005" s="582">
        <v>2.4005701679999998</v>
      </c>
      <c r="I1005" s="582">
        <v>0.29676233906843841</v>
      </c>
      <c r="J1005" s="582">
        <v>3.1485726032879529E-4</v>
      </c>
      <c r="K1005" s="582">
        <v>9.5817240246575345E-3</v>
      </c>
      <c r="L1005" s="582">
        <v>0</v>
      </c>
    </row>
    <row r="1006" spans="1:12" ht="14.25" customHeight="1" x14ac:dyDescent="0.25">
      <c r="A1006" s="582" t="s">
        <v>1252</v>
      </c>
      <c r="B1006" s="582" t="s">
        <v>459</v>
      </c>
      <c r="C1006" s="582" t="s">
        <v>1477</v>
      </c>
      <c r="D1006" s="586">
        <v>475559</v>
      </c>
      <c r="E1006" s="582">
        <v>15.684011280000002</v>
      </c>
      <c r="F1006" s="582">
        <v>0</v>
      </c>
      <c r="G1006" s="582">
        <v>0</v>
      </c>
      <c r="H1006" s="582">
        <v>15.684011280000002</v>
      </c>
      <c r="I1006" s="582">
        <v>1.976328135152055</v>
      </c>
      <c r="J1006" s="582">
        <v>1.9458386551431319E-3</v>
      </c>
      <c r="K1006" s="582">
        <v>5.9338739983561643E-2</v>
      </c>
      <c r="L1006" s="582">
        <v>0</v>
      </c>
    </row>
    <row r="1007" spans="1:12" ht="14.25" customHeight="1" x14ac:dyDescent="0.25">
      <c r="A1007" s="582" t="s">
        <v>1252</v>
      </c>
      <c r="B1007" s="582" t="s">
        <v>459</v>
      </c>
      <c r="C1007" s="582" t="s">
        <v>1477</v>
      </c>
      <c r="D1007" s="586">
        <v>475560</v>
      </c>
      <c r="E1007" s="582">
        <v>5.7964448119999998</v>
      </c>
      <c r="F1007" s="582">
        <v>0</v>
      </c>
      <c r="G1007" s="582">
        <v>0</v>
      </c>
      <c r="H1007" s="582">
        <v>5.7964448119999998</v>
      </c>
      <c r="I1007" s="582">
        <v>0.73889776397260287</v>
      </c>
      <c r="J1007" s="582">
        <v>7.4834656098549449E-4</v>
      </c>
      <c r="K1007" s="582">
        <v>2.191542554520548E-2</v>
      </c>
      <c r="L1007" s="582">
        <v>0</v>
      </c>
    </row>
    <row r="1008" spans="1:12" ht="14.25" customHeight="1" x14ac:dyDescent="0.25">
      <c r="A1008" s="582" t="s">
        <v>1252</v>
      </c>
      <c r="B1008" s="582" t="s">
        <v>459</v>
      </c>
      <c r="C1008" s="582" t="s">
        <v>1477</v>
      </c>
      <c r="D1008" s="586">
        <v>475566</v>
      </c>
      <c r="E1008" s="582">
        <v>31.023921936000001</v>
      </c>
      <c r="F1008" s="582">
        <v>0</v>
      </c>
      <c r="G1008" s="582">
        <v>0</v>
      </c>
      <c r="H1008" s="582">
        <v>31.023921936000001</v>
      </c>
      <c r="I1008" s="582">
        <v>3.8615539234361642</v>
      </c>
      <c r="J1008" s="582">
        <v>3.9148759697464454E-3</v>
      </c>
      <c r="K1008" s="582">
        <v>0.12169445254136985</v>
      </c>
      <c r="L1008" s="582">
        <v>0</v>
      </c>
    </row>
    <row r="1009" spans="1:12" ht="14.25" customHeight="1" x14ac:dyDescent="0.25">
      <c r="A1009" s="582" t="s">
        <v>1252</v>
      </c>
      <c r="B1009" s="582" t="s">
        <v>459</v>
      </c>
      <c r="C1009" s="582" t="s">
        <v>1477</v>
      </c>
      <c r="D1009" s="586">
        <v>475567</v>
      </c>
      <c r="E1009" s="582">
        <v>22.75262751</v>
      </c>
      <c r="F1009" s="582">
        <v>0</v>
      </c>
      <c r="G1009" s="582">
        <v>2.2752626999999999</v>
      </c>
      <c r="H1009" s="582">
        <v>20.477364810000001</v>
      </c>
      <c r="I1009" s="582">
        <v>2.8288123385623285</v>
      </c>
      <c r="J1009" s="582">
        <v>4.9071774862909315E-3</v>
      </c>
      <c r="K1009" s="582">
        <v>8.9062123375479446E-2</v>
      </c>
      <c r="L1009" s="582">
        <v>0</v>
      </c>
    </row>
    <row r="1010" spans="1:12" ht="14.25" customHeight="1" x14ac:dyDescent="0.25">
      <c r="A1010" s="582" t="s">
        <v>1252</v>
      </c>
      <c r="B1010" s="582" t="s">
        <v>459</v>
      </c>
      <c r="C1010" s="582" t="s">
        <v>1477</v>
      </c>
      <c r="D1010" s="586">
        <v>475608</v>
      </c>
      <c r="E1010" s="582">
        <v>7.7205899999999996</v>
      </c>
      <c r="F1010" s="582">
        <v>0</v>
      </c>
      <c r="G1010" s="582">
        <v>0</v>
      </c>
      <c r="H1010" s="582">
        <v>7.7205899999999996</v>
      </c>
      <c r="I1010" s="582">
        <v>0.95926907960273977</v>
      </c>
      <c r="J1010" s="582">
        <v>9.6979369428206027E-4</v>
      </c>
      <c r="K1010" s="582">
        <v>3.0296452684931509E-2</v>
      </c>
      <c r="L1010" s="582">
        <v>0</v>
      </c>
    </row>
    <row r="1011" spans="1:12" ht="14.25" customHeight="1" x14ac:dyDescent="0.25">
      <c r="A1011" s="582" t="s">
        <v>1252</v>
      </c>
      <c r="B1011" s="582" t="s">
        <v>459</v>
      </c>
      <c r="C1011" s="582" t="s">
        <v>1477</v>
      </c>
      <c r="D1011" s="586">
        <v>475609</v>
      </c>
      <c r="E1011" s="582">
        <v>11.632324576</v>
      </c>
      <c r="F1011" s="582">
        <v>0</v>
      </c>
      <c r="G1011" s="582">
        <v>0</v>
      </c>
      <c r="H1011" s="582">
        <v>11.632324576</v>
      </c>
      <c r="I1011" s="582">
        <v>1.4478416247993151</v>
      </c>
      <c r="J1011" s="582">
        <v>1.4670298122401106E-3</v>
      </c>
      <c r="K1011" s="582">
        <v>4.5745181111643836E-2</v>
      </c>
      <c r="L1011" s="582">
        <v>0</v>
      </c>
    </row>
    <row r="1012" spans="1:12" ht="14.25" customHeight="1" x14ac:dyDescent="0.25">
      <c r="A1012" s="582" t="s">
        <v>1252</v>
      </c>
      <c r="B1012" s="582" t="s">
        <v>459</v>
      </c>
      <c r="C1012" s="582" t="s">
        <v>1477</v>
      </c>
      <c r="D1012" s="586">
        <v>475610</v>
      </c>
      <c r="E1012" s="582">
        <v>19.490300000000001</v>
      </c>
      <c r="F1012" s="582">
        <v>0</v>
      </c>
      <c r="G1012" s="582">
        <v>0</v>
      </c>
      <c r="H1012" s="582">
        <v>19.490300000000001</v>
      </c>
      <c r="I1012" s="582">
        <v>2.4257413816712332</v>
      </c>
      <c r="J1012" s="582">
        <v>2.4470580470394819E-3</v>
      </c>
      <c r="K1012" s="582">
        <v>7.6132317041095882E-2</v>
      </c>
      <c r="L1012" s="582">
        <v>0</v>
      </c>
    </row>
    <row r="1013" spans="1:12" ht="14.25" customHeight="1" x14ac:dyDescent="0.25">
      <c r="A1013" s="582" t="s">
        <v>1252</v>
      </c>
      <c r="B1013" s="582" t="s">
        <v>459</v>
      </c>
      <c r="C1013" s="582" t="s">
        <v>1477</v>
      </c>
      <c r="D1013" s="586">
        <v>475611</v>
      </c>
      <c r="E1013" s="582">
        <v>3.5114779999999999</v>
      </c>
      <c r="F1013" s="582">
        <v>0</v>
      </c>
      <c r="G1013" s="582">
        <v>0</v>
      </c>
      <c r="H1013" s="582">
        <v>3.5114779999999999</v>
      </c>
      <c r="I1013" s="582">
        <v>0.43584414912328767</v>
      </c>
      <c r="J1013" s="582">
        <v>4.5776353282107332E-4</v>
      </c>
      <c r="K1013" s="582">
        <v>1.3925653808219179E-2</v>
      </c>
      <c r="L1013" s="582">
        <v>0</v>
      </c>
    </row>
    <row r="1014" spans="1:12" ht="14.25" customHeight="1" x14ac:dyDescent="0.25">
      <c r="A1014" s="582" t="s">
        <v>1252</v>
      </c>
      <c r="B1014" s="582" t="s">
        <v>459</v>
      </c>
      <c r="C1014" s="582" t="s">
        <v>1477</v>
      </c>
      <c r="D1014" s="586">
        <v>475612</v>
      </c>
      <c r="E1014" s="582">
        <v>1.7565641030000001</v>
      </c>
      <c r="F1014" s="582">
        <v>0</v>
      </c>
      <c r="G1014" s="582">
        <v>0</v>
      </c>
      <c r="H1014" s="582">
        <v>1.7565641030000001</v>
      </c>
      <c r="I1014" s="582">
        <v>0.21714919715547942</v>
      </c>
      <c r="J1014" s="582">
        <v>2.30389829932037E-4</v>
      </c>
      <c r="K1014" s="582">
        <v>6.9842422657534244E-3</v>
      </c>
      <c r="L1014" s="582">
        <v>0</v>
      </c>
    </row>
    <row r="1015" spans="1:12" ht="14.25" customHeight="1" x14ac:dyDescent="0.25">
      <c r="A1015" s="582" t="s">
        <v>1252</v>
      </c>
      <c r="B1015" s="582" t="s">
        <v>459</v>
      </c>
      <c r="C1015" s="582" t="s">
        <v>1477</v>
      </c>
      <c r="D1015" s="586">
        <v>475688</v>
      </c>
      <c r="E1015" s="582">
        <v>10.743116616000002</v>
      </c>
      <c r="F1015" s="582">
        <v>0</v>
      </c>
      <c r="G1015" s="582">
        <v>0</v>
      </c>
      <c r="H1015" s="582">
        <v>10.743116616000002</v>
      </c>
      <c r="I1015" s="582">
        <v>1.3527403652164385</v>
      </c>
      <c r="J1015" s="582">
        <v>1.3532662850081814E-3</v>
      </c>
      <c r="K1015" s="582">
        <v>4.0672998336986302E-2</v>
      </c>
      <c r="L1015" s="582">
        <v>0</v>
      </c>
    </row>
    <row r="1016" spans="1:12" ht="14.25" customHeight="1" x14ac:dyDescent="0.25">
      <c r="A1016" s="582" t="s">
        <v>1252</v>
      </c>
      <c r="B1016" s="582" t="s">
        <v>459</v>
      </c>
      <c r="C1016" s="582" t="s">
        <v>1477</v>
      </c>
      <c r="D1016" s="586">
        <v>475689</v>
      </c>
      <c r="E1016" s="582">
        <v>2.4050391360000001</v>
      </c>
      <c r="F1016" s="582">
        <v>0</v>
      </c>
      <c r="G1016" s="582">
        <v>0</v>
      </c>
      <c r="H1016" s="582">
        <v>2.4050391360000001</v>
      </c>
      <c r="I1016" s="582">
        <v>0.29851317036575342</v>
      </c>
      <c r="J1016" s="582">
        <v>3.135259545171842E-4</v>
      </c>
      <c r="K1016" s="582">
        <v>9.5377971452054802E-3</v>
      </c>
      <c r="L1016" s="582">
        <v>0</v>
      </c>
    </row>
    <row r="1017" spans="1:12" ht="14.25" customHeight="1" x14ac:dyDescent="0.25">
      <c r="A1017" s="582" t="s">
        <v>1252</v>
      </c>
      <c r="B1017" s="582" t="s">
        <v>459</v>
      </c>
      <c r="C1017" s="582" t="s">
        <v>1477</v>
      </c>
      <c r="D1017" s="586">
        <v>475692</v>
      </c>
      <c r="E1017" s="582">
        <v>14.411918271000001</v>
      </c>
      <c r="F1017" s="582">
        <v>0</v>
      </c>
      <c r="G1017" s="582">
        <v>0</v>
      </c>
      <c r="H1017" s="582">
        <v>14.411918271000001</v>
      </c>
      <c r="I1017" s="582">
        <v>1.782612991780274</v>
      </c>
      <c r="J1017" s="582">
        <v>1.8095080938569648E-3</v>
      </c>
      <c r="K1017" s="582">
        <v>5.6688760061917816E-2</v>
      </c>
      <c r="L1017" s="582">
        <v>0</v>
      </c>
    </row>
    <row r="1018" spans="1:12" ht="14.25" customHeight="1" x14ac:dyDescent="0.25">
      <c r="A1018" s="582" t="s">
        <v>1252</v>
      </c>
      <c r="B1018" s="582" t="s">
        <v>459</v>
      </c>
      <c r="C1018" s="582" t="s">
        <v>1477</v>
      </c>
      <c r="D1018" s="586">
        <v>475719</v>
      </c>
      <c r="E1018" s="582">
        <v>108.45881923800002</v>
      </c>
      <c r="F1018" s="582">
        <v>0</v>
      </c>
      <c r="G1018" s="582">
        <v>10.8458819</v>
      </c>
      <c r="H1018" s="582">
        <v>97.612937338000009</v>
      </c>
      <c r="I1018" s="582">
        <v>13.393005779411641</v>
      </c>
      <c r="J1018" s="582">
        <v>2.3671268744693108E-2</v>
      </c>
      <c r="K1018" s="582">
        <v>0.43212198198150675</v>
      </c>
      <c r="L1018" s="582">
        <v>0</v>
      </c>
    </row>
    <row r="1019" spans="1:12" ht="14.25" customHeight="1" x14ac:dyDescent="0.25">
      <c r="A1019" s="582" t="s">
        <v>1252</v>
      </c>
      <c r="B1019" s="582" t="s">
        <v>459</v>
      </c>
      <c r="C1019" s="582" t="s">
        <v>1477</v>
      </c>
      <c r="D1019" s="586">
        <v>475750</v>
      </c>
      <c r="E1019" s="582">
        <v>14.92481381</v>
      </c>
      <c r="F1019" s="582">
        <v>0</v>
      </c>
      <c r="G1019" s="582">
        <v>0</v>
      </c>
      <c r="H1019" s="582">
        <v>14.92481381</v>
      </c>
      <c r="I1019" s="582">
        <v>1.855728532990411</v>
      </c>
      <c r="J1019" s="582">
        <v>1.8988345241615417E-3</v>
      </c>
      <c r="K1019" s="582">
        <v>5.9124249053150682E-2</v>
      </c>
      <c r="L1019" s="582">
        <v>0</v>
      </c>
    </row>
    <row r="1020" spans="1:12" ht="14.25" customHeight="1" x14ac:dyDescent="0.25">
      <c r="A1020" s="582" t="s">
        <v>1252</v>
      </c>
      <c r="B1020" s="582" t="s">
        <v>459</v>
      </c>
      <c r="C1020" s="582" t="s">
        <v>1477</v>
      </c>
      <c r="D1020" s="586">
        <v>475751</v>
      </c>
      <c r="E1020" s="582">
        <v>14.521902000000001</v>
      </c>
      <c r="F1020" s="582">
        <v>0</v>
      </c>
      <c r="G1020" s="582">
        <v>0</v>
      </c>
      <c r="H1020" s="582">
        <v>14.521902000000001</v>
      </c>
      <c r="I1020" s="582">
        <v>1.8056776622164383</v>
      </c>
      <c r="J1020" s="582">
        <v>1.8232333049168061E-3</v>
      </c>
      <c r="K1020" s="582">
        <v>5.6970758926027383E-2</v>
      </c>
      <c r="L1020" s="582">
        <v>0</v>
      </c>
    </row>
    <row r="1021" spans="1:12" ht="14.25" customHeight="1" x14ac:dyDescent="0.25">
      <c r="A1021" s="582" t="s">
        <v>1252</v>
      </c>
      <c r="B1021" s="582" t="s">
        <v>459</v>
      </c>
      <c r="C1021" s="582" t="s">
        <v>1477</v>
      </c>
      <c r="D1021" s="586">
        <v>475752</v>
      </c>
      <c r="E1021" s="582">
        <v>21.97801913</v>
      </c>
      <c r="F1021" s="582">
        <v>0</v>
      </c>
      <c r="G1021" s="582">
        <v>0</v>
      </c>
      <c r="H1021" s="582">
        <v>21.97801913</v>
      </c>
      <c r="I1021" s="582">
        <v>2.7370396759917801</v>
      </c>
      <c r="J1021" s="582">
        <v>2.8087377225385424E-3</v>
      </c>
      <c r="K1021" s="582">
        <v>8.7049728254794526E-2</v>
      </c>
      <c r="L1021" s="582">
        <v>0</v>
      </c>
    </row>
    <row r="1022" spans="1:12" ht="14.25" customHeight="1" x14ac:dyDescent="0.25">
      <c r="A1022" s="582" t="s">
        <v>1252</v>
      </c>
      <c r="B1022" s="582" t="s">
        <v>459</v>
      </c>
      <c r="C1022" s="582" t="s">
        <v>1477</v>
      </c>
      <c r="D1022" s="586">
        <v>475789</v>
      </c>
      <c r="E1022" s="582">
        <v>19.054649288</v>
      </c>
      <c r="F1022" s="582">
        <v>0</v>
      </c>
      <c r="G1022" s="582">
        <v>0</v>
      </c>
      <c r="H1022" s="582">
        <v>19.054649288</v>
      </c>
      <c r="I1022" s="582">
        <v>2.3907368642849316</v>
      </c>
      <c r="J1022" s="582">
        <v>2.3696780508903545E-3</v>
      </c>
      <c r="K1022" s="582">
        <v>7.4176105791780814E-2</v>
      </c>
      <c r="L1022" s="582">
        <v>0</v>
      </c>
    </row>
    <row r="1023" spans="1:12" ht="14.25" customHeight="1" x14ac:dyDescent="0.25">
      <c r="A1023" s="582" t="s">
        <v>1252</v>
      </c>
      <c r="B1023" s="582" t="s">
        <v>459</v>
      </c>
      <c r="C1023" s="582" t="s">
        <v>1477</v>
      </c>
      <c r="D1023" s="586">
        <v>475804</v>
      </c>
      <c r="E1023" s="582">
        <v>29.838614975999999</v>
      </c>
      <c r="F1023" s="582">
        <v>0</v>
      </c>
      <c r="G1023" s="582">
        <v>0</v>
      </c>
      <c r="H1023" s="582">
        <v>29.838614975999999</v>
      </c>
      <c r="I1023" s="582">
        <v>3.7255105265402744</v>
      </c>
      <c r="J1023" s="582">
        <v>3.7097003691383061E-3</v>
      </c>
      <c r="K1023" s="582">
        <v>0.11671395342575341</v>
      </c>
      <c r="L1023" s="582">
        <v>0</v>
      </c>
    </row>
    <row r="1024" spans="1:12" ht="14.25" customHeight="1" x14ac:dyDescent="0.25">
      <c r="A1024" s="582" t="s">
        <v>1252</v>
      </c>
      <c r="B1024" s="582" t="s">
        <v>459</v>
      </c>
      <c r="C1024" s="582" t="s">
        <v>1477</v>
      </c>
      <c r="D1024" s="586">
        <v>475805</v>
      </c>
      <c r="E1024" s="582">
        <v>45.296507202999997</v>
      </c>
      <c r="F1024" s="582">
        <v>0</v>
      </c>
      <c r="G1024" s="582">
        <v>0</v>
      </c>
      <c r="H1024" s="582">
        <v>45.296507202999997</v>
      </c>
      <c r="I1024" s="582">
        <v>5.6618943286328767</v>
      </c>
      <c r="J1024" s="582">
        <v>5.6759236146492024E-3</v>
      </c>
      <c r="K1024" s="582">
        <v>0.17792218941369864</v>
      </c>
      <c r="L1024" s="582">
        <v>0</v>
      </c>
    </row>
    <row r="1025" spans="1:12" ht="14.25" customHeight="1" x14ac:dyDescent="0.25">
      <c r="A1025" s="582" t="s">
        <v>1252</v>
      </c>
      <c r="B1025" s="582" t="s">
        <v>459</v>
      </c>
      <c r="C1025" s="582" t="s">
        <v>1477</v>
      </c>
      <c r="D1025" s="586">
        <v>475806</v>
      </c>
      <c r="E1025" s="582">
        <v>11.557417244999998</v>
      </c>
      <c r="F1025" s="582">
        <v>0</v>
      </c>
      <c r="G1025" s="582">
        <v>0</v>
      </c>
      <c r="H1025" s="582">
        <v>11.557417244999998</v>
      </c>
      <c r="I1025" s="582">
        <v>1.4416096944057808</v>
      </c>
      <c r="J1025" s="582">
        <v>1.4575825483921334E-3</v>
      </c>
      <c r="K1025" s="582">
        <v>4.5569239463013701E-2</v>
      </c>
      <c r="L1025" s="582">
        <v>0</v>
      </c>
    </row>
    <row r="1026" spans="1:12" ht="14.25" customHeight="1" x14ac:dyDescent="0.25">
      <c r="A1026" s="582" t="s">
        <v>1252</v>
      </c>
      <c r="B1026" s="582" t="s">
        <v>459</v>
      </c>
      <c r="C1026" s="582" t="s">
        <v>1477</v>
      </c>
      <c r="D1026" s="586">
        <v>475892</v>
      </c>
      <c r="E1026" s="582">
        <v>14.453429489999998</v>
      </c>
      <c r="F1026" s="582">
        <v>0</v>
      </c>
      <c r="G1026" s="582">
        <v>0</v>
      </c>
      <c r="H1026" s="582">
        <v>14.453429489999998</v>
      </c>
      <c r="I1026" s="582">
        <v>1.8333089796831776</v>
      </c>
      <c r="J1026" s="582">
        <v>1.7120669023597001E-3</v>
      </c>
      <c r="K1026" s="582">
        <v>5.4645843041095897E-2</v>
      </c>
      <c r="L1026" s="582">
        <v>0</v>
      </c>
    </row>
    <row r="1027" spans="1:12" ht="14.25" customHeight="1" x14ac:dyDescent="0.25">
      <c r="A1027" s="582" t="s">
        <v>1252</v>
      </c>
      <c r="B1027" s="582" t="s">
        <v>459</v>
      </c>
      <c r="C1027" s="582" t="s">
        <v>1477</v>
      </c>
      <c r="D1027" s="586">
        <v>475893</v>
      </c>
      <c r="E1027" s="582">
        <v>7.8852580300000001</v>
      </c>
      <c r="F1027" s="582">
        <v>0</v>
      </c>
      <c r="G1027" s="582">
        <v>0</v>
      </c>
      <c r="H1027" s="582">
        <v>7.8852580300000001</v>
      </c>
      <c r="I1027" s="582">
        <v>0.98913541010958883</v>
      </c>
      <c r="J1027" s="582">
        <v>9.8679467422884228E-4</v>
      </c>
      <c r="K1027" s="582">
        <v>3.0590480054794519E-2</v>
      </c>
      <c r="L1027" s="582">
        <v>0</v>
      </c>
    </row>
    <row r="1028" spans="1:12" ht="14.25" customHeight="1" x14ac:dyDescent="0.25">
      <c r="A1028" s="582" t="s">
        <v>1252</v>
      </c>
      <c r="B1028" s="582" t="s">
        <v>459</v>
      </c>
      <c r="C1028" s="582" t="s">
        <v>1477</v>
      </c>
      <c r="D1028" s="586">
        <v>475894</v>
      </c>
      <c r="E1028" s="582">
        <v>12.367763999999999</v>
      </c>
      <c r="F1028" s="582">
        <v>0</v>
      </c>
      <c r="G1028" s="582">
        <v>0</v>
      </c>
      <c r="H1028" s="582">
        <v>12.367763999999999</v>
      </c>
      <c r="I1028" s="582">
        <v>1.5702186627945207</v>
      </c>
      <c r="J1028" s="582">
        <v>1.4766769429911809E-3</v>
      </c>
      <c r="K1028" s="582">
        <v>4.6760313205479458E-2</v>
      </c>
      <c r="L1028" s="582">
        <v>0</v>
      </c>
    </row>
    <row r="1029" spans="1:12" ht="14.25" customHeight="1" x14ac:dyDescent="0.25">
      <c r="A1029" s="582" t="s">
        <v>1252</v>
      </c>
      <c r="B1029" s="582" t="s">
        <v>459</v>
      </c>
      <c r="C1029" s="582" t="s">
        <v>1477</v>
      </c>
      <c r="D1029" s="586">
        <v>475937</v>
      </c>
      <c r="E1029" s="582">
        <v>26.413636</v>
      </c>
      <c r="F1029" s="582">
        <v>0</v>
      </c>
      <c r="G1029" s="582">
        <v>0</v>
      </c>
      <c r="H1029" s="582">
        <v>26.413636</v>
      </c>
      <c r="I1029" s="582">
        <v>3.2988053315068488</v>
      </c>
      <c r="J1029" s="582">
        <v>3.2247276312691304E-3</v>
      </c>
      <c r="K1029" s="582">
        <v>0.10233484805479451</v>
      </c>
      <c r="L1029" s="582">
        <v>0</v>
      </c>
    </row>
    <row r="1030" spans="1:12" ht="14.25" customHeight="1" x14ac:dyDescent="0.25">
      <c r="A1030" s="582" t="s">
        <v>1252</v>
      </c>
      <c r="B1030" s="582" t="s">
        <v>459</v>
      </c>
      <c r="C1030" s="582" t="s">
        <v>1477</v>
      </c>
      <c r="D1030" s="586">
        <v>476049</v>
      </c>
      <c r="E1030" s="582">
        <v>8.755292914</v>
      </c>
      <c r="F1030" s="582">
        <v>0</v>
      </c>
      <c r="G1030" s="582">
        <v>0</v>
      </c>
      <c r="H1030" s="582">
        <v>8.755292914</v>
      </c>
      <c r="I1030" s="582">
        <v>1.1129955533876714</v>
      </c>
      <c r="J1030" s="582">
        <v>1.0595952462583787E-3</v>
      </c>
      <c r="K1030" s="582">
        <v>3.3102203293150688E-2</v>
      </c>
      <c r="L1030" s="582">
        <v>0</v>
      </c>
    </row>
    <row r="1031" spans="1:12" ht="14.25" customHeight="1" x14ac:dyDescent="0.25">
      <c r="A1031" s="582" t="s">
        <v>1252</v>
      </c>
      <c r="B1031" s="582" t="s">
        <v>459</v>
      </c>
      <c r="C1031" s="582" t="s">
        <v>1477</v>
      </c>
      <c r="D1031" s="586">
        <v>476065</v>
      </c>
      <c r="E1031" s="582">
        <v>20.422275840000001</v>
      </c>
      <c r="F1031" s="582">
        <v>0</v>
      </c>
      <c r="G1031" s="582">
        <v>0</v>
      </c>
      <c r="H1031" s="582">
        <v>20.422275840000001</v>
      </c>
      <c r="I1031" s="582">
        <v>2.5917756255452051</v>
      </c>
      <c r="J1031" s="582">
        <v>2.4412995098607622E-3</v>
      </c>
      <c r="K1031" s="582">
        <v>7.7212987956164394E-2</v>
      </c>
      <c r="L1031" s="582">
        <v>0</v>
      </c>
    </row>
    <row r="1032" spans="1:12" ht="14.25" customHeight="1" x14ac:dyDescent="0.25">
      <c r="A1032" s="582" t="s">
        <v>1252</v>
      </c>
      <c r="B1032" s="582" t="s">
        <v>459</v>
      </c>
      <c r="C1032" s="582" t="s">
        <v>1477</v>
      </c>
      <c r="D1032" s="586">
        <v>476066</v>
      </c>
      <c r="E1032" s="582">
        <v>11.532423120000001</v>
      </c>
      <c r="F1032" s="582">
        <v>0</v>
      </c>
      <c r="G1032" s="582">
        <v>0</v>
      </c>
      <c r="H1032" s="582">
        <v>11.532423120000001</v>
      </c>
      <c r="I1032" s="582">
        <v>1.4391518238224656</v>
      </c>
      <c r="J1032" s="582">
        <v>1.3591741426965734E-3</v>
      </c>
      <c r="K1032" s="582">
        <v>4.3728320230136987E-2</v>
      </c>
      <c r="L1032" s="582">
        <v>0</v>
      </c>
    </row>
    <row r="1033" spans="1:12" ht="14.25" customHeight="1" x14ac:dyDescent="0.25">
      <c r="A1033" s="582" t="s">
        <v>1252</v>
      </c>
      <c r="B1033" s="582" t="s">
        <v>459</v>
      </c>
      <c r="C1033" s="582" t="s">
        <v>1477</v>
      </c>
      <c r="D1033" s="586">
        <v>476067</v>
      </c>
      <c r="E1033" s="582">
        <v>45.928640000000001</v>
      </c>
      <c r="F1033" s="582">
        <v>0</v>
      </c>
      <c r="G1033" s="582">
        <v>0</v>
      </c>
      <c r="H1033" s="582">
        <v>45.928640000000001</v>
      </c>
      <c r="I1033" s="582">
        <v>5.749730942465753</v>
      </c>
      <c r="J1033" s="582">
        <v>5.3848383908388061E-3</v>
      </c>
      <c r="K1033" s="582">
        <v>0.17364800876712327</v>
      </c>
      <c r="L1033" s="582">
        <v>0</v>
      </c>
    </row>
    <row r="1034" spans="1:12" ht="14.25" customHeight="1" x14ac:dyDescent="0.25">
      <c r="A1034" s="582" t="s">
        <v>1252</v>
      </c>
      <c r="B1034" s="582" t="s">
        <v>459</v>
      </c>
      <c r="C1034" s="582" t="s">
        <v>1477</v>
      </c>
      <c r="D1034" s="586">
        <v>476068</v>
      </c>
      <c r="E1034" s="582">
        <v>9.5404527189999992</v>
      </c>
      <c r="F1034" s="582">
        <v>0</v>
      </c>
      <c r="G1034" s="582">
        <v>0</v>
      </c>
      <c r="H1034" s="582">
        <v>9.5404527189999992</v>
      </c>
      <c r="I1034" s="582">
        <v>1.1908988100997262</v>
      </c>
      <c r="J1034" s="582">
        <v>1.1331830202409925E-3</v>
      </c>
      <c r="K1034" s="582">
        <v>3.6364922372602734E-2</v>
      </c>
      <c r="L1034" s="582">
        <v>0</v>
      </c>
    </row>
    <row r="1035" spans="1:12" ht="14.25" customHeight="1" x14ac:dyDescent="0.25">
      <c r="A1035" s="582" t="s">
        <v>1252</v>
      </c>
      <c r="B1035" s="582" t="s">
        <v>459</v>
      </c>
      <c r="C1035" s="582" t="s">
        <v>1477</v>
      </c>
      <c r="D1035" s="586">
        <v>476070</v>
      </c>
      <c r="E1035" s="582">
        <v>5.4619520000000001</v>
      </c>
      <c r="F1035" s="582">
        <v>0</v>
      </c>
      <c r="G1035" s="582">
        <v>0</v>
      </c>
      <c r="H1035" s="582">
        <v>5.4619520000000001</v>
      </c>
      <c r="I1035" s="582">
        <v>0.69095565041095885</v>
      </c>
      <c r="J1035" s="582">
        <v>6.494779458200414E-4</v>
      </c>
      <c r="K1035" s="582">
        <v>2.0664696821917811E-2</v>
      </c>
      <c r="L1035" s="582">
        <v>0</v>
      </c>
    </row>
    <row r="1036" spans="1:12" ht="14.25" customHeight="1" x14ac:dyDescent="0.25">
      <c r="A1036" s="582" t="s">
        <v>1252</v>
      </c>
      <c r="B1036" s="582" t="s">
        <v>459</v>
      </c>
      <c r="C1036" s="582" t="s">
        <v>1477</v>
      </c>
      <c r="D1036" s="586">
        <v>476071</v>
      </c>
      <c r="E1036" s="582">
        <v>6.1141120000000004</v>
      </c>
      <c r="F1036" s="582">
        <v>0</v>
      </c>
      <c r="G1036" s="582">
        <v>0</v>
      </c>
      <c r="H1036" s="582">
        <v>6.1141120000000004</v>
      </c>
      <c r="I1036" s="582">
        <v>0.7757801068493152</v>
      </c>
      <c r="J1036" s="582">
        <v>7.2825338331994761E-4</v>
      </c>
      <c r="K1036" s="582">
        <v>2.3116268657534248E-2</v>
      </c>
      <c r="L1036" s="582">
        <v>0</v>
      </c>
    </row>
    <row r="1037" spans="1:12" ht="14.25" customHeight="1" x14ac:dyDescent="0.25">
      <c r="A1037" s="582" t="s">
        <v>1252</v>
      </c>
      <c r="B1037" s="582" t="s">
        <v>459</v>
      </c>
      <c r="C1037" s="582" t="s">
        <v>1477</v>
      </c>
      <c r="D1037" s="586">
        <v>476072</v>
      </c>
      <c r="E1037" s="582">
        <v>65.794375799999997</v>
      </c>
      <c r="F1037" s="582">
        <v>0</v>
      </c>
      <c r="G1037" s="582">
        <v>0</v>
      </c>
      <c r="H1037" s="582">
        <v>65.794375799999997</v>
      </c>
      <c r="I1037" s="582">
        <v>8.2811242576876705</v>
      </c>
      <c r="J1037" s="582">
        <v>7.7836193297189339E-3</v>
      </c>
      <c r="K1037" s="582">
        <v>0.24875681809315073</v>
      </c>
      <c r="L1037" s="582">
        <v>0</v>
      </c>
    </row>
    <row r="1038" spans="1:12" ht="14.25" customHeight="1" x14ac:dyDescent="0.25">
      <c r="A1038" s="582" t="s">
        <v>1252</v>
      </c>
      <c r="B1038" s="582" t="s">
        <v>459</v>
      </c>
      <c r="C1038" s="582" t="s">
        <v>1477</v>
      </c>
      <c r="D1038" s="586">
        <v>476073</v>
      </c>
      <c r="E1038" s="582">
        <v>11.511751826000001</v>
      </c>
      <c r="F1038" s="582">
        <v>0</v>
      </c>
      <c r="G1038" s="582">
        <v>0</v>
      </c>
      <c r="H1038" s="582">
        <v>11.511751826000001</v>
      </c>
      <c r="I1038" s="582">
        <v>1.4545215097424657</v>
      </c>
      <c r="J1038" s="582">
        <v>1.4157893914490151E-3</v>
      </c>
      <c r="K1038" s="582">
        <v>4.3689993076712327E-2</v>
      </c>
      <c r="L1038" s="582">
        <v>0</v>
      </c>
    </row>
    <row r="1039" spans="1:12" ht="14.25" customHeight="1" x14ac:dyDescent="0.25">
      <c r="A1039" s="582" t="s">
        <v>1252</v>
      </c>
      <c r="B1039" s="582" t="s">
        <v>459</v>
      </c>
      <c r="C1039" s="582" t="s">
        <v>1477</v>
      </c>
      <c r="D1039" s="586">
        <v>476075</v>
      </c>
      <c r="E1039" s="582">
        <v>5.5894399999999997</v>
      </c>
      <c r="F1039" s="582">
        <v>0</v>
      </c>
      <c r="G1039" s="582">
        <v>0</v>
      </c>
      <c r="H1039" s="582">
        <v>5.5894399999999997</v>
      </c>
      <c r="I1039" s="582">
        <v>0.70850458931506854</v>
      </c>
      <c r="J1039" s="582">
        <v>6.6128803353349608E-4</v>
      </c>
      <c r="K1039" s="582">
        <v>2.1132677260273975E-2</v>
      </c>
      <c r="L1039" s="582">
        <v>0</v>
      </c>
    </row>
    <row r="1040" spans="1:12" ht="14.25" customHeight="1" x14ac:dyDescent="0.25">
      <c r="A1040" s="582" t="s">
        <v>1252</v>
      </c>
      <c r="B1040" s="582" t="s">
        <v>459</v>
      </c>
      <c r="C1040" s="582" t="s">
        <v>1477</v>
      </c>
      <c r="D1040" s="586">
        <v>476077</v>
      </c>
      <c r="E1040" s="582">
        <v>13.439552000000001</v>
      </c>
      <c r="F1040" s="582">
        <v>0</v>
      </c>
      <c r="G1040" s="582">
        <v>0</v>
      </c>
      <c r="H1040" s="582">
        <v>13.439552000000001</v>
      </c>
      <c r="I1040" s="582">
        <v>1.7074672660821919</v>
      </c>
      <c r="J1040" s="582">
        <v>1.6184320103103773E-3</v>
      </c>
      <c r="K1040" s="582">
        <v>5.0812552767123285E-2</v>
      </c>
      <c r="L1040" s="582">
        <v>0</v>
      </c>
    </row>
    <row r="1041" spans="1:12" ht="14.25" customHeight="1" x14ac:dyDescent="0.25">
      <c r="A1041" s="582" t="s">
        <v>1252</v>
      </c>
      <c r="B1041" s="582" t="s">
        <v>459</v>
      </c>
      <c r="C1041" s="582" t="s">
        <v>1477</v>
      </c>
      <c r="D1041" s="586">
        <v>476078</v>
      </c>
      <c r="E1041" s="582">
        <v>2.1437439999999999</v>
      </c>
      <c r="F1041" s="582">
        <v>0</v>
      </c>
      <c r="G1041" s="582">
        <v>0</v>
      </c>
      <c r="H1041" s="582">
        <v>2.1437439999999999</v>
      </c>
      <c r="I1041" s="582">
        <v>0.27044762169863013</v>
      </c>
      <c r="J1041" s="582">
        <v>2.5418444314205296E-4</v>
      </c>
      <c r="K1041" s="582">
        <v>8.1051143013698614E-3</v>
      </c>
      <c r="L1041" s="582">
        <v>0</v>
      </c>
    </row>
    <row r="1042" spans="1:12" ht="14.25" customHeight="1" x14ac:dyDescent="0.25">
      <c r="A1042" s="582" t="s">
        <v>1252</v>
      </c>
      <c r="B1042" s="582" t="s">
        <v>459</v>
      </c>
      <c r="C1042" s="582" t="s">
        <v>1477</v>
      </c>
      <c r="D1042" s="586">
        <v>476079</v>
      </c>
      <c r="E1042" s="582">
        <v>1.3808640000000001</v>
      </c>
      <c r="F1042" s="582">
        <v>0</v>
      </c>
      <c r="G1042" s="582">
        <v>0</v>
      </c>
      <c r="H1042" s="582">
        <v>1.3808640000000001</v>
      </c>
      <c r="I1042" s="582">
        <v>0.17385940800000002</v>
      </c>
      <c r="J1042" s="582">
        <v>1.6482965158491275E-4</v>
      </c>
      <c r="K1042" s="582">
        <v>5.2208008767123289E-3</v>
      </c>
      <c r="L1042" s="582">
        <v>0</v>
      </c>
    </row>
    <row r="1043" spans="1:12" ht="14.25" customHeight="1" x14ac:dyDescent="0.25">
      <c r="A1043" s="582" t="s">
        <v>1252</v>
      </c>
      <c r="B1043" s="582" t="s">
        <v>459</v>
      </c>
      <c r="C1043" s="582" t="s">
        <v>1477</v>
      </c>
      <c r="D1043" s="586">
        <v>476080</v>
      </c>
      <c r="E1043" s="582">
        <v>1.3808640000000001</v>
      </c>
      <c r="F1043" s="582">
        <v>0</v>
      </c>
      <c r="G1043" s="582">
        <v>0</v>
      </c>
      <c r="H1043" s="582">
        <v>1.3808640000000001</v>
      </c>
      <c r="I1043" s="582">
        <v>0.17390728898630139</v>
      </c>
      <c r="J1043" s="582">
        <v>1.6520122115668982E-4</v>
      </c>
      <c r="K1043" s="582">
        <v>5.2315410958904112E-3</v>
      </c>
      <c r="L1043" s="582">
        <v>0</v>
      </c>
    </row>
    <row r="1044" spans="1:12" ht="14.25" customHeight="1" x14ac:dyDescent="0.25">
      <c r="A1044" s="582" t="s">
        <v>1252</v>
      </c>
      <c r="B1044" s="582" t="s">
        <v>459</v>
      </c>
      <c r="C1044" s="582" t="s">
        <v>1477</v>
      </c>
      <c r="D1044" s="586">
        <v>476081</v>
      </c>
      <c r="E1044" s="582">
        <v>2.4005519999999998</v>
      </c>
      <c r="F1044" s="582">
        <v>0</v>
      </c>
      <c r="G1044" s="582">
        <v>0</v>
      </c>
      <c r="H1044" s="582">
        <v>2.4005519999999998</v>
      </c>
      <c r="I1044" s="582">
        <v>0.30023753190410957</v>
      </c>
      <c r="J1044" s="582">
        <v>2.9070541414388253E-4</v>
      </c>
      <c r="K1044" s="582">
        <v>9.0759596164383585E-3</v>
      </c>
      <c r="L1044" s="582">
        <v>0</v>
      </c>
    </row>
    <row r="1045" spans="1:12" ht="14.25" customHeight="1" x14ac:dyDescent="0.25">
      <c r="A1045" s="582" t="s">
        <v>1252</v>
      </c>
      <c r="B1045" s="582" t="s">
        <v>459</v>
      </c>
      <c r="C1045" s="582" t="s">
        <v>1477</v>
      </c>
      <c r="D1045" s="586">
        <v>476082</v>
      </c>
      <c r="E1045" s="582">
        <v>2.9270399999999999</v>
      </c>
      <c r="F1045" s="582">
        <v>0</v>
      </c>
      <c r="G1045" s="582">
        <v>0</v>
      </c>
      <c r="H1045" s="582">
        <v>2.9270399999999999</v>
      </c>
      <c r="I1045" s="582">
        <v>0.37031817452054799</v>
      </c>
      <c r="J1045" s="582">
        <v>3.5546594568211678E-4</v>
      </c>
      <c r="K1045" s="582">
        <v>1.106661698630137E-2</v>
      </c>
      <c r="L1045" s="582">
        <v>0</v>
      </c>
    </row>
    <row r="1046" spans="1:12" ht="14.25" customHeight="1" x14ac:dyDescent="0.25">
      <c r="A1046" s="582" t="s">
        <v>1252</v>
      </c>
      <c r="B1046" s="582" t="s">
        <v>459</v>
      </c>
      <c r="C1046" s="582" t="s">
        <v>1477</v>
      </c>
      <c r="D1046" s="586">
        <v>476083</v>
      </c>
      <c r="E1046" s="582">
        <v>1.3808640000000001</v>
      </c>
      <c r="F1046" s="582">
        <v>0</v>
      </c>
      <c r="G1046" s="582">
        <v>0</v>
      </c>
      <c r="H1046" s="582">
        <v>1.3808640000000001</v>
      </c>
      <c r="I1046" s="582">
        <v>0.17357744219178081</v>
      </c>
      <c r="J1046" s="582">
        <v>1.6642522289960597E-4</v>
      </c>
      <c r="K1046" s="582">
        <v>5.234987835616438E-3</v>
      </c>
      <c r="L1046" s="582">
        <v>0</v>
      </c>
    </row>
    <row r="1047" spans="1:12" ht="14.25" customHeight="1" x14ac:dyDescent="0.25">
      <c r="A1047" s="582" t="s">
        <v>1252</v>
      </c>
      <c r="B1047" s="582" t="s">
        <v>459</v>
      </c>
      <c r="C1047" s="582" t="s">
        <v>1477</v>
      </c>
      <c r="D1047" s="586">
        <v>476084</v>
      </c>
      <c r="E1047" s="582">
        <v>1.3808640000000001</v>
      </c>
      <c r="F1047" s="582">
        <v>0</v>
      </c>
      <c r="G1047" s="582">
        <v>0</v>
      </c>
      <c r="H1047" s="582">
        <v>1.3808640000000001</v>
      </c>
      <c r="I1047" s="582">
        <v>0.1735136008767123</v>
      </c>
      <c r="J1047" s="582">
        <v>1.659297968039032E-4</v>
      </c>
      <c r="K1047" s="582">
        <v>5.2208008767123289E-3</v>
      </c>
      <c r="L1047" s="582">
        <v>0</v>
      </c>
    </row>
    <row r="1048" spans="1:12" ht="14.25" customHeight="1" x14ac:dyDescent="0.25">
      <c r="A1048" s="582" t="s">
        <v>1252</v>
      </c>
      <c r="B1048" s="582" t="s">
        <v>459</v>
      </c>
      <c r="C1048" s="582" t="s">
        <v>1477</v>
      </c>
      <c r="D1048" s="586">
        <v>476085</v>
      </c>
      <c r="E1048" s="582">
        <v>1.226496</v>
      </c>
      <c r="F1048" s="582">
        <v>0</v>
      </c>
      <c r="G1048" s="582">
        <v>0</v>
      </c>
      <c r="H1048" s="582">
        <v>1.226496</v>
      </c>
      <c r="I1048" s="582">
        <v>0.15534495912328766</v>
      </c>
      <c r="J1048" s="582">
        <v>1.4347172293488461E-4</v>
      </c>
      <c r="K1048" s="582">
        <v>4.63716295890411E-3</v>
      </c>
      <c r="L1048" s="582">
        <v>0</v>
      </c>
    </row>
    <row r="1049" spans="1:12" ht="14.25" customHeight="1" x14ac:dyDescent="0.25">
      <c r="A1049" s="582" t="s">
        <v>1252</v>
      </c>
      <c r="B1049" s="582" t="s">
        <v>459</v>
      </c>
      <c r="C1049" s="582" t="s">
        <v>1477</v>
      </c>
      <c r="D1049" s="586">
        <v>476086</v>
      </c>
      <c r="E1049" s="582">
        <v>2.9480845259999997</v>
      </c>
      <c r="F1049" s="582">
        <v>0</v>
      </c>
      <c r="G1049" s="582">
        <v>0</v>
      </c>
      <c r="H1049" s="582">
        <v>2.9480845259999997</v>
      </c>
      <c r="I1049" s="582">
        <v>0.37298069374713705</v>
      </c>
      <c r="J1049" s="582">
        <v>3.5802154252468813E-4</v>
      </c>
      <c r="K1049" s="582">
        <v>1.1146082493150685E-2</v>
      </c>
      <c r="L1049" s="582">
        <v>0</v>
      </c>
    </row>
    <row r="1050" spans="1:12" ht="14.25" customHeight="1" x14ac:dyDescent="0.25">
      <c r="A1050" s="582" t="s">
        <v>1252</v>
      </c>
      <c r="B1050" s="582" t="s">
        <v>459</v>
      </c>
      <c r="C1050" s="582" t="s">
        <v>1477</v>
      </c>
      <c r="D1050" s="586">
        <v>476087</v>
      </c>
      <c r="E1050" s="582">
        <v>1.165176</v>
      </c>
      <c r="F1050" s="582">
        <v>0</v>
      </c>
      <c r="G1050" s="582">
        <v>0</v>
      </c>
      <c r="H1050" s="582">
        <v>1.165176</v>
      </c>
      <c r="I1050" s="582">
        <v>0.14673885370890413</v>
      </c>
      <c r="J1050" s="582">
        <v>1.3936230735208294E-4</v>
      </c>
      <c r="K1050" s="582">
        <v>4.4053229589041086E-3</v>
      </c>
      <c r="L1050" s="582">
        <v>0</v>
      </c>
    </row>
    <row r="1051" spans="1:12" ht="14.25" customHeight="1" x14ac:dyDescent="0.25">
      <c r="A1051" s="582" t="s">
        <v>1252</v>
      </c>
      <c r="B1051" s="582" t="s">
        <v>459</v>
      </c>
      <c r="C1051" s="582" t="s">
        <v>1477</v>
      </c>
      <c r="D1051" s="586">
        <v>476088</v>
      </c>
      <c r="E1051" s="582">
        <v>2.7042338899999998</v>
      </c>
      <c r="F1051" s="582">
        <v>0</v>
      </c>
      <c r="G1051" s="582">
        <v>0</v>
      </c>
      <c r="H1051" s="582">
        <v>2.7042338899999998</v>
      </c>
      <c r="I1051" s="582">
        <v>0.340563366915</v>
      </c>
      <c r="J1051" s="582">
        <v>3.234429657027895E-4</v>
      </c>
      <c r="K1051" s="582">
        <v>1.0224326800000001E-2</v>
      </c>
      <c r="L1051" s="582">
        <v>0</v>
      </c>
    </row>
    <row r="1052" spans="1:12" ht="14.25" customHeight="1" x14ac:dyDescent="0.25">
      <c r="A1052" s="582" t="s">
        <v>1252</v>
      </c>
      <c r="B1052" s="582" t="s">
        <v>459</v>
      </c>
      <c r="C1052" s="582" t="s">
        <v>1477</v>
      </c>
      <c r="D1052" s="586">
        <v>476089</v>
      </c>
      <c r="E1052" s="582">
        <v>1.659016984</v>
      </c>
      <c r="F1052" s="582">
        <v>0</v>
      </c>
      <c r="G1052" s="582">
        <v>0</v>
      </c>
      <c r="H1052" s="582">
        <v>1.659016984</v>
      </c>
      <c r="I1052" s="582">
        <v>0.20893154769950684</v>
      </c>
      <c r="J1052" s="582">
        <v>1.9842874149748169E-4</v>
      </c>
      <c r="K1052" s="582">
        <v>6.2725478356164379E-3</v>
      </c>
      <c r="L1052" s="582">
        <v>0</v>
      </c>
    </row>
    <row r="1053" spans="1:12" ht="14.25" customHeight="1" x14ac:dyDescent="0.25">
      <c r="A1053" s="582" t="s">
        <v>1252</v>
      </c>
      <c r="B1053" s="582" t="s">
        <v>459</v>
      </c>
      <c r="C1053" s="582" t="s">
        <v>1477</v>
      </c>
      <c r="D1053" s="586">
        <v>476090</v>
      </c>
      <c r="E1053" s="582">
        <v>2.7454719999999999</v>
      </c>
      <c r="F1053" s="582">
        <v>0</v>
      </c>
      <c r="G1053" s="582">
        <v>0</v>
      </c>
      <c r="H1053" s="582">
        <v>2.7454719999999999</v>
      </c>
      <c r="I1053" s="582">
        <v>0.34567208400000005</v>
      </c>
      <c r="J1053" s="582">
        <v>3.2771887252917999E-4</v>
      </c>
      <c r="K1053" s="582">
        <v>1.0380240712328766E-2</v>
      </c>
      <c r="L1053" s="582">
        <v>0</v>
      </c>
    </row>
    <row r="1054" spans="1:12" ht="14.25" customHeight="1" x14ac:dyDescent="0.25">
      <c r="A1054" s="582" t="s">
        <v>1252</v>
      </c>
      <c r="B1054" s="582" t="s">
        <v>459</v>
      </c>
      <c r="C1054" s="582" t="s">
        <v>1477</v>
      </c>
      <c r="D1054" s="586">
        <v>476091</v>
      </c>
      <c r="E1054" s="582">
        <v>1.665216</v>
      </c>
      <c r="F1054" s="582">
        <v>0</v>
      </c>
      <c r="G1054" s="582">
        <v>0</v>
      </c>
      <c r="H1054" s="582">
        <v>1.665216</v>
      </c>
      <c r="I1054" s="582">
        <v>0.20971242715068492</v>
      </c>
      <c r="J1054" s="582">
        <v>1.9917020604578721E-4</v>
      </c>
      <c r="K1054" s="582">
        <v>6.2958851506849317E-3</v>
      </c>
      <c r="L1054" s="582">
        <v>0</v>
      </c>
    </row>
    <row r="1055" spans="1:12" ht="14.25" customHeight="1" x14ac:dyDescent="0.25">
      <c r="A1055" s="582" t="s">
        <v>1252</v>
      </c>
      <c r="B1055" s="582" t="s">
        <v>459</v>
      </c>
      <c r="C1055" s="582" t="s">
        <v>1477</v>
      </c>
      <c r="D1055" s="586">
        <v>476092</v>
      </c>
      <c r="E1055" s="582">
        <v>1.3808640000000001</v>
      </c>
      <c r="F1055" s="582">
        <v>0</v>
      </c>
      <c r="G1055" s="582">
        <v>0</v>
      </c>
      <c r="H1055" s="582">
        <v>1.3808640000000001</v>
      </c>
      <c r="I1055" s="582">
        <v>0.17390196887671236</v>
      </c>
      <c r="J1055" s="582">
        <v>1.6515993564871458E-4</v>
      </c>
      <c r="K1055" s="582">
        <v>5.2208008767123289E-3</v>
      </c>
      <c r="L1055" s="582">
        <v>0</v>
      </c>
    </row>
    <row r="1056" spans="1:12" ht="14.25" customHeight="1" x14ac:dyDescent="0.25">
      <c r="A1056" s="582" t="s">
        <v>1252</v>
      </c>
      <c r="B1056" s="582" t="s">
        <v>459</v>
      </c>
      <c r="C1056" s="582" t="s">
        <v>1477</v>
      </c>
      <c r="D1056" s="586">
        <v>476093</v>
      </c>
      <c r="E1056" s="582">
        <v>2.9096959999999998</v>
      </c>
      <c r="F1056" s="582">
        <v>0</v>
      </c>
      <c r="G1056" s="582">
        <v>0</v>
      </c>
      <c r="H1056" s="582">
        <v>2.9096959999999998</v>
      </c>
      <c r="I1056" s="582">
        <v>0.36812387638356159</v>
      </c>
      <c r="J1056" s="582">
        <v>3.5335965353649844E-4</v>
      </c>
      <c r="K1056" s="582">
        <v>1.1001042410958905E-2</v>
      </c>
      <c r="L1056" s="582">
        <v>0</v>
      </c>
    </row>
    <row r="1057" spans="1:12" ht="14.25" customHeight="1" x14ac:dyDescent="0.25">
      <c r="A1057" s="582" t="s">
        <v>1252</v>
      </c>
      <c r="B1057" s="582" t="s">
        <v>459</v>
      </c>
      <c r="C1057" s="582" t="s">
        <v>1477</v>
      </c>
      <c r="D1057" s="586">
        <v>1503556</v>
      </c>
      <c r="E1057" s="582">
        <v>1.8197595</v>
      </c>
      <c r="F1057" s="582">
        <v>0</v>
      </c>
      <c r="G1057" s="582">
        <v>0.2021955</v>
      </c>
      <c r="H1057" s="582">
        <v>1.617564</v>
      </c>
      <c r="I1057" s="582">
        <v>0.22225595164726028</v>
      </c>
      <c r="J1057" s="582">
        <v>3.8825026708575713E-4</v>
      </c>
      <c r="K1057" s="582">
        <v>6.5144728219178084E-3</v>
      </c>
      <c r="L1057" s="582">
        <v>0</v>
      </c>
    </row>
  </sheetData>
  <mergeCells count="3">
    <mergeCell ref="A1:L1"/>
    <mergeCell ref="K2:L2"/>
    <mergeCell ref="A2:J2"/>
  </mergeCells>
  <printOptions horizontalCentered="1" verticalCentered="1"/>
  <pageMargins left="0.70866141732283472" right="0.70866141732283472" top="0.74803149606299213" bottom="0.74803149606299213" header="0.31496062992125984" footer="0.31496062992125984"/>
  <pageSetup scale="80" orientation="landscape" r:id="rId1"/>
  <rowBreaks count="1" manualBreakCount="1">
    <brk id="37" max="11" man="1"/>
  </rowBreaks>
  <colBreaks count="1" manualBreakCount="1">
    <brk id="12" max="462"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0"/>
  </sheetPr>
  <dimension ref="A1:H80"/>
  <sheetViews>
    <sheetView view="pageBreakPreview" zoomScale="60" workbookViewId="0">
      <selection sqref="A1:F2"/>
    </sheetView>
  </sheetViews>
  <sheetFormatPr defaultRowHeight="14.25" customHeight="1" x14ac:dyDescent="0.25"/>
  <cols>
    <col min="1" max="2" width="9.140625" style="568"/>
    <col min="3" max="3" width="26.42578125" style="568" bestFit="1" customWidth="1"/>
    <col min="4" max="4" width="59.5703125" style="568" customWidth="1"/>
    <col min="5" max="5" width="11.7109375" style="568" customWidth="1"/>
    <col min="6" max="6" width="17.7109375" style="568" bestFit="1" customWidth="1"/>
    <col min="7" max="258" width="9.140625" style="568"/>
    <col min="259" max="259" width="26.42578125" style="568" bestFit="1" customWidth="1"/>
    <col min="260" max="260" width="59.5703125" style="568" customWidth="1"/>
    <col min="261" max="261" width="11.7109375" style="568" customWidth="1"/>
    <col min="262" max="262" width="17.7109375" style="568" bestFit="1" customWidth="1"/>
    <col min="263" max="514" width="9.140625" style="568"/>
    <col min="515" max="515" width="26.42578125" style="568" bestFit="1" customWidth="1"/>
    <col min="516" max="516" width="59.5703125" style="568" customWidth="1"/>
    <col min="517" max="517" width="11.7109375" style="568" customWidth="1"/>
    <col min="518" max="518" width="17.7109375" style="568" bestFit="1" customWidth="1"/>
    <col min="519" max="770" width="9.140625" style="568"/>
    <col min="771" max="771" width="26.42578125" style="568" bestFit="1" customWidth="1"/>
    <col min="772" max="772" width="59.5703125" style="568" customWidth="1"/>
    <col min="773" max="773" width="11.7109375" style="568" customWidth="1"/>
    <col min="774" max="774" width="17.7109375" style="568" bestFit="1" customWidth="1"/>
    <col min="775" max="1026" width="9.140625" style="568"/>
    <col min="1027" max="1027" width="26.42578125" style="568" bestFit="1" customWidth="1"/>
    <col min="1028" max="1028" width="59.5703125" style="568" customWidth="1"/>
    <col min="1029" max="1029" width="11.7109375" style="568" customWidth="1"/>
    <col min="1030" max="1030" width="17.7109375" style="568" bestFit="1" customWidth="1"/>
    <col min="1031" max="1282" width="9.140625" style="568"/>
    <col min="1283" max="1283" width="26.42578125" style="568" bestFit="1" customWidth="1"/>
    <col min="1284" max="1284" width="59.5703125" style="568" customWidth="1"/>
    <col min="1285" max="1285" width="11.7109375" style="568" customWidth="1"/>
    <col min="1286" max="1286" width="17.7109375" style="568" bestFit="1" customWidth="1"/>
    <col min="1287" max="1538" width="9.140625" style="568"/>
    <col min="1539" max="1539" width="26.42578125" style="568" bestFit="1" customWidth="1"/>
    <col min="1540" max="1540" width="59.5703125" style="568" customWidth="1"/>
    <col min="1541" max="1541" width="11.7109375" style="568" customWidth="1"/>
    <col min="1542" max="1542" width="17.7109375" style="568" bestFit="1" customWidth="1"/>
    <col min="1543" max="1794" width="9.140625" style="568"/>
    <col min="1795" max="1795" width="26.42578125" style="568" bestFit="1" customWidth="1"/>
    <col min="1796" max="1796" width="59.5703125" style="568" customWidth="1"/>
    <col min="1797" max="1797" width="11.7109375" style="568" customWidth="1"/>
    <col min="1798" max="1798" width="17.7109375" style="568" bestFit="1" customWidth="1"/>
    <col min="1799" max="2050" width="9.140625" style="568"/>
    <col min="2051" max="2051" width="26.42578125" style="568" bestFit="1" customWidth="1"/>
    <col min="2052" max="2052" width="59.5703125" style="568" customWidth="1"/>
    <col min="2053" max="2053" width="11.7109375" style="568" customWidth="1"/>
    <col min="2054" max="2054" width="17.7109375" style="568" bestFit="1" customWidth="1"/>
    <col min="2055" max="2306" width="9.140625" style="568"/>
    <col min="2307" max="2307" width="26.42578125" style="568" bestFit="1" customWidth="1"/>
    <col min="2308" max="2308" width="59.5703125" style="568" customWidth="1"/>
    <col min="2309" max="2309" width="11.7109375" style="568" customWidth="1"/>
    <col min="2310" max="2310" width="17.7109375" style="568" bestFit="1" customWidth="1"/>
    <col min="2311" max="2562" width="9.140625" style="568"/>
    <col min="2563" max="2563" width="26.42578125" style="568" bestFit="1" customWidth="1"/>
    <col min="2564" max="2564" width="59.5703125" style="568" customWidth="1"/>
    <col min="2565" max="2565" width="11.7109375" style="568" customWidth="1"/>
    <col min="2566" max="2566" width="17.7109375" style="568" bestFit="1" customWidth="1"/>
    <col min="2567" max="2818" width="9.140625" style="568"/>
    <col min="2819" max="2819" width="26.42578125" style="568" bestFit="1" customWidth="1"/>
    <col min="2820" max="2820" width="59.5703125" style="568" customWidth="1"/>
    <col min="2821" max="2821" width="11.7109375" style="568" customWidth="1"/>
    <col min="2822" max="2822" width="17.7109375" style="568" bestFit="1" customWidth="1"/>
    <col min="2823" max="3074" width="9.140625" style="568"/>
    <col min="3075" max="3075" width="26.42578125" style="568" bestFit="1" customWidth="1"/>
    <col min="3076" max="3076" width="59.5703125" style="568" customWidth="1"/>
    <col min="3077" max="3077" width="11.7109375" style="568" customWidth="1"/>
    <col min="3078" max="3078" width="17.7109375" style="568" bestFit="1" customWidth="1"/>
    <col min="3079" max="3330" width="9.140625" style="568"/>
    <col min="3331" max="3331" width="26.42578125" style="568" bestFit="1" customWidth="1"/>
    <col min="3332" max="3332" width="59.5703125" style="568" customWidth="1"/>
    <col min="3333" max="3333" width="11.7109375" style="568" customWidth="1"/>
    <col min="3334" max="3334" width="17.7109375" style="568" bestFit="1" customWidth="1"/>
    <col min="3335" max="3586" width="9.140625" style="568"/>
    <col min="3587" max="3587" width="26.42578125" style="568" bestFit="1" customWidth="1"/>
    <col min="3588" max="3588" width="59.5703125" style="568" customWidth="1"/>
    <col min="3589" max="3589" width="11.7109375" style="568" customWidth="1"/>
    <col min="3590" max="3590" width="17.7109375" style="568" bestFit="1" customWidth="1"/>
    <col min="3591" max="3842" width="9.140625" style="568"/>
    <col min="3843" max="3843" width="26.42578125" style="568" bestFit="1" customWidth="1"/>
    <col min="3844" max="3844" width="59.5703125" style="568" customWidth="1"/>
    <col min="3845" max="3845" width="11.7109375" style="568" customWidth="1"/>
    <col min="3846" max="3846" width="17.7109375" style="568" bestFit="1" customWidth="1"/>
    <col min="3847" max="4098" width="9.140625" style="568"/>
    <col min="4099" max="4099" width="26.42578125" style="568" bestFit="1" customWidth="1"/>
    <col min="4100" max="4100" width="59.5703125" style="568" customWidth="1"/>
    <col min="4101" max="4101" width="11.7109375" style="568" customWidth="1"/>
    <col min="4102" max="4102" width="17.7109375" style="568" bestFit="1" customWidth="1"/>
    <col min="4103" max="4354" width="9.140625" style="568"/>
    <col min="4355" max="4355" width="26.42578125" style="568" bestFit="1" customWidth="1"/>
    <col min="4356" max="4356" width="59.5703125" style="568" customWidth="1"/>
    <col min="4357" max="4357" width="11.7109375" style="568" customWidth="1"/>
    <col min="4358" max="4358" width="17.7109375" style="568" bestFit="1" customWidth="1"/>
    <col min="4359" max="4610" width="9.140625" style="568"/>
    <col min="4611" max="4611" width="26.42578125" style="568" bestFit="1" customWidth="1"/>
    <col min="4612" max="4612" width="59.5703125" style="568" customWidth="1"/>
    <col min="4613" max="4613" width="11.7109375" style="568" customWidth="1"/>
    <col min="4614" max="4614" width="17.7109375" style="568" bestFit="1" customWidth="1"/>
    <col min="4615" max="4866" width="9.140625" style="568"/>
    <col min="4867" max="4867" width="26.42578125" style="568" bestFit="1" customWidth="1"/>
    <col min="4868" max="4868" width="59.5703125" style="568" customWidth="1"/>
    <col min="4869" max="4869" width="11.7109375" style="568" customWidth="1"/>
    <col min="4870" max="4870" width="17.7109375" style="568" bestFit="1" customWidth="1"/>
    <col min="4871" max="5122" width="9.140625" style="568"/>
    <col min="5123" max="5123" width="26.42578125" style="568" bestFit="1" customWidth="1"/>
    <col min="5124" max="5124" width="59.5703125" style="568" customWidth="1"/>
    <col min="5125" max="5125" width="11.7109375" style="568" customWidth="1"/>
    <col min="5126" max="5126" width="17.7109375" style="568" bestFit="1" customWidth="1"/>
    <col min="5127" max="5378" width="9.140625" style="568"/>
    <col min="5379" max="5379" width="26.42578125" style="568" bestFit="1" customWidth="1"/>
    <col min="5380" max="5380" width="59.5703125" style="568" customWidth="1"/>
    <col min="5381" max="5381" width="11.7109375" style="568" customWidth="1"/>
    <col min="5382" max="5382" width="17.7109375" style="568" bestFit="1" customWidth="1"/>
    <col min="5383" max="5634" width="9.140625" style="568"/>
    <col min="5635" max="5635" width="26.42578125" style="568" bestFit="1" customWidth="1"/>
    <col min="5636" max="5636" width="59.5703125" style="568" customWidth="1"/>
    <col min="5637" max="5637" width="11.7109375" style="568" customWidth="1"/>
    <col min="5638" max="5638" width="17.7109375" style="568" bestFit="1" customWidth="1"/>
    <col min="5639" max="5890" width="9.140625" style="568"/>
    <col min="5891" max="5891" width="26.42578125" style="568" bestFit="1" customWidth="1"/>
    <col min="5892" max="5892" width="59.5703125" style="568" customWidth="1"/>
    <col min="5893" max="5893" width="11.7109375" style="568" customWidth="1"/>
    <col min="5894" max="5894" width="17.7109375" style="568" bestFit="1" customWidth="1"/>
    <col min="5895" max="6146" width="9.140625" style="568"/>
    <col min="6147" max="6147" width="26.42578125" style="568" bestFit="1" customWidth="1"/>
    <col min="6148" max="6148" width="59.5703125" style="568" customWidth="1"/>
    <col min="6149" max="6149" width="11.7109375" style="568" customWidth="1"/>
    <col min="6150" max="6150" width="17.7109375" style="568" bestFit="1" customWidth="1"/>
    <col min="6151" max="6402" width="9.140625" style="568"/>
    <col min="6403" max="6403" width="26.42578125" style="568" bestFit="1" customWidth="1"/>
    <col min="6404" max="6404" width="59.5703125" style="568" customWidth="1"/>
    <col min="6405" max="6405" width="11.7109375" style="568" customWidth="1"/>
    <col min="6406" max="6406" width="17.7109375" style="568" bestFit="1" customWidth="1"/>
    <col min="6407" max="6658" width="9.140625" style="568"/>
    <col min="6659" max="6659" width="26.42578125" style="568" bestFit="1" customWidth="1"/>
    <col min="6660" max="6660" width="59.5703125" style="568" customWidth="1"/>
    <col min="6661" max="6661" width="11.7109375" style="568" customWidth="1"/>
    <col min="6662" max="6662" width="17.7109375" style="568" bestFit="1" customWidth="1"/>
    <col min="6663" max="6914" width="9.140625" style="568"/>
    <col min="6915" max="6915" width="26.42578125" style="568" bestFit="1" customWidth="1"/>
    <col min="6916" max="6916" width="59.5703125" style="568" customWidth="1"/>
    <col min="6917" max="6917" width="11.7109375" style="568" customWidth="1"/>
    <col min="6918" max="6918" width="17.7109375" style="568" bestFit="1" customWidth="1"/>
    <col min="6919" max="7170" width="9.140625" style="568"/>
    <col min="7171" max="7171" width="26.42578125" style="568" bestFit="1" customWidth="1"/>
    <col min="7172" max="7172" width="59.5703125" style="568" customWidth="1"/>
    <col min="7173" max="7173" width="11.7109375" style="568" customWidth="1"/>
    <col min="7174" max="7174" width="17.7109375" style="568" bestFit="1" customWidth="1"/>
    <col min="7175" max="7426" width="9.140625" style="568"/>
    <col min="7427" max="7427" width="26.42578125" style="568" bestFit="1" customWidth="1"/>
    <col min="7428" max="7428" width="59.5703125" style="568" customWidth="1"/>
    <col min="7429" max="7429" width="11.7109375" style="568" customWidth="1"/>
    <col min="7430" max="7430" width="17.7109375" style="568" bestFit="1" customWidth="1"/>
    <col min="7431" max="7682" width="9.140625" style="568"/>
    <col min="7683" max="7683" width="26.42578125" style="568" bestFit="1" customWidth="1"/>
    <col min="7684" max="7684" width="59.5703125" style="568" customWidth="1"/>
    <col min="7685" max="7685" width="11.7109375" style="568" customWidth="1"/>
    <col min="7686" max="7686" width="17.7109375" style="568" bestFit="1" customWidth="1"/>
    <col min="7687" max="7938" width="9.140625" style="568"/>
    <col min="7939" max="7939" width="26.42578125" style="568" bestFit="1" customWidth="1"/>
    <col min="7940" max="7940" width="59.5703125" style="568" customWidth="1"/>
    <col min="7941" max="7941" width="11.7109375" style="568" customWidth="1"/>
    <col min="7942" max="7942" width="17.7109375" style="568" bestFit="1" customWidth="1"/>
    <col min="7943" max="8194" width="9.140625" style="568"/>
    <col min="8195" max="8195" width="26.42578125" style="568" bestFit="1" customWidth="1"/>
    <col min="8196" max="8196" width="59.5703125" style="568" customWidth="1"/>
    <col min="8197" max="8197" width="11.7109375" style="568" customWidth="1"/>
    <col min="8198" max="8198" width="17.7109375" style="568" bestFit="1" customWidth="1"/>
    <col min="8199" max="8450" width="9.140625" style="568"/>
    <col min="8451" max="8451" width="26.42578125" style="568" bestFit="1" customWidth="1"/>
    <col min="8452" max="8452" width="59.5703125" style="568" customWidth="1"/>
    <col min="8453" max="8453" width="11.7109375" style="568" customWidth="1"/>
    <col min="8454" max="8454" width="17.7109375" style="568" bestFit="1" customWidth="1"/>
    <col min="8455" max="8706" width="9.140625" style="568"/>
    <col min="8707" max="8707" width="26.42578125" style="568" bestFit="1" customWidth="1"/>
    <col min="8708" max="8708" width="59.5703125" style="568" customWidth="1"/>
    <col min="8709" max="8709" width="11.7109375" style="568" customWidth="1"/>
    <col min="8710" max="8710" width="17.7109375" style="568" bestFit="1" customWidth="1"/>
    <col min="8711" max="8962" width="9.140625" style="568"/>
    <col min="8963" max="8963" width="26.42578125" style="568" bestFit="1" customWidth="1"/>
    <col min="8964" max="8964" width="59.5703125" style="568" customWidth="1"/>
    <col min="8965" max="8965" width="11.7109375" style="568" customWidth="1"/>
    <col min="8966" max="8966" width="17.7109375" style="568" bestFit="1" customWidth="1"/>
    <col min="8967" max="9218" width="9.140625" style="568"/>
    <col min="9219" max="9219" width="26.42578125" style="568" bestFit="1" customWidth="1"/>
    <col min="9220" max="9220" width="59.5703125" style="568" customWidth="1"/>
    <col min="9221" max="9221" width="11.7109375" style="568" customWidth="1"/>
    <col min="9222" max="9222" width="17.7109375" style="568" bestFit="1" customWidth="1"/>
    <col min="9223" max="9474" width="9.140625" style="568"/>
    <col min="9475" max="9475" width="26.42578125" style="568" bestFit="1" customWidth="1"/>
    <col min="9476" max="9476" width="59.5703125" style="568" customWidth="1"/>
    <col min="9477" max="9477" width="11.7109375" style="568" customWidth="1"/>
    <col min="9478" max="9478" width="17.7109375" style="568" bestFit="1" customWidth="1"/>
    <col min="9479" max="9730" width="9.140625" style="568"/>
    <col min="9731" max="9731" width="26.42578125" style="568" bestFit="1" customWidth="1"/>
    <col min="9732" max="9732" width="59.5703125" style="568" customWidth="1"/>
    <col min="9733" max="9733" width="11.7109375" style="568" customWidth="1"/>
    <col min="9734" max="9734" width="17.7109375" style="568" bestFit="1" customWidth="1"/>
    <col min="9735" max="9986" width="9.140625" style="568"/>
    <col min="9987" max="9987" width="26.42578125" style="568" bestFit="1" customWidth="1"/>
    <col min="9988" max="9988" width="59.5703125" style="568" customWidth="1"/>
    <col min="9989" max="9989" width="11.7109375" style="568" customWidth="1"/>
    <col min="9990" max="9990" width="17.7109375" style="568" bestFit="1" customWidth="1"/>
    <col min="9991" max="10242" width="9.140625" style="568"/>
    <col min="10243" max="10243" width="26.42578125" style="568" bestFit="1" customWidth="1"/>
    <col min="10244" max="10244" width="59.5703125" style="568" customWidth="1"/>
    <col min="10245" max="10245" width="11.7109375" style="568" customWidth="1"/>
    <col min="10246" max="10246" width="17.7109375" style="568" bestFit="1" customWidth="1"/>
    <col min="10247" max="10498" width="9.140625" style="568"/>
    <col min="10499" max="10499" width="26.42578125" style="568" bestFit="1" customWidth="1"/>
    <col min="10500" max="10500" width="59.5703125" style="568" customWidth="1"/>
    <col min="10501" max="10501" width="11.7109375" style="568" customWidth="1"/>
    <col min="10502" max="10502" width="17.7109375" style="568" bestFit="1" customWidth="1"/>
    <col min="10503" max="10754" width="9.140625" style="568"/>
    <col min="10755" max="10755" width="26.42578125" style="568" bestFit="1" customWidth="1"/>
    <col min="10756" max="10756" width="59.5703125" style="568" customWidth="1"/>
    <col min="10757" max="10757" width="11.7109375" style="568" customWidth="1"/>
    <col min="10758" max="10758" width="17.7109375" style="568" bestFit="1" customWidth="1"/>
    <col min="10759" max="11010" width="9.140625" style="568"/>
    <col min="11011" max="11011" width="26.42578125" style="568" bestFit="1" customWidth="1"/>
    <col min="11012" max="11012" width="59.5703125" style="568" customWidth="1"/>
    <col min="11013" max="11013" width="11.7109375" style="568" customWidth="1"/>
    <col min="11014" max="11014" width="17.7109375" style="568" bestFit="1" customWidth="1"/>
    <col min="11015" max="11266" width="9.140625" style="568"/>
    <col min="11267" max="11267" width="26.42578125" style="568" bestFit="1" customWidth="1"/>
    <col min="11268" max="11268" width="59.5703125" style="568" customWidth="1"/>
    <col min="11269" max="11269" width="11.7109375" style="568" customWidth="1"/>
    <col min="11270" max="11270" width="17.7109375" style="568" bestFit="1" customWidth="1"/>
    <col min="11271" max="11522" width="9.140625" style="568"/>
    <col min="11523" max="11523" width="26.42578125" style="568" bestFit="1" customWidth="1"/>
    <col min="11524" max="11524" width="59.5703125" style="568" customWidth="1"/>
    <col min="11525" max="11525" width="11.7109375" style="568" customWidth="1"/>
    <col min="11526" max="11526" width="17.7109375" style="568" bestFit="1" customWidth="1"/>
    <col min="11527" max="11778" width="9.140625" style="568"/>
    <col min="11779" max="11779" width="26.42578125" style="568" bestFit="1" customWidth="1"/>
    <col min="11780" max="11780" width="59.5703125" style="568" customWidth="1"/>
    <col min="11781" max="11781" width="11.7109375" style="568" customWidth="1"/>
    <col min="11782" max="11782" width="17.7109375" style="568" bestFit="1" customWidth="1"/>
    <col min="11783" max="12034" width="9.140625" style="568"/>
    <col min="12035" max="12035" width="26.42578125" style="568" bestFit="1" customWidth="1"/>
    <col min="12036" max="12036" width="59.5703125" style="568" customWidth="1"/>
    <col min="12037" max="12037" width="11.7109375" style="568" customWidth="1"/>
    <col min="12038" max="12038" width="17.7109375" style="568" bestFit="1" customWidth="1"/>
    <col min="12039" max="12290" width="9.140625" style="568"/>
    <col min="12291" max="12291" width="26.42578125" style="568" bestFit="1" customWidth="1"/>
    <col min="12292" max="12292" width="59.5703125" style="568" customWidth="1"/>
    <col min="12293" max="12293" width="11.7109375" style="568" customWidth="1"/>
    <col min="12294" max="12294" width="17.7109375" style="568" bestFit="1" customWidth="1"/>
    <col min="12295" max="12546" width="9.140625" style="568"/>
    <col min="12547" max="12547" width="26.42578125" style="568" bestFit="1" customWidth="1"/>
    <col min="12548" max="12548" width="59.5703125" style="568" customWidth="1"/>
    <col min="12549" max="12549" width="11.7109375" style="568" customWidth="1"/>
    <col min="12550" max="12550" width="17.7109375" style="568" bestFit="1" customWidth="1"/>
    <col min="12551" max="12802" width="9.140625" style="568"/>
    <col min="12803" max="12803" width="26.42578125" style="568" bestFit="1" customWidth="1"/>
    <col min="12804" max="12804" width="59.5703125" style="568" customWidth="1"/>
    <col min="12805" max="12805" width="11.7109375" style="568" customWidth="1"/>
    <col min="12806" max="12806" width="17.7109375" style="568" bestFit="1" customWidth="1"/>
    <col min="12807" max="13058" width="9.140625" style="568"/>
    <col min="13059" max="13059" width="26.42578125" style="568" bestFit="1" customWidth="1"/>
    <col min="13060" max="13060" width="59.5703125" style="568" customWidth="1"/>
    <col min="13061" max="13061" width="11.7109375" style="568" customWidth="1"/>
    <col min="13062" max="13062" width="17.7109375" style="568" bestFit="1" customWidth="1"/>
    <col min="13063" max="13314" width="9.140625" style="568"/>
    <col min="13315" max="13315" width="26.42578125" style="568" bestFit="1" customWidth="1"/>
    <col min="13316" max="13316" width="59.5703125" style="568" customWidth="1"/>
    <col min="13317" max="13317" width="11.7109375" style="568" customWidth="1"/>
    <col min="13318" max="13318" width="17.7109375" style="568" bestFit="1" customWidth="1"/>
    <col min="13319" max="13570" width="9.140625" style="568"/>
    <col min="13571" max="13571" width="26.42578125" style="568" bestFit="1" customWidth="1"/>
    <col min="13572" max="13572" width="59.5703125" style="568" customWidth="1"/>
    <col min="13573" max="13573" width="11.7109375" style="568" customWidth="1"/>
    <col min="13574" max="13574" width="17.7109375" style="568" bestFit="1" customWidth="1"/>
    <col min="13575" max="13826" width="9.140625" style="568"/>
    <col min="13827" max="13827" width="26.42578125" style="568" bestFit="1" customWidth="1"/>
    <col min="13828" max="13828" width="59.5703125" style="568" customWidth="1"/>
    <col min="13829" max="13829" width="11.7109375" style="568" customWidth="1"/>
    <col min="13830" max="13830" width="17.7109375" style="568" bestFit="1" customWidth="1"/>
    <col min="13831" max="14082" width="9.140625" style="568"/>
    <col min="14083" max="14083" width="26.42578125" style="568" bestFit="1" customWidth="1"/>
    <col min="14084" max="14084" width="59.5703125" style="568" customWidth="1"/>
    <col min="14085" max="14085" width="11.7109375" style="568" customWidth="1"/>
    <col min="14086" max="14086" width="17.7109375" style="568" bestFit="1" customWidth="1"/>
    <col min="14087" max="14338" width="9.140625" style="568"/>
    <col min="14339" max="14339" width="26.42578125" style="568" bestFit="1" customWidth="1"/>
    <col min="14340" max="14340" width="59.5703125" style="568" customWidth="1"/>
    <col min="14341" max="14341" width="11.7109375" style="568" customWidth="1"/>
    <col min="14342" max="14342" width="17.7109375" style="568" bestFit="1" customWidth="1"/>
    <col min="14343" max="14594" width="9.140625" style="568"/>
    <col min="14595" max="14595" width="26.42578125" style="568" bestFit="1" customWidth="1"/>
    <col min="14596" max="14596" width="59.5703125" style="568" customWidth="1"/>
    <col min="14597" max="14597" width="11.7109375" style="568" customWidth="1"/>
    <col min="14598" max="14598" width="17.7109375" style="568" bestFit="1" customWidth="1"/>
    <col min="14599" max="14850" width="9.140625" style="568"/>
    <col min="14851" max="14851" width="26.42578125" style="568" bestFit="1" customWidth="1"/>
    <col min="14852" max="14852" width="59.5703125" style="568" customWidth="1"/>
    <col min="14853" max="14853" width="11.7109375" style="568" customWidth="1"/>
    <col min="14854" max="14854" width="17.7109375" style="568" bestFit="1" customWidth="1"/>
    <col min="14855" max="15106" width="9.140625" style="568"/>
    <col min="15107" max="15107" width="26.42578125" style="568" bestFit="1" customWidth="1"/>
    <col min="15108" max="15108" width="59.5703125" style="568" customWidth="1"/>
    <col min="15109" max="15109" width="11.7109375" style="568" customWidth="1"/>
    <col min="15110" max="15110" width="17.7109375" style="568" bestFit="1" customWidth="1"/>
    <col min="15111" max="15362" width="9.140625" style="568"/>
    <col min="15363" max="15363" width="26.42578125" style="568" bestFit="1" customWidth="1"/>
    <col min="15364" max="15364" width="59.5703125" style="568" customWidth="1"/>
    <col min="15365" max="15365" width="11.7109375" style="568" customWidth="1"/>
    <col min="15366" max="15366" width="17.7109375" style="568" bestFit="1" customWidth="1"/>
    <col min="15367" max="15618" width="9.140625" style="568"/>
    <col min="15619" max="15619" width="26.42578125" style="568" bestFit="1" customWidth="1"/>
    <col min="15620" max="15620" width="59.5703125" style="568" customWidth="1"/>
    <col min="15621" max="15621" width="11.7109375" style="568" customWidth="1"/>
    <col min="15622" max="15622" width="17.7109375" style="568" bestFit="1" customWidth="1"/>
    <col min="15623" max="15874" width="9.140625" style="568"/>
    <col min="15875" max="15875" width="26.42578125" style="568" bestFit="1" customWidth="1"/>
    <col min="15876" max="15876" width="59.5703125" style="568" customWidth="1"/>
    <col min="15877" max="15877" width="11.7109375" style="568" customWidth="1"/>
    <col min="15878" max="15878" width="17.7109375" style="568" bestFit="1" customWidth="1"/>
    <col min="15879" max="16130" width="9.140625" style="568"/>
    <col min="16131" max="16131" width="26.42578125" style="568" bestFit="1" customWidth="1"/>
    <col min="16132" max="16132" width="59.5703125" style="568" customWidth="1"/>
    <col min="16133" max="16133" width="11.7109375" style="568" customWidth="1"/>
    <col min="16134" max="16134" width="17.7109375" style="568" bestFit="1" customWidth="1"/>
    <col min="16135" max="16384" width="9.140625" style="568"/>
  </cols>
  <sheetData>
    <row r="1" spans="1:8" ht="14.25" customHeight="1" x14ac:dyDescent="0.25">
      <c r="A1" s="2186" t="str">
        <f>'F21'!A1</f>
        <v>Name of Transmission Licensee: Uttar Pradesh Power Transmission Corporation Limited</v>
      </c>
      <c r="B1" s="2187"/>
      <c r="C1" s="2187"/>
      <c r="D1" s="2187"/>
      <c r="E1" s="2187"/>
      <c r="F1" s="2188"/>
      <c r="G1" s="567"/>
      <c r="H1" s="567"/>
    </row>
    <row r="2" spans="1:8" ht="14.25" customHeight="1" x14ac:dyDescent="0.25">
      <c r="A2" s="2193" t="s">
        <v>779</v>
      </c>
      <c r="B2" s="2193"/>
      <c r="C2" s="2193"/>
      <c r="D2" s="2193"/>
      <c r="E2" s="2189" t="s">
        <v>1199</v>
      </c>
      <c r="F2" s="2189"/>
    </row>
    <row r="3" spans="1:8" ht="14.25" customHeight="1" x14ac:dyDescent="0.25">
      <c r="A3" s="569"/>
      <c r="B3" s="569"/>
      <c r="C3" s="569"/>
      <c r="D3" s="569"/>
      <c r="E3" s="569"/>
      <c r="F3" s="570" t="s">
        <v>1352</v>
      </c>
    </row>
    <row r="4" spans="1:8" ht="14.25" customHeight="1" x14ac:dyDescent="0.25">
      <c r="A4" s="571" t="s">
        <v>1353</v>
      </c>
      <c r="B4" s="571" t="s">
        <v>1336</v>
      </c>
      <c r="C4" s="571" t="s">
        <v>1354</v>
      </c>
      <c r="D4" s="571" t="s">
        <v>1355</v>
      </c>
      <c r="E4" s="571" t="s">
        <v>407</v>
      </c>
      <c r="F4" s="571" t="s">
        <v>1356</v>
      </c>
    </row>
    <row r="5" spans="1:8" ht="14.25" customHeight="1" x14ac:dyDescent="0.25">
      <c r="A5" s="2194" t="s">
        <v>1295</v>
      </c>
      <c r="B5" s="2194"/>
      <c r="C5" s="2194"/>
      <c r="D5" s="2194"/>
      <c r="E5" s="2194"/>
      <c r="F5" s="2194"/>
    </row>
    <row r="6" spans="1:8" ht="14.25" customHeight="1" x14ac:dyDescent="0.25">
      <c r="A6" s="572">
        <v>1</v>
      </c>
      <c r="B6" s="572" t="s">
        <v>459</v>
      </c>
      <c r="C6" s="573" t="s">
        <v>1357</v>
      </c>
      <c r="D6" s="573" t="s">
        <v>1358</v>
      </c>
      <c r="E6" s="574">
        <v>2605.25</v>
      </c>
      <c r="F6" s="575">
        <v>41982</v>
      </c>
    </row>
    <row r="7" spans="1:8" ht="14.25" customHeight="1" x14ac:dyDescent="0.25">
      <c r="A7" s="572">
        <v>2</v>
      </c>
      <c r="B7" s="572" t="s">
        <v>459</v>
      </c>
      <c r="C7" s="573" t="s">
        <v>1359</v>
      </c>
      <c r="D7" s="573" t="s">
        <v>1360</v>
      </c>
      <c r="E7" s="574">
        <v>2.157</v>
      </c>
      <c r="F7" s="575">
        <v>41924</v>
      </c>
    </row>
    <row r="8" spans="1:8" ht="14.25" customHeight="1" x14ac:dyDescent="0.25">
      <c r="A8" s="572">
        <v>3</v>
      </c>
      <c r="B8" s="572" t="s">
        <v>459</v>
      </c>
      <c r="C8" s="573" t="s">
        <v>1361</v>
      </c>
      <c r="D8" s="573" t="s">
        <v>1360</v>
      </c>
      <c r="E8" s="574">
        <v>17.492999999999999</v>
      </c>
      <c r="F8" s="575">
        <v>41924</v>
      </c>
    </row>
    <row r="9" spans="1:8" ht="14.25" customHeight="1" x14ac:dyDescent="0.25">
      <c r="A9" s="572">
        <v>4</v>
      </c>
      <c r="B9" s="572" t="s">
        <v>459</v>
      </c>
      <c r="C9" s="573" t="s">
        <v>1362</v>
      </c>
      <c r="D9" s="573" t="s">
        <v>1363</v>
      </c>
      <c r="E9" s="574">
        <v>2.2096999999999998</v>
      </c>
      <c r="F9" s="575">
        <v>41924</v>
      </c>
    </row>
    <row r="10" spans="1:8" ht="14.25" customHeight="1" x14ac:dyDescent="0.25">
      <c r="A10" s="572">
        <v>5</v>
      </c>
      <c r="B10" s="572" t="s">
        <v>459</v>
      </c>
      <c r="C10" s="573" t="s">
        <v>1364</v>
      </c>
      <c r="D10" s="573" t="s">
        <v>1363</v>
      </c>
      <c r="E10" s="574">
        <v>2.9911000000000003</v>
      </c>
      <c r="F10" s="575">
        <v>41924</v>
      </c>
    </row>
    <row r="11" spans="1:8" ht="14.25" customHeight="1" x14ac:dyDescent="0.25">
      <c r="A11" s="572">
        <v>6</v>
      </c>
      <c r="B11" s="572" t="s">
        <v>459</v>
      </c>
      <c r="C11" s="573" t="s">
        <v>1365</v>
      </c>
      <c r="D11" s="573" t="s">
        <v>1363</v>
      </c>
      <c r="E11" s="574">
        <v>10.7433</v>
      </c>
      <c r="F11" s="575">
        <v>41924</v>
      </c>
    </row>
    <row r="12" spans="1:8" ht="14.25" customHeight="1" x14ac:dyDescent="0.25">
      <c r="A12" s="572">
        <v>7</v>
      </c>
      <c r="B12" s="572" t="s">
        <v>459</v>
      </c>
      <c r="C12" s="573" t="s">
        <v>1366</v>
      </c>
      <c r="D12" s="573" t="s">
        <v>1367</v>
      </c>
      <c r="E12" s="574">
        <v>35.249400000000001</v>
      </c>
      <c r="F12" s="575">
        <v>41924</v>
      </c>
    </row>
    <row r="13" spans="1:8" ht="14.25" customHeight="1" x14ac:dyDescent="0.25">
      <c r="A13" s="572">
        <v>8</v>
      </c>
      <c r="B13" s="572" t="s">
        <v>459</v>
      </c>
      <c r="C13" s="573" t="s">
        <v>1368</v>
      </c>
      <c r="D13" s="573" t="s">
        <v>1369</v>
      </c>
      <c r="E13" s="574">
        <v>2.3942999999999999</v>
      </c>
      <c r="F13" s="575">
        <v>41924</v>
      </c>
    </row>
    <row r="14" spans="1:8" ht="14.25" customHeight="1" x14ac:dyDescent="0.25">
      <c r="A14" s="572">
        <v>9</v>
      </c>
      <c r="B14" s="572" t="s">
        <v>459</v>
      </c>
      <c r="C14" s="573" t="s">
        <v>1370</v>
      </c>
      <c r="D14" s="573" t="s">
        <v>1369</v>
      </c>
      <c r="E14" s="574">
        <v>1.7262</v>
      </c>
      <c r="F14" s="575">
        <v>41924</v>
      </c>
    </row>
    <row r="15" spans="1:8" ht="14.25" customHeight="1" x14ac:dyDescent="0.25">
      <c r="A15" s="572">
        <v>10</v>
      </c>
      <c r="B15" s="572" t="s">
        <v>459</v>
      </c>
      <c r="C15" s="573" t="s">
        <v>1371</v>
      </c>
      <c r="D15" s="573" t="s">
        <v>1369</v>
      </c>
      <c r="E15" s="574">
        <v>2.3406000000000002</v>
      </c>
      <c r="F15" s="575">
        <v>41924</v>
      </c>
    </row>
    <row r="16" spans="1:8" ht="14.25" customHeight="1" x14ac:dyDescent="0.25">
      <c r="A16" s="572">
        <v>11</v>
      </c>
      <c r="B16" s="572" t="s">
        <v>459</v>
      </c>
      <c r="C16" s="573" t="s">
        <v>1372</v>
      </c>
      <c r="D16" s="573" t="s">
        <v>1373</v>
      </c>
      <c r="E16" s="574">
        <v>116.8485</v>
      </c>
      <c r="F16" s="575">
        <v>41924</v>
      </c>
    </row>
    <row r="17" spans="1:6" ht="14.25" customHeight="1" x14ac:dyDescent="0.25">
      <c r="A17" s="572">
        <v>12</v>
      </c>
      <c r="B17" s="572" t="s">
        <v>459</v>
      </c>
      <c r="C17" s="573" t="s">
        <v>1374</v>
      </c>
      <c r="D17" s="573" t="s">
        <v>1375</v>
      </c>
      <c r="E17" s="574">
        <v>34.395600000000002</v>
      </c>
      <c r="F17" s="575">
        <v>41924</v>
      </c>
    </row>
    <row r="18" spans="1:6" ht="14.25" customHeight="1" x14ac:dyDescent="0.25">
      <c r="A18" s="572">
        <v>13</v>
      </c>
      <c r="B18" s="572" t="s">
        <v>459</v>
      </c>
      <c r="C18" s="573" t="s">
        <v>1376</v>
      </c>
      <c r="D18" s="573" t="s">
        <v>1377</v>
      </c>
      <c r="E18" s="574">
        <v>1.9743000000000002</v>
      </c>
      <c r="F18" s="573" t="s">
        <v>1378</v>
      </c>
    </row>
    <row r="19" spans="1:6" ht="14.25" customHeight="1" x14ac:dyDescent="0.25">
      <c r="A19" s="572">
        <v>14</v>
      </c>
      <c r="B19" s="572" t="s">
        <v>459</v>
      </c>
      <c r="C19" s="573" t="s">
        <v>1379</v>
      </c>
      <c r="D19" s="573" t="s">
        <v>1377</v>
      </c>
      <c r="E19" s="574">
        <v>2.3683999999999998</v>
      </c>
      <c r="F19" s="573" t="s">
        <v>1378</v>
      </c>
    </row>
    <row r="20" spans="1:6" ht="14.25" customHeight="1" x14ac:dyDescent="0.25">
      <c r="A20" s="572">
        <v>15</v>
      </c>
      <c r="B20" s="572" t="s">
        <v>459</v>
      </c>
      <c r="C20" s="573" t="s">
        <v>1380</v>
      </c>
      <c r="D20" s="573" t="s">
        <v>1377</v>
      </c>
      <c r="E20" s="574">
        <v>5.0783999999999994</v>
      </c>
      <c r="F20" s="573" t="s">
        <v>1378</v>
      </c>
    </row>
    <row r="21" spans="1:6" ht="14.25" customHeight="1" x14ac:dyDescent="0.25">
      <c r="A21" s="572">
        <v>16</v>
      </c>
      <c r="B21" s="572" t="s">
        <v>459</v>
      </c>
      <c r="C21" s="573" t="s">
        <v>1381</v>
      </c>
      <c r="D21" s="573" t="s">
        <v>1382</v>
      </c>
      <c r="E21" s="574">
        <v>5.8533000000000008</v>
      </c>
      <c r="F21" s="573" t="s">
        <v>1378</v>
      </c>
    </row>
    <row r="22" spans="1:6" ht="14.25" customHeight="1" x14ac:dyDescent="0.25">
      <c r="A22" s="572">
        <v>17</v>
      </c>
      <c r="B22" s="572" t="s">
        <v>459</v>
      </c>
      <c r="C22" s="573" t="s">
        <v>1383</v>
      </c>
      <c r="D22" s="573" t="s">
        <v>1382</v>
      </c>
      <c r="E22" s="574">
        <v>2.6219999999999999</v>
      </c>
      <c r="F22" s="573" t="s">
        <v>1378</v>
      </c>
    </row>
    <row r="23" spans="1:6" ht="14.25" customHeight="1" x14ac:dyDescent="0.25">
      <c r="A23" s="572">
        <v>18</v>
      </c>
      <c r="B23" s="572" t="s">
        <v>459</v>
      </c>
      <c r="C23" s="573" t="s">
        <v>1384</v>
      </c>
      <c r="D23" s="573" t="s">
        <v>1385</v>
      </c>
      <c r="E23" s="574">
        <v>20.548400000000001</v>
      </c>
      <c r="F23" s="573" t="s">
        <v>1378</v>
      </c>
    </row>
    <row r="24" spans="1:6" s="577" customFormat="1" ht="14.25" customHeight="1" x14ac:dyDescent="0.25">
      <c r="A24" s="572">
        <v>19</v>
      </c>
      <c r="B24" s="576" t="s">
        <v>460</v>
      </c>
      <c r="C24" s="572">
        <v>88103058</v>
      </c>
      <c r="D24" s="573" t="s">
        <v>1386</v>
      </c>
      <c r="E24" s="574">
        <v>0.35320000000000001</v>
      </c>
      <c r="F24" s="573" t="s">
        <v>1387</v>
      </c>
    </row>
    <row r="25" spans="1:6" s="577" customFormat="1" ht="14.25" customHeight="1" x14ac:dyDescent="0.25">
      <c r="A25" s="572">
        <v>20</v>
      </c>
      <c r="B25" s="576" t="s">
        <v>460</v>
      </c>
      <c r="C25" s="572">
        <v>88103059</v>
      </c>
      <c r="D25" s="573" t="s">
        <v>1388</v>
      </c>
      <c r="E25" s="574">
        <v>0.6715000000000001</v>
      </c>
      <c r="F25" s="573" t="s">
        <v>1387</v>
      </c>
    </row>
    <row r="26" spans="1:6" s="577" customFormat="1" ht="14.25" customHeight="1" x14ac:dyDescent="0.25">
      <c r="A26" s="572">
        <v>21</v>
      </c>
      <c r="B26" s="576" t="s">
        <v>460</v>
      </c>
      <c r="C26" s="572">
        <v>88103060</v>
      </c>
      <c r="D26" s="573" t="s">
        <v>1389</v>
      </c>
      <c r="E26" s="574">
        <v>0.50290000000000001</v>
      </c>
      <c r="F26" s="573" t="s">
        <v>1390</v>
      </c>
    </row>
    <row r="27" spans="1:6" s="577" customFormat="1" ht="14.25" customHeight="1" x14ac:dyDescent="0.25">
      <c r="A27" s="572">
        <v>22</v>
      </c>
      <c r="B27" s="576" t="s">
        <v>460</v>
      </c>
      <c r="C27" s="572">
        <v>88103061</v>
      </c>
      <c r="D27" s="573" t="s">
        <v>1391</v>
      </c>
      <c r="E27" s="574">
        <v>0.82129999999999992</v>
      </c>
      <c r="F27" s="573" t="s">
        <v>1390</v>
      </c>
    </row>
    <row r="28" spans="1:6" s="577" customFormat="1" ht="14.25" customHeight="1" x14ac:dyDescent="0.25">
      <c r="A28" s="572">
        <v>23</v>
      </c>
      <c r="B28" s="576" t="s">
        <v>460</v>
      </c>
      <c r="C28" s="572">
        <v>88103062</v>
      </c>
      <c r="D28" s="573" t="s">
        <v>1392</v>
      </c>
      <c r="E28" s="574">
        <v>0.28470000000000001</v>
      </c>
      <c r="F28" s="573" t="s">
        <v>1390</v>
      </c>
    </row>
    <row r="29" spans="1:6" s="577" customFormat="1" ht="14.25" customHeight="1" x14ac:dyDescent="0.25">
      <c r="A29" s="572">
        <v>24</v>
      </c>
      <c r="B29" s="576" t="s">
        <v>460</v>
      </c>
      <c r="C29" s="572">
        <v>88103063</v>
      </c>
      <c r="D29" s="573" t="s">
        <v>1393</v>
      </c>
      <c r="E29" s="578">
        <v>0.96400000000000008</v>
      </c>
      <c r="F29" s="573" t="s">
        <v>1390</v>
      </c>
    </row>
    <row r="30" spans="1:6" s="577" customFormat="1" ht="14.25" customHeight="1" x14ac:dyDescent="0.25">
      <c r="A30" s="572">
        <v>25</v>
      </c>
      <c r="B30" s="576" t="s">
        <v>460</v>
      </c>
      <c r="C30" s="572">
        <v>88103064</v>
      </c>
      <c r="D30" s="573" t="s">
        <v>1394</v>
      </c>
      <c r="E30" s="574">
        <v>1.9296</v>
      </c>
      <c r="F30" s="573" t="s">
        <v>1390</v>
      </c>
    </row>
    <row r="31" spans="1:6" s="577" customFormat="1" ht="14.25" customHeight="1" x14ac:dyDescent="0.25">
      <c r="A31" s="572">
        <v>26</v>
      </c>
      <c r="B31" s="576" t="s">
        <v>460</v>
      </c>
      <c r="C31" s="572">
        <v>88103065</v>
      </c>
      <c r="D31" s="573" t="s">
        <v>1395</v>
      </c>
      <c r="E31" s="574">
        <v>0.34520000000000001</v>
      </c>
      <c r="F31" s="573" t="s">
        <v>1390</v>
      </c>
    </row>
    <row r="32" spans="1:6" s="577" customFormat="1" ht="14.25" customHeight="1" x14ac:dyDescent="0.25">
      <c r="A32" s="572">
        <v>27</v>
      </c>
      <c r="B32" s="576" t="s">
        <v>460</v>
      </c>
      <c r="C32" s="572">
        <v>88103066</v>
      </c>
      <c r="D32" s="573" t="s">
        <v>1396</v>
      </c>
      <c r="E32" s="574">
        <v>0.81930000000000003</v>
      </c>
      <c r="F32" s="573" t="s">
        <v>1390</v>
      </c>
    </row>
    <row r="33" spans="1:6" s="577" customFormat="1" ht="14.25" customHeight="1" x14ac:dyDescent="0.25">
      <c r="A33" s="572">
        <v>28</v>
      </c>
      <c r="B33" s="576" t="s">
        <v>460</v>
      </c>
      <c r="C33" s="572">
        <v>88103067</v>
      </c>
      <c r="D33" s="573" t="s">
        <v>1397</v>
      </c>
      <c r="E33" s="574">
        <v>0.26719999999999999</v>
      </c>
      <c r="F33" s="573" t="s">
        <v>1390</v>
      </c>
    </row>
    <row r="34" spans="1:6" s="577" customFormat="1" ht="14.25" customHeight="1" x14ac:dyDescent="0.25">
      <c r="A34" s="572">
        <v>29</v>
      </c>
      <c r="B34" s="576" t="s">
        <v>460</v>
      </c>
      <c r="C34" s="572">
        <v>88103068</v>
      </c>
      <c r="D34" s="573" t="s">
        <v>1398</v>
      </c>
      <c r="E34" s="574">
        <v>0.25940000000000002</v>
      </c>
      <c r="F34" s="573" t="s">
        <v>1390</v>
      </c>
    </row>
    <row r="35" spans="1:6" s="577" customFormat="1" ht="14.25" customHeight="1" x14ac:dyDescent="0.25">
      <c r="A35" s="572">
        <v>30</v>
      </c>
      <c r="B35" s="576" t="s">
        <v>460</v>
      </c>
      <c r="C35" s="572">
        <v>88103069</v>
      </c>
      <c r="D35" s="573" t="s">
        <v>1399</v>
      </c>
      <c r="E35" s="574">
        <v>1.0339</v>
      </c>
      <c r="F35" s="573" t="s">
        <v>1390</v>
      </c>
    </row>
    <row r="36" spans="1:6" s="577" customFormat="1" ht="14.25" customHeight="1" x14ac:dyDescent="0.25">
      <c r="A36" s="572">
        <v>31</v>
      </c>
      <c r="B36" s="576" t="s">
        <v>460</v>
      </c>
      <c r="C36" s="572">
        <v>88103070</v>
      </c>
      <c r="D36" s="573" t="s">
        <v>1400</v>
      </c>
      <c r="E36" s="574">
        <v>0.24340000000000001</v>
      </c>
      <c r="F36" s="573" t="s">
        <v>1390</v>
      </c>
    </row>
    <row r="37" spans="1:6" s="577" customFormat="1" ht="14.25" customHeight="1" x14ac:dyDescent="0.25">
      <c r="A37" s="572">
        <v>32</v>
      </c>
      <c r="B37" s="576" t="s">
        <v>460</v>
      </c>
      <c r="C37" s="572">
        <v>88103071</v>
      </c>
      <c r="D37" s="573" t="s">
        <v>1401</v>
      </c>
      <c r="E37" s="574">
        <v>2.1494</v>
      </c>
      <c r="F37" s="573" t="s">
        <v>1390</v>
      </c>
    </row>
    <row r="38" spans="1:6" s="577" customFormat="1" ht="14.25" customHeight="1" x14ac:dyDescent="0.25">
      <c r="A38" s="572">
        <v>33</v>
      </c>
      <c r="B38" s="576" t="s">
        <v>460</v>
      </c>
      <c r="C38" s="572">
        <v>88103072</v>
      </c>
      <c r="D38" s="573" t="s">
        <v>1402</v>
      </c>
      <c r="E38" s="574">
        <v>1.4747999999999999</v>
      </c>
      <c r="F38" s="573" t="s">
        <v>1390</v>
      </c>
    </row>
    <row r="39" spans="1:6" ht="14.25" customHeight="1" x14ac:dyDescent="0.25">
      <c r="A39" s="2194" t="s">
        <v>1252</v>
      </c>
      <c r="B39" s="2194"/>
      <c r="C39" s="2194"/>
      <c r="D39" s="2194"/>
      <c r="E39" s="2194"/>
      <c r="F39" s="2194"/>
    </row>
    <row r="40" spans="1:6" ht="14.25" customHeight="1" x14ac:dyDescent="0.25">
      <c r="A40" s="572">
        <v>1</v>
      </c>
      <c r="B40" s="572" t="s">
        <v>459</v>
      </c>
      <c r="C40" s="573" t="s">
        <v>1403</v>
      </c>
      <c r="D40" s="573" t="s">
        <v>1404</v>
      </c>
      <c r="E40" s="574">
        <v>10.303699999999999</v>
      </c>
      <c r="F40" s="573" t="s">
        <v>1405</v>
      </c>
    </row>
    <row r="41" spans="1:6" ht="14.25" customHeight="1" x14ac:dyDescent="0.25">
      <c r="A41" s="572">
        <v>2</v>
      </c>
      <c r="B41" s="572" t="s">
        <v>459</v>
      </c>
      <c r="C41" s="573" t="s">
        <v>1406</v>
      </c>
      <c r="D41" s="573" t="s">
        <v>1404</v>
      </c>
      <c r="E41" s="574">
        <v>13.153699999999999</v>
      </c>
      <c r="F41" s="573" t="s">
        <v>1405</v>
      </c>
    </row>
    <row r="42" spans="1:6" ht="14.25" customHeight="1" x14ac:dyDescent="0.25">
      <c r="A42" s="572">
        <v>3</v>
      </c>
      <c r="B42" s="572" t="s">
        <v>459</v>
      </c>
      <c r="C42" s="573" t="s">
        <v>1407</v>
      </c>
      <c r="D42" s="573" t="s">
        <v>1408</v>
      </c>
      <c r="E42" s="574">
        <v>21.910500000000003</v>
      </c>
      <c r="F42" s="573" t="s">
        <v>1405</v>
      </c>
    </row>
    <row r="43" spans="1:6" ht="14.25" customHeight="1" x14ac:dyDescent="0.25">
      <c r="A43" s="572">
        <v>4</v>
      </c>
      <c r="B43" s="572" t="s">
        <v>459</v>
      </c>
      <c r="C43" s="573" t="s">
        <v>1409</v>
      </c>
      <c r="D43" s="573" t="s">
        <v>1408</v>
      </c>
      <c r="E43" s="574">
        <v>30.002500000000001</v>
      </c>
      <c r="F43" s="573" t="s">
        <v>1405</v>
      </c>
    </row>
    <row r="44" spans="1:6" ht="14.25" customHeight="1" x14ac:dyDescent="0.25">
      <c r="A44" s="572">
        <v>5</v>
      </c>
      <c r="B44" s="572" t="s">
        <v>459</v>
      </c>
      <c r="C44" s="573" t="s">
        <v>1410</v>
      </c>
      <c r="D44" s="573" t="s">
        <v>1411</v>
      </c>
      <c r="E44" s="574">
        <v>20.2392</v>
      </c>
      <c r="F44" s="573" t="s">
        <v>1405</v>
      </c>
    </row>
    <row r="45" spans="1:6" ht="14.25" customHeight="1" x14ac:dyDescent="0.25">
      <c r="A45" s="572">
        <v>6</v>
      </c>
      <c r="B45" s="572" t="s">
        <v>459</v>
      </c>
      <c r="C45" s="573" t="s">
        <v>1412</v>
      </c>
      <c r="D45" s="573" t="s">
        <v>1413</v>
      </c>
      <c r="E45" s="574">
        <v>48.11</v>
      </c>
      <c r="F45" s="573" t="s">
        <v>1405</v>
      </c>
    </row>
    <row r="46" spans="1:6" ht="14.25" customHeight="1" x14ac:dyDescent="0.25">
      <c r="A46" s="572">
        <v>7</v>
      </c>
      <c r="B46" s="572" t="s">
        <v>459</v>
      </c>
      <c r="C46" s="573" t="s">
        <v>1414</v>
      </c>
      <c r="D46" s="573" t="s">
        <v>1415</v>
      </c>
      <c r="E46" s="574">
        <v>22.085799999999999</v>
      </c>
      <c r="F46" s="573" t="s">
        <v>1405</v>
      </c>
    </row>
    <row r="47" spans="1:6" ht="14.25" customHeight="1" x14ac:dyDescent="0.25">
      <c r="A47" s="572">
        <v>8</v>
      </c>
      <c r="B47" s="572" t="s">
        <v>459</v>
      </c>
      <c r="C47" s="573" t="s">
        <v>1416</v>
      </c>
      <c r="D47" s="573" t="s">
        <v>1417</v>
      </c>
      <c r="E47" s="574">
        <v>5.6689999999999996</v>
      </c>
      <c r="F47" s="573" t="s">
        <v>1418</v>
      </c>
    </row>
    <row r="48" spans="1:6" ht="14.25" customHeight="1" x14ac:dyDescent="0.25">
      <c r="A48" s="572">
        <v>9</v>
      </c>
      <c r="B48" s="572" t="s">
        <v>459</v>
      </c>
      <c r="C48" s="573" t="s">
        <v>1419</v>
      </c>
      <c r="D48" s="573" t="s">
        <v>1417</v>
      </c>
      <c r="E48" s="574">
        <v>2.2408000000000001</v>
      </c>
      <c r="F48" s="573" t="s">
        <v>1418</v>
      </c>
    </row>
    <row r="49" spans="1:6" ht="14.25" customHeight="1" x14ac:dyDescent="0.25">
      <c r="A49" s="572">
        <v>10</v>
      </c>
      <c r="B49" s="572" t="s">
        <v>459</v>
      </c>
      <c r="C49" s="573" t="s">
        <v>1420</v>
      </c>
      <c r="D49" s="573" t="s">
        <v>1417</v>
      </c>
      <c r="E49" s="574">
        <v>2.2363999999999997</v>
      </c>
      <c r="F49" s="573" t="s">
        <v>1418</v>
      </c>
    </row>
    <row r="50" spans="1:6" ht="14.25" customHeight="1" x14ac:dyDescent="0.25">
      <c r="A50" s="572">
        <v>11</v>
      </c>
      <c r="B50" s="572" t="s">
        <v>459</v>
      </c>
      <c r="C50" s="573" t="s">
        <v>1421</v>
      </c>
      <c r="D50" s="573" t="s">
        <v>1417</v>
      </c>
      <c r="E50" s="574">
        <v>2.0385</v>
      </c>
      <c r="F50" s="573" t="s">
        <v>1418</v>
      </c>
    </row>
    <row r="51" spans="1:6" ht="14.25" customHeight="1" x14ac:dyDescent="0.25">
      <c r="A51" s="572">
        <v>12</v>
      </c>
      <c r="B51" s="572" t="s">
        <v>459</v>
      </c>
      <c r="C51" s="573" t="s">
        <v>1422</v>
      </c>
      <c r="D51" s="573" t="s">
        <v>1417</v>
      </c>
      <c r="E51" s="574">
        <v>2.3866999999999998</v>
      </c>
      <c r="F51" s="573" t="s">
        <v>1418</v>
      </c>
    </row>
    <row r="52" spans="1:6" ht="14.25" customHeight="1" x14ac:dyDescent="0.25">
      <c r="A52" s="572">
        <v>13</v>
      </c>
      <c r="B52" s="572" t="s">
        <v>459</v>
      </c>
      <c r="C52" s="573" t="s">
        <v>1423</v>
      </c>
      <c r="D52" s="573" t="s">
        <v>1417</v>
      </c>
      <c r="E52" s="574">
        <v>4.2866999999999997</v>
      </c>
      <c r="F52" s="573" t="s">
        <v>1418</v>
      </c>
    </row>
    <row r="53" spans="1:6" ht="14.25" customHeight="1" x14ac:dyDescent="0.25">
      <c r="A53" s="572">
        <v>14</v>
      </c>
      <c r="B53" s="572" t="s">
        <v>459</v>
      </c>
      <c r="C53" s="573" t="s">
        <v>1424</v>
      </c>
      <c r="D53" s="573" t="s">
        <v>1425</v>
      </c>
      <c r="E53" s="574">
        <v>2.7551000000000001</v>
      </c>
      <c r="F53" s="573" t="s">
        <v>1418</v>
      </c>
    </row>
    <row r="54" spans="1:6" ht="14.25" customHeight="1" x14ac:dyDescent="0.25">
      <c r="A54" s="572">
        <v>15</v>
      </c>
      <c r="B54" s="572" t="s">
        <v>459</v>
      </c>
      <c r="C54" s="573" t="s">
        <v>1426</v>
      </c>
      <c r="D54" s="573" t="s">
        <v>1427</v>
      </c>
      <c r="E54" s="574">
        <v>5.2357000000000005</v>
      </c>
      <c r="F54" s="573" t="s">
        <v>1418</v>
      </c>
    </row>
    <row r="55" spans="1:6" ht="14.25" customHeight="1" x14ac:dyDescent="0.25">
      <c r="A55" s="572">
        <v>16</v>
      </c>
      <c r="B55" s="572" t="s">
        <v>459</v>
      </c>
      <c r="C55" s="573" t="s">
        <v>1428</v>
      </c>
      <c r="D55" s="573" t="s">
        <v>1425</v>
      </c>
      <c r="E55" s="574">
        <v>2.7856000000000001</v>
      </c>
      <c r="F55" s="573" t="s">
        <v>1418</v>
      </c>
    </row>
    <row r="56" spans="1:6" ht="14.25" customHeight="1" x14ac:dyDescent="0.25">
      <c r="A56" s="572">
        <v>17</v>
      </c>
      <c r="B56" s="572" t="s">
        <v>459</v>
      </c>
      <c r="C56" s="573" t="s">
        <v>1429</v>
      </c>
      <c r="D56" s="573" t="s">
        <v>1430</v>
      </c>
      <c r="E56" s="574">
        <v>4.3016000000000005</v>
      </c>
      <c r="F56" s="573" t="s">
        <v>1418</v>
      </c>
    </row>
    <row r="57" spans="1:6" ht="14.25" customHeight="1" x14ac:dyDescent="0.25">
      <c r="A57" s="572">
        <v>18</v>
      </c>
      <c r="B57" s="572" t="s">
        <v>459</v>
      </c>
      <c r="C57" s="573" t="s">
        <v>1431</v>
      </c>
      <c r="D57" s="573" t="s">
        <v>1430</v>
      </c>
      <c r="E57" s="574">
        <v>0.87519999999999998</v>
      </c>
      <c r="F57" s="573" t="s">
        <v>1418</v>
      </c>
    </row>
    <row r="58" spans="1:6" ht="14.25" customHeight="1" x14ac:dyDescent="0.25">
      <c r="A58" s="572">
        <v>19</v>
      </c>
      <c r="B58" s="572" t="s">
        <v>459</v>
      </c>
      <c r="C58" s="573" t="s">
        <v>1432</v>
      </c>
      <c r="D58" s="573" t="s">
        <v>1433</v>
      </c>
      <c r="E58" s="574">
        <v>5.9051</v>
      </c>
      <c r="F58" s="573" t="s">
        <v>1418</v>
      </c>
    </row>
    <row r="59" spans="1:6" ht="14.25" customHeight="1" x14ac:dyDescent="0.25">
      <c r="A59" s="572">
        <v>20</v>
      </c>
      <c r="B59" s="572" t="s">
        <v>459</v>
      </c>
      <c r="C59" s="573" t="s">
        <v>1434</v>
      </c>
      <c r="D59" s="573" t="s">
        <v>1435</v>
      </c>
      <c r="E59" s="574">
        <v>2.0943000000000001</v>
      </c>
      <c r="F59" s="573" t="s">
        <v>1418</v>
      </c>
    </row>
    <row r="60" spans="1:6" ht="14.25" customHeight="1" x14ac:dyDescent="0.25">
      <c r="A60" s="572">
        <v>21</v>
      </c>
      <c r="B60" s="572" t="s">
        <v>459</v>
      </c>
      <c r="C60" s="573" t="s">
        <v>1436</v>
      </c>
      <c r="D60" s="573" t="s">
        <v>1435</v>
      </c>
      <c r="E60" s="574">
        <v>4.0769000000000002</v>
      </c>
      <c r="F60" s="573" t="s">
        <v>1418</v>
      </c>
    </row>
    <row r="61" spans="1:6" ht="14.25" customHeight="1" x14ac:dyDescent="0.25">
      <c r="A61" s="572">
        <v>22</v>
      </c>
      <c r="B61" s="572" t="s">
        <v>459</v>
      </c>
      <c r="C61" s="573" t="s">
        <v>1437</v>
      </c>
      <c r="D61" s="573" t="s">
        <v>1438</v>
      </c>
      <c r="E61" s="574">
        <v>2.0385</v>
      </c>
      <c r="F61" s="573" t="s">
        <v>1418</v>
      </c>
    </row>
    <row r="62" spans="1:6" ht="14.25" customHeight="1" x14ac:dyDescent="0.25">
      <c r="A62" s="572">
        <v>23</v>
      </c>
      <c r="B62" s="572" t="s">
        <v>459</v>
      </c>
      <c r="C62" s="573" t="s">
        <v>1439</v>
      </c>
      <c r="D62" s="573" t="s">
        <v>1440</v>
      </c>
      <c r="E62" s="579">
        <v>5.4366999999999992</v>
      </c>
      <c r="F62" s="573" t="s">
        <v>1418</v>
      </c>
    </row>
    <row r="63" spans="1:6" ht="14.25" customHeight="1" x14ac:dyDescent="0.25">
      <c r="A63" s="572">
        <v>24</v>
      </c>
      <c r="B63" s="572" t="s">
        <v>459</v>
      </c>
      <c r="C63" s="573" t="s">
        <v>1441</v>
      </c>
      <c r="D63" s="573" t="s">
        <v>1440</v>
      </c>
      <c r="E63" s="579">
        <v>2.31</v>
      </c>
      <c r="F63" s="573" t="s">
        <v>1418</v>
      </c>
    </row>
    <row r="64" spans="1:6" ht="14.25" customHeight="1" x14ac:dyDescent="0.25">
      <c r="A64" s="572">
        <v>25</v>
      </c>
      <c r="B64" s="572" t="s">
        <v>459</v>
      </c>
      <c r="C64" s="573" t="s">
        <v>1442</v>
      </c>
      <c r="D64" s="573" t="s">
        <v>1440</v>
      </c>
      <c r="E64" s="579">
        <v>5.5419000000000009</v>
      </c>
      <c r="F64" s="573" t="s">
        <v>1418</v>
      </c>
    </row>
    <row r="65" spans="1:6" ht="14.25" customHeight="1" x14ac:dyDescent="0.25">
      <c r="A65" s="572">
        <v>26</v>
      </c>
      <c r="B65" s="572" t="s">
        <v>459</v>
      </c>
      <c r="C65" s="573" t="s">
        <v>1443</v>
      </c>
      <c r="D65" s="573" t="s">
        <v>1444</v>
      </c>
      <c r="E65" s="579">
        <v>1.321</v>
      </c>
      <c r="F65" s="573" t="s">
        <v>1418</v>
      </c>
    </row>
    <row r="66" spans="1:6" ht="14.25" customHeight="1" x14ac:dyDescent="0.25">
      <c r="A66" s="572">
        <v>27</v>
      </c>
      <c r="B66" s="572" t="s">
        <v>459</v>
      </c>
      <c r="C66" s="573" t="s">
        <v>1445</v>
      </c>
      <c r="D66" s="573" t="s">
        <v>1446</v>
      </c>
      <c r="E66" s="579">
        <v>2.0385</v>
      </c>
      <c r="F66" s="573" t="s">
        <v>1418</v>
      </c>
    </row>
    <row r="67" spans="1:6" ht="14.25" customHeight="1" x14ac:dyDescent="0.25">
      <c r="A67" s="572">
        <v>28</v>
      </c>
      <c r="B67" s="572" t="s">
        <v>459</v>
      </c>
      <c r="C67" s="573" t="s">
        <v>1447</v>
      </c>
      <c r="D67" s="573" t="s">
        <v>1444</v>
      </c>
      <c r="E67" s="579">
        <v>2.3666999999999998</v>
      </c>
      <c r="F67" s="573" t="s">
        <v>1418</v>
      </c>
    </row>
    <row r="68" spans="1:6" ht="14.25" customHeight="1" x14ac:dyDescent="0.25">
      <c r="A68" s="572">
        <v>29</v>
      </c>
      <c r="B68" s="572" t="s">
        <v>459</v>
      </c>
      <c r="C68" s="573" t="s">
        <v>1448</v>
      </c>
      <c r="D68" s="573" t="s">
        <v>1444</v>
      </c>
      <c r="E68" s="579">
        <v>4.9794999999999998</v>
      </c>
      <c r="F68" s="573" t="s">
        <v>1418</v>
      </c>
    </row>
    <row r="69" spans="1:6" ht="14.25" customHeight="1" x14ac:dyDescent="0.25">
      <c r="A69" s="572">
        <v>30</v>
      </c>
      <c r="B69" s="572" t="s">
        <v>459</v>
      </c>
      <c r="C69" s="573" t="s">
        <v>1449</v>
      </c>
      <c r="D69" s="573" t="s">
        <v>1444</v>
      </c>
      <c r="E69" s="574">
        <v>2.4817</v>
      </c>
      <c r="F69" s="573" t="s">
        <v>1418</v>
      </c>
    </row>
    <row r="70" spans="1:6" ht="14.25" customHeight="1" x14ac:dyDescent="0.25">
      <c r="A70" s="572">
        <v>31</v>
      </c>
      <c r="B70" s="572" t="s">
        <v>459</v>
      </c>
      <c r="C70" s="573" t="s">
        <v>1450</v>
      </c>
      <c r="D70" s="573" t="s">
        <v>1444</v>
      </c>
      <c r="E70" s="574">
        <v>2.4941999999999998</v>
      </c>
      <c r="F70" s="573" t="s">
        <v>1418</v>
      </c>
    </row>
    <row r="71" spans="1:6" ht="14.25" customHeight="1" x14ac:dyDescent="0.25">
      <c r="A71" s="572">
        <v>32</v>
      </c>
      <c r="B71" s="572" t="s">
        <v>459</v>
      </c>
      <c r="C71" s="573" t="s">
        <v>1451</v>
      </c>
      <c r="D71" s="573" t="s">
        <v>1452</v>
      </c>
      <c r="E71" s="574">
        <v>2.7565</v>
      </c>
      <c r="F71" s="573" t="s">
        <v>1418</v>
      </c>
    </row>
    <row r="72" spans="1:6" ht="14.25" customHeight="1" x14ac:dyDescent="0.25">
      <c r="A72" s="572">
        <v>33</v>
      </c>
      <c r="B72" s="572" t="s">
        <v>459</v>
      </c>
      <c r="C72" s="573" t="s">
        <v>1453</v>
      </c>
      <c r="D72" s="573" t="s">
        <v>1452</v>
      </c>
      <c r="E72" s="574">
        <v>6.7873999999999999</v>
      </c>
      <c r="F72" s="573" t="s">
        <v>1418</v>
      </c>
    </row>
    <row r="73" spans="1:6" ht="14.25" customHeight="1" x14ac:dyDescent="0.25">
      <c r="A73" s="572">
        <v>34</v>
      </c>
      <c r="B73" s="572" t="s">
        <v>459</v>
      </c>
      <c r="C73" s="573" t="s">
        <v>1454</v>
      </c>
      <c r="D73" s="573" t="s">
        <v>1452</v>
      </c>
      <c r="E73" s="574">
        <v>9.8778000000000006</v>
      </c>
      <c r="F73" s="573" t="s">
        <v>1418</v>
      </c>
    </row>
    <row r="74" spans="1:6" ht="14.25" customHeight="1" x14ac:dyDescent="0.25">
      <c r="A74" s="572">
        <v>35</v>
      </c>
      <c r="B74" s="572" t="s">
        <v>459</v>
      </c>
      <c r="C74" s="573" t="s">
        <v>1455</v>
      </c>
      <c r="D74" s="573" t="s">
        <v>1456</v>
      </c>
      <c r="E74" s="574">
        <v>2.0943000000000001</v>
      </c>
      <c r="F74" s="573" t="s">
        <v>1457</v>
      </c>
    </row>
    <row r="75" spans="1:6" ht="14.25" customHeight="1" x14ac:dyDescent="0.25">
      <c r="A75" s="572">
        <v>36</v>
      </c>
      <c r="B75" s="572" t="s">
        <v>459</v>
      </c>
      <c r="C75" s="573" t="s">
        <v>1458</v>
      </c>
      <c r="D75" s="573" t="s">
        <v>1456</v>
      </c>
      <c r="E75" s="574">
        <v>2.2662999999999998</v>
      </c>
      <c r="F75" s="573" t="s">
        <v>1418</v>
      </c>
    </row>
    <row r="76" spans="1:6" ht="14.25" customHeight="1" x14ac:dyDescent="0.25">
      <c r="A76" s="572">
        <v>37</v>
      </c>
      <c r="B76" s="572" t="s">
        <v>459</v>
      </c>
      <c r="C76" s="573" t="s">
        <v>1459</v>
      </c>
      <c r="D76" s="573" t="s">
        <v>1456</v>
      </c>
      <c r="E76" s="574">
        <v>2.1909999999999998</v>
      </c>
      <c r="F76" s="573" t="s">
        <v>1418</v>
      </c>
    </row>
    <row r="77" spans="1:6" ht="14.25" customHeight="1" x14ac:dyDescent="0.25">
      <c r="A77" s="572">
        <v>38</v>
      </c>
      <c r="B77" s="569" t="s">
        <v>460</v>
      </c>
      <c r="C77" s="572">
        <v>88103073</v>
      </c>
      <c r="D77" s="573" t="s">
        <v>1460</v>
      </c>
      <c r="E77" s="574">
        <v>0.2918</v>
      </c>
      <c r="F77" s="573" t="s">
        <v>1461</v>
      </c>
    </row>
    <row r="78" spans="1:6" ht="14.25" customHeight="1" x14ac:dyDescent="0.25">
      <c r="A78" s="572">
        <v>39</v>
      </c>
      <c r="B78" s="569" t="s">
        <v>460</v>
      </c>
      <c r="C78" s="572">
        <v>88103074</v>
      </c>
      <c r="D78" s="573" t="s">
        <v>1462</v>
      </c>
      <c r="E78" s="574">
        <v>0.29389999999999999</v>
      </c>
      <c r="F78" s="573" t="s">
        <v>1463</v>
      </c>
    </row>
    <row r="79" spans="1:6" ht="14.25" customHeight="1" x14ac:dyDescent="0.25">
      <c r="A79" s="572">
        <v>40</v>
      </c>
      <c r="B79" s="569" t="s">
        <v>460</v>
      </c>
      <c r="C79" s="572">
        <v>88103075</v>
      </c>
      <c r="D79" s="573" t="s">
        <v>1464</v>
      </c>
      <c r="E79" s="574">
        <v>0.35249999999999998</v>
      </c>
      <c r="F79" s="573" t="s">
        <v>1463</v>
      </c>
    </row>
    <row r="80" spans="1:6" ht="14.25" customHeight="1" x14ac:dyDescent="0.25">
      <c r="A80" s="572">
        <v>41</v>
      </c>
      <c r="B80" s="569" t="s">
        <v>460</v>
      </c>
      <c r="C80" s="572">
        <v>88103076</v>
      </c>
      <c r="D80" s="573" t="s">
        <v>1465</v>
      </c>
      <c r="E80" s="574">
        <v>0.31340000000000001</v>
      </c>
      <c r="F80" s="580">
        <v>17.082014999999998</v>
      </c>
    </row>
  </sheetData>
  <mergeCells count="5">
    <mergeCell ref="A1:F1"/>
    <mergeCell ref="A2:D2"/>
    <mergeCell ref="E2:F2"/>
    <mergeCell ref="A5:F5"/>
    <mergeCell ref="A39:F39"/>
  </mergeCells>
  <printOptions horizontalCentered="1" verticalCentered="1"/>
  <pageMargins left="0.70866141732283472" right="0.70866141732283472" top="0.74803149606299213" bottom="0.74803149606299213" header="0.31496062992125984" footer="0.31496062992125984"/>
  <pageSetup scale="86" orientation="landscape" r:id="rId1"/>
  <rowBreaks count="1" manualBreakCount="1">
    <brk id="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H58"/>
  <sheetViews>
    <sheetView topLeftCell="A3" workbookViewId="0">
      <selection activeCell="L6" sqref="L6"/>
    </sheetView>
  </sheetViews>
  <sheetFormatPr defaultColWidth="9.140625" defaultRowHeight="15" x14ac:dyDescent="0.25"/>
  <cols>
    <col min="1" max="1" width="34.5703125" style="199" customWidth="1"/>
    <col min="2" max="7" width="13.140625" style="199" customWidth="1"/>
    <col min="8" max="16384" width="9.140625" style="199"/>
  </cols>
  <sheetData>
    <row r="1" spans="1:7" ht="21" customHeight="1" x14ac:dyDescent="0.25">
      <c r="A1" s="2039" t="str">
        <f>'F22'!A1</f>
        <v>Name of Transmission Licensee: Uttar Pradesh Power Transmission Corporation Limited</v>
      </c>
      <c r="B1" s="2040"/>
      <c r="C1" s="2040"/>
      <c r="D1" s="2040"/>
      <c r="E1" s="2040"/>
      <c r="F1" s="2040"/>
      <c r="G1" s="2040"/>
    </row>
    <row r="2" spans="1:7" ht="21" customHeight="1" x14ac:dyDescent="0.25">
      <c r="A2" s="1881" t="s">
        <v>20</v>
      </c>
      <c r="B2" s="1881"/>
      <c r="C2" s="1881"/>
      <c r="D2" s="1881"/>
      <c r="E2" s="1881"/>
      <c r="F2" s="1874" t="s">
        <v>1244</v>
      </c>
      <c r="G2" s="1874"/>
    </row>
    <row r="3" spans="1:7" ht="21" customHeight="1" x14ac:dyDescent="0.25">
      <c r="A3" s="253"/>
      <c r="B3" s="253"/>
      <c r="C3" s="253"/>
      <c r="D3" s="253"/>
      <c r="E3" s="253"/>
      <c r="F3" s="2023" t="s">
        <v>627</v>
      </c>
      <c r="G3" s="2023"/>
    </row>
    <row r="4" spans="1:7" ht="21" customHeight="1" x14ac:dyDescent="0.25">
      <c r="A4" s="44" t="s">
        <v>48</v>
      </c>
      <c r="B4" s="266" t="s">
        <v>417</v>
      </c>
      <c r="C4" s="266" t="s">
        <v>418</v>
      </c>
      <c r="D4" s="266" t="s">
        <v>419</v>
      </c>
      <c r="E4" s="266" t="s">
        <v>420</v>
      </c>
      <c r="F4" s="266" t="s">
        <v>421</v>
      </c>
      <c r="G4" s="266" t="s">
        <v>422</v>
      </c>
    </row>
    <row r="5" spans="1:7" ht="21" customHeight="1" x14ac:dyDescent="0.25">
      <c r="A5" s="185" t="s">
        <v>915</v>
      </c>
      <c r="B5" s="185"/>
      <c r="C5" s="185"/>
      <c r="D5" s="185"/>
      <c r="E5" s="185"/>
      <c r="F5" s="185"/>
      <c r="G5" s="185"/>
    </row>
    <row r="6" spans="1:7" ht="21" customHeight="1" x14ac:dyDescent="0.25">
      <c r="A6" s="185" t="s">
        <v>916</v>
      </c>
      <c r="B6" s="185"/>
      <c r="C6" s="185"/>
      <c r="D6" s="185"/>
      <c r="E6" s="185"/>
      <c r="F6" s="185"/>
      <c r="G6" s="185"/>
    </row>
    <row r="7" spans="1:7" ht="22.5" customHeight="1" x14ac:dyDescent="0.25">
      <c r="A7" s="185" t="s">
        <v>423</v>
      </c>
      <c r="B7" s="185"/>
      <c r="C7" s="185"/>
      <c r="D7" s="185"/>
      <c r="E7" s="185"/>
      <c r="F7" s="185"/>
      <c r="G7" s="185"/>
    </row>
    <row r="8" spans="1:7" ht="36.75" customHeight="1" x14ac:dyDescent="0.25">
      <c r="A8" s="185" t="s">
        <v>917</v>
      </c>
      <c r="B8" s="185"/>
      <c r="C8" s="185"/>
      <c r="D8" s="185"/>
      <c r="E8" s="185"/>
      <c r="F8" s="185"/>
      <c r="G8" s="185"/>
    </row>
    <row r="9" spans="1:7" ht="21" customHeight="1" x14ac:dyDescent="0.25">
      <c r="A9" s="185" t="s">
        <v>918</v>
      </c>
      <c r="B9" s="185"/>
      <c r="C9" s="185"/>
      <c r="D9" s="185"/>
      <c r="E9" s="185"/>
      <c r="F9" s="185"/>
      <c r="G9" s="185"/>
    </row>
    <row r="10" spans="1:7" ht="21" customHeight="1" x14ac:dyDescent="0.25">
      <c r="A10" s="185" t="s">
        <v>424</v>
      </c>
      <c r="B10" s="185"/>
      <c r="C10" s="185"/>
      <c r="D10" s="185"/>
      <c r="E10" s="185"/>
      <c r="F10" s="185"/>
      <c r="G10" s="185"/>
    </row>
    <row r="11" spans="1:7" ht="21" customHeight="1" x14ac:dyDescent="0.25">
      <c r="A11" s="185" t="s">
        <v>919</v>
      </c>
      <c r="B11" s="185"/>
      <c r="C11" s="185"/>
      <c r="D11" s="185"/>
      <c r="E11" s="185"/>
      <c r="F11" s="185"/>
      <c r="G11" s="185"/>
    </row>
    <row r="12" spans="1:7" ht="21" customHeight="1" x14ac:dyDescent="0.25">
      <c r="A12" s="185" t="s">
        <v>920</v>
      </c>
      <c r="B12" s="185" t="s">
        <v>425</v>
      </c>
      <c r="C12" s="185" t="s">
        <v>425</v>
      </c>
      <c r="D12" s="185" t="s">
        <v>425</v>
      </c>
      <c r="E12" s="185" t="s">
        <v>425</v>
      </c>
      <c r="F12" s="185" t="s">
        <v>425</v>
      </c>
      <c r="G12" s="185" t="s">
        <v>425</v>
      </c>
    </row>
    <row r="13" spans="1:7" ht="21" customHeight="1" x14ac:dyDescent="0.25">
      <c r="A13" s="185" t="s">
        <v>921</v>
      </c>
      <c r="B13" s="185"/>
      <c r="C13" s="185"/>
      <c r="D13" s="185"/>
      <c r="E13" s="185"/>
      <c r="F13" s="185"/>
      <c r="G13" s="185"/>
    </row>
    <row r="14" spans="1:7" ht="21" customHeight="1" x14ac:dyDescent="0.25">
      <c r="A14" s="185" t="s">
        <v>426</v>
      </c>
      <c r="B14" s="185"/>
      <c r="C14" s="185"/>
      <c r="D14" s="185"/>
      <c r="E14" s="185"/>
      <c r="F14" s="185"/>
      <c r="G14" s="185"/>
    </row>
    <row r="15" spans="1:7" ht="21" customHeight="1" x14ac:dyDescent="0.25">
      <c r="A15" s="185" t="s">
        <v>922</v>
      </c>
      <c r="B15" s="185"/>
      <c r="C15" s="185"/>
      <c r="D15" s="185"/>
      <c r="E15" s="185"/>
      <c r="F15" s="185"/>
      <c r="G15" s="185"/>
    </row>
    <row r="16" spans="1:7" ht="21" customHeight="1" x14ac:dyDescent="0.25">
      <c r="A16" s="185" t="s">
        <v>427</v>
      </c>
      <c r="B16" s="185"/>
      <c r="C16" s="185"/>
      <c r="D16" s="185"/>
      <c r="E16" s="185"/>
      <c r="F16" s="185"/>
      <c r="G16" s="185"/>
    </row>
    <row r="17" spans="1:7" ht="21" customHeight="1" x14ac:dyDescent="0.25">
      <c r="A17" s="185" t="s">
        <v>923</v>
      </c>
      <c r="B17" s="185"/>
      <c r="C17" s="185"/>
      <c r="D17" s="185"/>
      <c r="E17" s="185"/>
      <c r="F17" s="185"/>
      <c r="G17" s="185"/>
    </row>
    <row r="18" spans="1:7" ht="21" customHeight="1" x14ac:dyDescent="0.25">
      <c r="A18" s="185" t="s">
        <v>428</v>
      </c>
      <c r="B18" s="185"/>
      <c r="C18" s="185"/>
      <c r="D18" s="185"/>
      <c r="E18" s="185"/>
      <c r="F18" s="185"/>
      <c r="G18" s="185"/>
    </row>
    <row r="19" spans="1:7" ht="21" customHeight="1" x14ac:dyDescent="0.25">
      <c r="A19" s="185" t="s">
        <v>924</v>
      </c>
      <c r="B19" s="185"/>
      <c r="C19" s="185"/>
      <c r="D19" s="185"/>
      <c r="E19" s="185"/>
      <c r="F19" s="185"/>
      <c r="G19" s="185"/>
    </row>
    <row r="20" spans="1:7" ht="21" customHeight="1" x14ac:dyDescent="0.25">
      <c r="A20" s="185" t="s">
        <v>925</v>
      </c>
      <c r="B20" s="185"/>
      <c r="C20" s="185"/>
      <c r="D20" s="185"/>
      <c r="E20" s="185"/>
      <c r="F20" s="185"/>
      <c r="G20" s="185"/>
    </row>
    <row r="21" spans="1:7" ht="21" customHeight="1" x14ac:dyDescent="0.25">
      <c r="A21" s="185" t="s">
        <v>926</v>
      </c>
      <c r="B21" s="185"/>
      <c r="C21" s="185"/>
      <c r="D21" s="185"/>
      <c r="E21" s="185"/>
      <c r="F21" s="185"/>
      <c r="G21" s="185"/>
    </row>
    <row r="22" spans="1:7" ht="21" customHeight="1" x14ac:dyDescent="0.25">
      <c r="A22" s="185" t="s">
        <v>429</v>
      </c>
      <c r="B22" s="185"/>
      <c r="C22" s="185"/>
      <c r="D22" s="185"/>
      <c r="E22" s="185"/>
      <c r="F22" s="185"/>
      <c r="G22" s="185"/>
    </row>
    <row r="23" spans="1:7" ht="21" customHeight="1" x14ac:dyDescent="0.25">
      <c r="A23" s="185" t="s">
        <v>927</v>
      </c>
      <c r="B23" s="185"/>
      <c r="C23" s="185"/>
      <c r="D23" s="185"/>
      <c r="E23" s="185"/>
      <c r="F23" s="185"/>
      <c r="G23" s="185"/>
    </row>
    <row r="24" spans="1:7" ht="21" customHeight="1" x14ac:dyDescent="0.25">
      <c r="A24" s="87"/>
      <c r="B24" s="87"/>
      <c r="C24" s="87"/>
      <c r="D24" s="87"/>
      <c r="E24" s="87"/>
      <c r="F24" s="87"/>
      <c r="G24" s="87"/>
    </row>
    <row r="25" spans="1:7" ht="21" customHeight="1" x14ac:dyDescent="0.25">
      <c r="A25" s="2199" t="s">
        <v>430</v>
      </c>
      <c r="B25" s="2200"/>
      <c r="C25" s="2200"/>
      <c r="D25" s="2200"/>
      <c r="E25" s="2200"/>
      <c r="F25" s="2200"/>
      <c r="G25" s="2201"/>
    </row>
    <row r="26" spans="1:7" ht="21" customHeight="1" x14ac:dyDescent="0.25">
      <c r="A26" s="266" t="s">
        <v>431</v>
      </c>
      <c r="B26" s="260"/>
      <c r="C26" s="260"/>
      <c r="D26" s="260"/>
      <c r="E26" s="260"/>
      <c r="F26" s="260"/>
      <c r="G26" s="44" t="s">
        <v>70</v>
      </c>
    </row>
    <row r="27" spans="1:7" ht="21" customHeight="1" x14ac:dyDescent="0.25">
      <c r="A27" s="260" t="s">
        <v>432</v>
      </c>
      <c r="B27" s="260"/>
      <c r="C27" s="317"/>
      <c r="D27" s="260"/>
      <c r="E27" s="260"/>
      <c r="F27" s="260"/>
      <c r="G27" s="186">
        <f>SUM(C27:F27)</f>
        <v>0</v>
      </c>
    </row>
    <row r="28" spans="1:7" ht="21" customHeight="1" x14ac:dyDescent="0.25">
      <c r="A28" s="260" t="s">
        <v>433</v>
      </c>
      <c r="B28" s="260"/>
      <c r="C28" s="260"/>
      <c r="D28" s="260"/>
      <c r="E28" s="260"/>
      <c r="F28" s="260"/>
      <c r="G28" s="186">
        <f>SUM(C28:F28)</f>
        <v>0</v>
      </c>
    </row>
    <row r="29" spans="1:7" ht="21" customHeight="1" x14ac:dyDescent="0.25">
      <c r="A29" s="260" t="s">
        <v>434</v>
      </c>
      <c r="B29" s="260"/>
      <c r="C29" s="260"/>
      <c r="D29" s="260"/>
      <c r="E29" s="260"/>
      <c r="F29" s="260"/>
      <c r="G29" s="186">
        <f>SUM(C29:F29)</f>
        <v>0</v>
      </c>
    </row>
    <row r="30" spans="1:7" ht="21" customHeight="1" x14ac:dyDescent="0.25">
      <c r="A30" s="253"/>
      <c r="B30" s="253"/>
      <c r="C30" s="253"/>
      <c r="D30" s="253"/>
      <c r="E30" s="253"/>
      <c r="F30" s="253"/>
      <c r="G30" s="253"/>
    </row>
    <row r="31" spans="1:7" ht="21" customHeight="1" x14ac:dyDescent="0.25">
      <c r="A31" s="2183" t="s">
        <v>928</v>
      </c>
      <c r="B31" s="2184"/>
      <c r="C31" s="2184"/>
      <c r="D31" s="2184"/>
      <c r="E31" s="2184"/>
      <c r="F31" s="2184"/>
      <c r="G31" s="2185"/>
    </row>
    <row r="32" spans="1:7" ht="21" customHeight="1" x14ac:dyDescent="0.25">
      <c r="A32" s="2183" t="s">
        <v>929</v>
      </c>
      <c r="B32" s="2184"/>
      <c r="C32" s="2184"/>
      <c r="D32" s="2184"/>
      <c r="E32" s="2184"/>
      <c r="F32" s="2184"/>
      <c r="G32" s="2185"/>
    </row>
    <row r="33" spans="1:7" ht="21" customHeight="1" x14ac:dyDescent="0.25">
      <c r="A33" s="2183" t="s">
        <v>930</v>
      </c>
      <c r="B33" s="2184"/>
      <c r="C33" s="2184"/>
      <c r="D33" s="2184"/>
      <c r="E33" s="2184"/>
      <c r="F33" s="2184"/>
      <c r="G33" s="2185"/>
    </row>
    <row r="34" spans="1:7" ht="31.5" customHeight="1" x14ac:dyDescent="0.25">
      <c r="A34" s="2183" t="s">
        <v>931</v>
      </c>
      <c r="B34" s="2184"/>
      <c r="C34" s="2184"/>
      <c r="D34" s="2184"/>
      <c r="E34" s="2184"/>
      <c r="F34" s="2184"/>
      <c r="G34" s="2185"/>
    </row>
    <row r="35" spans="1:7" ht="33.75" customHeight="1" x14ac:dyDescent="0.25">
      <c r="A35" s="2183" t="s">
        <v>932</v>
      </c>
      <c r="B35" s="2184"/>
      <c r="C35" s="2184"/>
      <c r="D35" s="2184"/>
      <c r="E35" s="2184"/>
      <c r="F35" s="2184"/>
      <c r="G35" s="2185"/>
    </row>
    <row r="36" spans="1:7" ht="20.25" customHeight="1" x14ac:dyDescent="0.25">
      <c r="A36" s="2183" t="s">
        <v>933</v>
      </c>
      <c r="B36" s="2184"/>
      <c r="C36" s="2184"/>
      <c r="D36" s="2184"/>
      <c r="E36" s="2184"/>
      <c r="F36" s="2184"/>
      <c r="G36" s="2185"/>
    </row>
    <row r="37" spans="1:7" ht="33" customHeight="1" x14ac:dyDescent="0.25">
      <c r="A37" s="2183" t="s">
        <v>934</v>
      </c>
      <c r="B37" s="2184"/>
      <c r="C37" s="2184"/>
      <c r="D37" s="2184"/>
      <c r="E37" s="2184"/>
      <c r="F37" s="2184"/>
      <c r="G37" s="2185"/>
    </row>
    <row r="38" spans="1:7" ht="21" customHeight="1" x14ac:dyDescent="0.25">
      <c r="A38" s="2183" t="s">
        <v>935</v>
      </c>
      <c r="B38" s="2184"/>
      <c r="C38" s="2184"/>
      <c r="D38" s="2184"/>
      <c r="E38" s="2184"/>
      <c r="F38" s="2184"/>
      <c r="G38" s="2185"/>
    </row>
    <row r="39" spans="1:7" ht="21" customHeight="1" x14ac:dyDescent="0.25">
      <c r="A39" s="2183" t="s">
        <v>936</v>
      </c>
      <c r="B39" s="2184"/>
      <c r="C39" s="2184"/>
      <c r="D39" s="2184"/>
      <c r="E39" s="2184"/>
      <c r="F39" s="2184"/>
      <c r="G39" s="2185"/>
    </row>
    <row r="40" spans="1:7" ht="21" customHeight="1" x14ac:dyDescent="0.25">
      <c r="A40" s="2183" t="s">
        <v>937</v>
      </c>
      <c r="B40" s="2184"/>
      <c r="C40" s="2184"/>
      <c r="D40" s="2184"/>
      <c r="E40" s="2184"/>
      <c r="F40" s="2184"/>
      <c r="G40" s="2185"/>
    </row>
    <row r="41" spans="1:7" ht="21" customHeight="1" x14ac:dyDescent="0.25">
      <c r="A41" s="2183" t="s">
        <v>938</v>
      </c>
      <c r="B41" s="2184"/>
      <c r="C41" s="2184"/>
      <c r="D41" s="2184"/>
      <c r="E41" s="2184"/>
      <c r="F41" s="2184"/>
      <c r="G41" s="2185"/>
    </row>
    <row r="42" spans="1:7" ht="32.25" customHeight="1" x14ac:dyDescent="0.25">
      <c r="A42" s="2183" t="s">
        <v>939</v>
      </c>
      <c r="B42" s="2184"/>
      <c r="C42" s="2184"/>
      <c r="D42" s="2184"/>
      <c r="E42" s="2184"/>
      <c r="F42" s="2184"/>
      <c r="G42" s="2185"/>
    </row>
    <row r="43" spans="1:7" ht="29.25" customHeight="1" x14ac:dyDescent="0.25">
      <c r="A43" s="2183" t="s">
        <v>940</v>
      </c>
      <c r="B43" s="2184"/>
      <c r="C43" s="2184"/>
      <c r="D43" s="2184"/>
      <c r="E43" s="2184"/>
      <c r="F43" s="2184"/>
      <c r="G43" s="2185"/>
    </row>
    <row r="44" spans="1:7" ht="29.25" customHeight="1" x14ac:dyDescent="0.25">
      <c r="A44" s="2183" t="s">
        <v>941</v>
      </c>
      <c r="B44" s="2184"/>
      <c r="C44" s="2184"/>
      <c r="D44" s="2184"/>
      <c r="E44" s="2184"/>
      <c r="F44" s="2184"/>
      <c r="G44" s="2185"/>
    </row>
    <row r="45" spans="1:7" ht="25.5" customHeight="1" x14ac:dyDescent="0.25">
      <c r="A45" s="2183" t="s">
        <v>942</v>
      </c>
      <c r="B45" s="2184"/>
      <c r="C45" s="2184"/>
      <c r="D45" s="2184"/>
      <c r="E45" s="2184"/>
      <c r="F45" s="2184"/>
      <c r="G45" s="2185"/>
    </row>
    <row r="46" spans="1:7" ht="30" customHeight="1" x14ac:dyDescent="0.25">
      <c r="A46" s="2183" t="s">
        <v>943</v>
      </c>
      <c r="B46" s="2184"/>
      <c r="C46" s="2184"/>
      <c r="D46" s="2184"/>
      <c r="E46" s="2184"/>
      <c r="F46" s="2184"/>
      <c r="G46" s="2185"/>
    </row>
    <row r="47" spans="1:7" ht="23.25" customHeight="1" x14ac:dyDescent="0.25">
      <c r="A47" s="2183" t="s">
        <v>944</v>
      </c>
      <c r="B47" s="2184"/>
      <c r="C47" s="2184"/>
      <c r="D47" s="2184"/>
      <c r="E47" s="2184"/>
      <c r="F47" s="2184"/>
      <c r="G47" s="2185"/>
    </row>
    <row r="48" spans="1:7" ht="21" customHeight="1" x14ac:dyDescent="0.25">
      <c r="A48" s="2183" t="s">
        <v>945</v>
      </c>
      <c r="B48" s="2184"/>
      <c r="C48" s="2184"/>
      <c r="D48" s="2184"/>
      <c r="E48" s="2184"/>
      <c r="F48" s="2184"/>
      <c r="G48" s="2185"/>
    </row>
    <row r="49" spans="1:8" ht="26.25" customHeight="1" x14ac:dyDescent="0.25">
      <c r="A49" s="2183" t="s">
        <v>946</v>
      </c>
      <c r="B49" s="2184"/>
      <c r="C49" s="2184"/>
      <c r="D49" s="2184"/>
      <c r="E49" s="2184"/>
      <c r="F49" s="2184"/>
      <c r="G49" s="2185"/>
    </row>
    <row r="50" spans="1:8" ht="30.75" customHeight="1" x14ac:dyDescent="0.25">
      <c r="A50" s="2196" t="s">
        <v>435</v>
      </c>
      <c r="B50" s="2197"/>
      <c r="C50" s="2197"/>
      <c r="D50" s="2197"/>
      <c r="E50" s="2197"/>
      <c r="F50" s="2197"/>
      <c r="G50" s="2198"/>
    </row>
    <row r="51" spans="1:8" ht="21" customHeight="1" x14ac:dyDescent="0.25">
      <c r="A51" s="248"/>
      <c r="B51" s="248"/>
      <c r="C51" s="248"/>
      <c r="D51" s="248"/>
      <c r="E51" s="248"/>
      <c r="F51" s="248"/>
      <c r="G51" s="248"/>
    </row>
    <row r="52" spans="1:8" ht="21" customHeight="1" x14ac:dyDescent="0.25">
      <c r="A52" s="248"/>
      <c r="B52" s="248"/>
      <c r="C52" s="248"/>
      <c r="D52" s="248"/>
      <c r="E52" s="2195" t="s">
        <v>847</v>
      </c>
      <c r="F52" s="2195"/>
      <c r="G52" s="2195"/>
    </row>
    <row r="53" spans="1:8" ht="21" hidden="1" customHeight="1" x14ac:dyDescent="0.25">
      <c r="A53" s="285" t="s">
        <v>327</v>
      </c>
      <c r="B53" s="285"/>
      <c r="C53" s="285"/>
      <c r="D53" s="285"/>
      <c r="E53" s="285"/>
      <c r="F53" s="285"/>
      <c r="G53" s="285"/>
      <c r="H53" s="285"/>
    </row>
    <row r="54" spans="1:8" ht="21" hidden="1" customHeight="1" x14ac:dyDescent="0.25">
      <c r="A54" s="299">
        <v>1</v>
      </c>
      <c r="B54" s="299" t="s">
        <v>682</v>
      </c>
      <c r="C54" s="2000" t="s">
        <v>745</v>
      </c>
      <c r="D54" s="2001"/>
      <c r="E54" s="2001"/>
      <c r="F54" s="2001"/>
      <c r="G54" s="2001"/>
      <c r="H54" s="2002"/>
    </row>
    <row r="55" spans="1:8" ht="21" hidden="1" customHeight="1" x14ac:dyDescent="0.25">
      <c r="A55" s="312">
        <v>2</v>
      </c>
      <c r="B55" s="20" t="s">
        <v>694</v>
      </c>
      <c r="C55" s="315" t="s">
        <v>662</v>
      </c>
      <c r="D55" s="285"/>
      <c r="E55" s="285"/>
      <c r="F55" s="285"/>
      <c r="G55" s="285"/>
      <c r="H55" s="316"/>
    </row>
    <row r="56" spans="1:8" ht="21" hidden="1" customHeight="1" x14ac:dyDescent="0.25">
      <c r="A56" s="299">
        <v>3</v>
      </c>
      <c r="B56" s="206" t="s">
        <v>664</v>
      </c>
      <c r="C56" s="193" t="s">
        <v>662</v>
      </c>
      <c r="D56" s="201"/>
      <c r="E56" s="201"/>
      <c r="F56" s="201"/>
      <c r="G56" s="201"/>
      <c r="H56" s="313"/>
    </row>
    <row r="57" spans="1:8" ht="30" hidden="1" x14ac:dyDescent="0.25">
      <c r="A57" s="299">
        <v>4</v>
      </c>
      <c r="B57" s="3" t="s">
        <v>665</v>
      </c>
      <c r="C57" s="2156"/>
      <c r="D57" s="2157"/>
      <c r="E57" s="2157"/>
      <c r="F57" s="2157"/>
      <c r="G57" s="2157"/>
      <c r="H57" s="2158"/>
    </row>
    <row r="58" spans="1:8" ht="30" hidden="1" x14ac:dyDescent="0.25">
      <c r="A58" s="299">
        <v>5</v>
      </c>
      <c r="B58" s="3" t="s">
        <v>667</v>
      </c>
      <c r="C58" s="193"/>
      <c r="D58" s="201"/>
      <c r="E58" s="201"/>
      <c r="F58" s="201"/>
      <c r="G58" s="201"/>
      <c r="H58" s="313"/>
    </row>
  </sheetData>
  <mergeCells count="28">
    <mergeCell ref="A1:G1"/>
    <mergeCell ref="A46:G46"/>
    <mergeCell ref="A41:G41"/>
    <mergeCell ref="A42:G42"/>
    <mergeCell ref="A43:G43"/>
    <mergeCell ref="A44:G44"/>
    <mergeCell ref="A45:G45"/>
    <mergeCell ref="A40:G40"/>
    <mergeCell ref="A25:G25"/>
    <mergeCell ref="A31:G31"/>
    <mergeCell ref="A32:G32"/>
    <mergeCell ref="A33:G33"/>
    <mergeCell ref="A34:G34"/>
    <mergeCell ref="A35:G35"/>
    <mergeCell ref="A36:G36"/>
    <mergeCell ref="F2:G2"/>
    <mergeCell ref="C57:H57"/>
    <mergeCell ref="C54:H54"/>
    <mergeCell ref="A47:G47"/>
    <mergeCell ref="A48:G48"/>
    <mergeCell ref="A49:G49"/>
    <mergeCell ref="A50:G50"/>
    <mergeCell ref="A2:E2"/>
    <mergeCell ref="F3:G3"/>
    <mergeCell ref="E52:G52"/>
    <mergeCell ref="A37:G37"/>
    <mergeCell ref="A38:G38"/>
    <mergeCell ref="A39:G39"/>
  </mergeCell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pageSetUpPr fitToPage="1"/>
  </sheetPr>
  <dimension ref="A1:M91"/>
  <sheetViews>
    <sheetView workbookViewId="0">
      <selection activeCell="L6" sqref="L6"/>
    </sheetView>
  </sheetViews>
  <sheetFormatPr defaultColWidth="9.140625" defaultRowHeight="15" x14ac:dyDescent="0.25"/>
  <cols>
    <col min="1" max="1" width="32.5703125" style="199" customWidth="1"/>
    <col min="2" max="13" width="12.42578125" style="199" customWidth="1"/>
    <col min="14" max="16384" width="9.140625" style="199"/>
  </cols>
  <sheetData>
    <row r="1" spans="1:13" ht="21" customHeight="1" x14ac:dyDescent="0.25">
      <c r="A1" s="2089" t="str">
        <f>'F23'!A1</f>
        <v>Name of Transmission Licensee: Uttar Pradesh Power Transmission Corporation Limited</v>
      </c>
      <c r="B1" s="2089"/>
      <c r="C1" s="2089"/>
      <c r="D1" s="2089"/>
      <c r="E1" s="2089"/>
      <c r="F1" s="2089"/>
      <c r="G1" s="2089"/>
      <c r="H1" s="2089"/>
      <c r="I1" s="2089"/>
      <c r="J1" s="2089"/>
      <c r="K1" s="2089"/>
      <c r="L1" s="2089"/>
      <c r="M1" s="2089"/>
    </row>
    <row r="2" spans="1:13" ht="21" customHeight="1" x14ac:dyDescent="0.25">
      <c r="A2" s="1881" t="s">
        <v>22</v>
      </c>
      <c r="B2" s="1881"/>
      <c r="C2" s="1899"/>
      <c r="D2" s="1899"/>
      <c r="E2" s="1899"/>
      <c r="F2" s="1899"/>
      <c r="G2" s="1882"/>
      <c r="H2" s="1882"/>
      <c r="I2" s="1882"/>
      <c r="J2" s="1882"/>
      <c r="K2" s="1882"/>
      <c r="L2" s="1874" t="s">
        <v>1245</v>
      </c>
      <c r="M2" s="2024"/>
    </row>
    <row r="3" spans="1:13" ht="21" customHeight="1" x14ac:dyDescent="0.25">
      <c r="A3" s="302"/>
      <c r="B3" s="302"/>
      <c r="C3" s="302"/>
      <c r="D3" s="302"/>
      <c r="E3" s="302"/>
      <c r="F3" s="302"/>
      <c r="G3" s="302"/>
      <c r="H3" s="302"/>
      <c r="I3" s="302"/>
      <c r="J3" s="302"/>
      <c r="L3" s="2023" t="s">
        <v>627</v>
      </c>
      <c r="M3" s="2023"/>
    </row>
    <row r="4" spans="1:13" ht="21" customHeight="1" x14ac:dyDescent="0.25">
      <c r="A4" s="2090" t="s">
        <v>789</v>
      </c>
      <c r="B4" s="2213" t="s">
        <v>436</v>
      </c>
      <c r="C4" s="2214"/>
      <c r="D4" s="2214"/>
      <c r="E4" s="2214"/>
      <c r="F4" s="2214"/>
      <c r="G4" s="2215"/>
      <c r="H4" s="2213" t="s">
        <v>437</v>
      </c>
      <c r="I4" s="2214"/>
      <c r="J4" s="2214"/>
      <c r="K4" s="2214"/>
      <c r="L4" s="2214"/>
      <c r="M4" s="2111"/>
    </row>
    <row r="5" spans="1:13" ht="21" customHeight="1" x14ac:dyDescent="0.25">
      <c r="A5" s="2203"/>
      <c r="B5" s="184" t="s">
        <v>506</v>
      </c>
      <c r="C5" s="184" t="s">
        <v>235</v>
      </c>
      <c r="D5" s="44" t="s">
        <v>49</v>
      </c>
      <c r="E5" s="1875" t="s">
        <v>163</v>
      </c>
      <c r="F5" s="1875"/>
      <c r="G5" s="1875"/>
      <c r="H5" s="184" t="s">
        <v>506</v>
      </c>
      <c r="I5" s="184" t="s">
        <v>235</v>
      </c>
      <c r="J5" s="44" t="s">
        <v>49</v>
      </c>
      <c r="K5" s="1875" t="s">
        <v>163</v>
      </c>
      <c r="L5" s="1875"/>
      <c r="M5" s="1875"/>
    </row>
    <row r="6" spans="1:13" ht="21" customHeight="1" x14ac:dyDescent="0.25">
      <c r="A6" s="1876"/>
      <c r="B6" s="496" t="s">
        <v>1251</v>
      </c>
      <c r="C6" s="496" t="s">
        <v>1252</v>
      </c>
      <c r="D6" s="496" t="s">
        <v>1253</v>
      </c>
      <c r="E6" s="496" t="s">
        <v>1254</v>
      </c>
      <c r="F6" s="496" t="s">
        <v>1255</v>
      </c>
      <c r="G6" s="496" t="s">
        <v>1256</v>
      </c>
      <c r="H6" s="496" t="s">
        <v>1251</v>
      </c>
      <c r="I6" s="496" t="s">
        <v>1252</v>
      </c>
      <c r="J6" s="496" t="s">
        <v>1253</v>
      </c>
      <c r="K6" s="496" t="s">
        <v>1254</v>
      </c>
      <c r="L6" s="496" t="s">
        <v>1255</v>
      </c>
      <c r="M6" s="496" t="s">
        <v>1256</v>
      </c>
    </row>
    <row r="7" spans="1:13" ht="30.75" customHeight="1" x14ac:dyDescent="0.25">
      <c r="A7" s="318" t="s">
        <v>438</v>
      </c>
      <c r="B7" s="2204">
        <f>SUM(B9:B11)</f>
        <v>0</v>
      </c>
      <c r="C7" s="2205"/>
      <c r="D7" s="2205"/>
      <c r="E7" s="2205"/>
      <c r="F7" s="2205"/>
      <c r="G7" s="2205"/>
      <c r="H7" s="2205"/>
      <c r="I7" s="2205"/>
      <c r="J7" s="2205"/>
      <c r="K7" s="2205"/>
      <c r="L7" s="2205"/>
      <c r="M7" s="2206"/>
    </row>
    <row r="8" spans="1:13" ht="21" customHeight="1" x14ac:dyDescent="0.25">
      <c r="A8" s="318" t="s">
        <v>439</v>
      </c>
      <c r="B8" s="2207"/>
      <c r="C8" s="2208"/>
      <c r="D8" s="2208"/>
      <c r="E8" s="2208"/>
      <c r="F8" s="2208"/>
      <c r="G8" s="2208"/>
      <c r="H8" s="2208"/>
      <c r="I8" s="2208"/>
      <c r="J8" s="2208"/>
      <c r="K8" s="2208"/>
      <c r="L8" s="2208"/>
      <c r="M8" s="2209"/>
    </row>
    <row r="9" spans="1:13" ht="21" customHeight="1" x14ac:dyDescent="0.25">
      <c r="A9" s="251" t="s">
        <v>440</v>
      </c>
      <c r="B9" s="2207"/>
      <c r="C9" s="2208"/>
      <c r="D9" s="2208"/>
      <c r="E9" s="2208"/>
      <c r="F9" s="2208"/>
      <c r="G9" s="2208"/>
      <c r="H9" s="2208"/>
      <c r="I9" s="2208"/>
      <c r="J9" s="2208"/>
      <c r="K9" s="2208"/>
      <c r="L9" s="2208"/>
      <c r="M9" s="2209"/>
    </row>
    <row r="10" spans="1:13" ht="21" customHeight="1" x14ac:dyDescent="0.25">
      <c r="A10" s="251" t="s">
        <v>441</v>
      </c>
      <c r="B10" s="2207"/>
      <c r="C10" s="2208"/>
      <c r="D10" s="2208"/>
      <c r="E10" s="2208"/>
      <c r="F10" s="2208"/>
      <c r="G10" s="2208"/>
      <c r="H10" s="2208"/>
      <c r="I10" s="2208"/>
      <c r="J10" s="2208"/>
      <c r="K10" s="2208"/>
      <c r="L10" s="2208"/>
      <c r="M10" s="2209"/>
    </row>
    <row r="11" spans="1:13" ht="21" customHeight="1" x14ac:dyDescent="0.25">
      <c r="A11" s="251" t="s">
        <v>442</v>
      </c>
      <c r="B11" s="2207"/>
      <c r="C11" s="2208"/>
      <c r="D11" s="2208"/>
      <c r="E11" s="2208"/>
      <c r="F11" s="2208"/>
      <c r="G11" s="2208"/>
      <c r="H11" s="2208"/>
      <c r="I11" s="2208"/>
      <c r="J11" s="2208"/>
      <c r="K11" s="2208"/>
      <c r="L11" s="2208"/>
      <c r="M11" s="2209"/>
    </row>
    <row r="12" spans="1:13" ht="21" customHeight="1" x14ac:dyDescent="0.25">
      <c r="A12" s="319" t="s">
        <v>1229</v>
      </c>
      <c r="B12" s="2207"/>
      <c r="C12" s="2208"/>
      <c r="D12" s="2208"/>
      <c r="E12" s="2208"/>
      <c r="F12" s="2208"/>
      <c r="G12" s="2208"/>
      <c r="H12" s="2208"/>
      <c r="I12" s="2208"/>
      <c r="J12" s="2208"/>
      <c r="K12" s="2208"/>
      <c r="L12" s="2208"/>
      <c r="M12" s="2209"/>
    </row>
    <row r="13" spans="1:13" ht="21" customHeight="1" x14ac:dyDescent="0.25">
      <c r="A13" s="251"/>
      <c r="B13" s="2207"/>
      <c r="C13" s="2208"/>
      <c r="D13" s="2208"/>
      <c r="E13" s="2208"/>
      <c r="F13" s="2208"/>
      <c r="G13" s="2208"/>
      <c r="H13" s="2208"/>
      <c r="I13" s="2208"/>
      <c r="J13" s="2208"/>
      <c r="K13" s="2208"/>
      <c r="L13" s="2208"/>
      <c r="M13" s="2209"/>
    </row>
    <row r="14" spans="1:13" ht="21" customHeight="1" x14ac:dyDescent="0.25">
      <c r="A14" s="251" t="s">
        <v>401</v>
      </c>
      <c r="B14" s="2207"/>
      <c r="C14" s="2208"/>
      <c r="D14" s="2208"/>
      <c r="E14" s="2208"/>
      <c r="F14" s="2208"/>
      <c r="G14" s="2208"/>
      <c r="H14" s="2208"/>
      <c r="I14" s="2208"/>
      <c r="J14" s="2208"/>
      <c r="K14" s="2208"/>
      <c r="L14" s="2208"/>
      <c r="M14" s="2209"/>
    </row>
    <row r="15" spans="1:13" ht="21" customHeight="1" x14ac:dyDescent="0.25">
      <c r="A15" s="251" t="s">
        <v>443</v>
      </c>
      <c r="B15" s="2207"/>
      <c r="C15" s="2208"/>
      <c r="D15" s="2208"/>
      <c r="E15" s="2208"/>
      <c r="F15" s="2208"/>
      <c r="G15" s="2208"/>
      <c r="H15" s="2208"/>
      <c r="I15" s="2208"/>
      <c r="J15" s="2208"/>
      <c r="K15" s="2208"/>
      <c r="L15" s="2208"/>
      <c r="M15" s="2209"/>
    </row>
    <row r="16" spans="1:13" ht="21" customHeight="1" x14ac:dyDescent="0.25">
      <c r="A16" s="251" t="s">
        <v>187</v>
      </c>
      <c r="B16" s="2207"/>
      <c r="C16" s="2208"/>
      <c r="D16" s="2208"/>
      <c r="E16" s="2208"/>
      <c r="F16" s="2208"/>
      <c r="G16" s="2208"/>
      <c r="H16" s="2208"/>
      <c r="I16" s="2208"/>
      <c r="J16" s="2208"/>
      <c r="K16" s="2208"/>
      <c r="L16" s="2208"/>
      <c r="M16" s="2209"/>
    </row>
    <row r="17" spans="1:13" ht="21" customHeight="1" thickBot="1" x14ac:dyDescent="0.3">
      <c r="A17" s="319" t="s">
        <v>70</v>
      </c>
      <c r="B17" s="2210"/>
      <c r="C17" s="2211"/>
      <c r="D17" s="2211"/>
      <c r="E17" s="2211"/>
      <c r="F17" s="2211"/>
      <c r="G17" s="2211"/>
      <c r="H17" s="2211"/>
      <c r="I17" s="2211"/>
      <c r="J17" s="2211"/>
      <c r="K17" s="2211"/>
      <c r="L17" s="2211"/>
      <c r="M17" s="2212"/>
    </row>
    <row r="18" spans="1:13" ht="21" customHeight="1" thickTop="1" x14ac:dyDescent="0.25">
      <c r="A18" s="302"/>
      <c r="B18" s="302"/>
      <c r="C18" s="302"/>
      <c r="D18" s="302"/>
      <c r="E18" s="302"/>
      <c r="F18" s="302"/>
      <c r="G18" s="302"/>
      <c r="H18" s="302"/>
      <c r="I18" s="302"/>
      <c r="J18" s="302"/>
      <c r="K18" s="302"/>
      <c r="L18" s="302"/>
    </row>
    <row r="19" spans="1:13" ht="21" customHeight="1" x14ac:dyDescent="0.25">
      <c r="A19" s="2202" t="s">
        <v>1230</v>
      </c>
      <c r="B19" s="2202"/>
      <c r="C19" s="2202"/>
      <c r="D19" s="2202"/>
      <c r="E19" s="2202"/>
      <c r="F19" s="2202"/>
      <c r="G19" s="2202"/>
      <c r="H19" s="2202"/>
      <c r="I19" s="2042"/>
      <c r="J19" s="2042"/>
      <c r="K19" s="2042"/>
      <c r="L19" s="2042"/>
      <c r="M19" s="2042"/>
    </row>
    <row r="20" spans="1:13" ht="21" customHeight="1" x14ac:dyDescent="0.25">
      <c r="A20" s="307"/>
      <c r="B20" s="302"/>
      <c r="C20" s="302"/>
      <c r="D20" s="302"/>
      <c r="E20" s="302"/>
      <c r="F20" s="302"/>
      <c r="G20" s="302"/>
      <c r="H20" s="302"/>
      <c r="I20" s="302"/>
      <c r="J20" s="302"/>
      <c r="K20" s="302"/>
      <c r="L20" s="302"/>
    </row>
    <row r="21" spans="1:13" ht="21" customHeight="1" x14ac:dyDescent="0.25">
      <c r="A21" s="307"/>
      <c r="B21" s="302"/>
      <c r="C21" s="302"/>
      <c r="D21" s="302"/>
      <c r="E21" s="302"/>
      <c r="F21" s="302"/>
      <c r="G21" s="302"/>
      <c r="H21" s="302"/>
      <c r="I21" s="302"/>
      <c r="J21" s="302"/>
      <c r="K21" s="302"/>
      <c r="L21" s="302"/>
    </row>
    <row r="22" spans="1:13" ht="21" customHeight="1" x14ac:dyDescent="0.25">
      <c r="A22" s="302"/>
      <c r="B22" s="302"/>
      <c r="C22" s="302"/>
      <c r="D22" s="302"/>
      <c r="E22" s="302"/>
      <c r="F22" s="302"/>
      <c r="G22" s="302"/>
      <c r="H22" s="302"/>
      <c r="I22" s="302"/>
      <c r="J22" s="302"/>
      <c r="K22" s="2195" t="s">
        <v>847</v>
      </c>
      <c r="L22" s="2195"/>
      <c r="M22" s="2042"/>
    </row>
    <row r="23" spans="1:13" ht="21" customHeight="1" x14ac:dyDescent="0.25">
      <c r="A23" s="302"/>
      <c r="B23" s="302"/>
      <c r="C23" s="302"/>
      <c r="D23" s="302"/>
      <c r="E23" s="302"/>
      <c r="F23" s="302"/>
      <c r="G23" s="302"/>
      <c r="H23" s="302"/>
      <c r="I23" s="302"/>
      <c r="J23" s="302"/>
      <c r="K23" s="320"/>
      <c r="L23" s="320"/>
    </row>
    <row r="24" spans="1:13" ht="21" hidden="1" customHeight="1" x14ac:dyDescent="0.25">
      <c r="A24" s="285" t="s">
        <v>327</v>
      </c>
      <c r="B24" s="285"/>
      <c r="C24" s="285"/>
      <c r="D24" s="285"/>
      <c r="E24" s="285"/>
      <c r="F24" s="285"/>
      <c r="G24" s="285"/>
      <c r="H24" s="285"/>
      <c r="I24" s="302"/>
      <c r="J24" s="302"/>
      <c r="K24" s="302"/>
      <c r="L24" s="302"/>
    </row>
    <row r="25" spans="1:13" ht="34.5" hidden="1" customHeight="1" x14ac:dyDescent="0.25">
      <c r="A25" s="299">
        <v>1</v>
      </c>
      <c r="B25" s="299" t="s">
        <v>682</v>
      </c>
      <c r="C25" s="2000" t="s">
        <v>745</v>
      </c>
      <c r="D25" s="2001"/>
      <c r="E25" s="2001"/>
      <c r="F25" s="2001"/>
      <c r="G25" s="2001"/>
      <c r="H25" s="2002"/>
    </row>
    <row r="26" spans="1:13" ht="35.25" hidden="1" customHeight="1" x14ac:dyDescent="0.25">
      <c r="A26" s="312">
        <v>2</v>
      </c>
      <c r="B26" s="20" t="s">
        <v>694</v>
      </c>
      <c r="C26" s="315" t="s">
        <v>662</v>
      </c>
      <c r="D26" s="285"/>
      <c r="E26" s="285"/>
      <c r="F26" s="285"/>
      <c r="G26" s="285"/>
      <c r="H26" s="316"/>
    </row>
    <row r="27" spans="1:13" ht="22.5" hidden="1" customHeight="1" x14ac:dyDescent="0.25">
      <c r="A27" s="299">
        <v>3</v>
      </c>
      <c r="B27" s="206" t="s">
        <v>664</v>
      </c>
      <c r="C27" s="193" t="s">
        <v>662</v>
      </c>
      <c r="D27" s="201"/>
      <c r="E27" s="201"/>
      <c r="F27" s="201"/>
      <c r="G27" s="201"/>
      <c r="H27" s="313"/>
    </row>
    <row r="28" spans="1:13" ht="30" hidden="1" x14ac:dyDescent="0.25">
      <c r="A28" s="299">
        <v>4</v>
      </c>
      <c r="B28" s="3" t="s">
        <v>665</v>
      </c>
      <c r="C28" s="2156"/>
      <c r="D28" s="2157"/>
      <c r="E28" s="2157"/>
      <c r="F28" s="2157"/>
      <c r="G28" s="2157"/>
      <c r="H28" s="2158"/>
    </row>
    <row r="29" spans="1:13" ht="30" hidden="1" x14ac:dyDescent="0.25">
      <c r="A29" s="299">
        <v>5</v>
      </c>
      <c r="B29" s="3" t="s">
        <v>667</v>
      </c>
      <c r="C29" s="193"/>
      <c r="D29" s="201"/>
      <c r="E29" s="201"/>
      <c r="F29" s="201"/>
      <c r="G29" s="201"/>
      <c r="H29" s="313"/>
    </row>
    <row r="30" spans="1:13" ht="21" customHeight="1" x14ac:dyDescent="0.25"/>
    <row r="31" spans="1:13" ht="21" customHeight="1" x14ac:dyDescent="0.25"/>
    <row r="32" spans="1:13"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sheetData>
  <mergeCells count="14">
    <mergeCell ref="C25:H25"/>
    <mergeCell ref="C28:H28"/>
    <mergeCell ref="E5:G5"/>
    <mergeCell ref="K5:M5"/>
    <mergeCell ref="B4:G4"/>
    <mergeCell ref="H4:M4"/>
    <mergeCell ref="A1:M1"/>
    <mergeCell ref="A2:K2"/>
    <mergeCell ref="A19:M19"/>
    <mergeCell ref="K22:M22"/>
    <mergeCell ref="L2:M2"/>
    <mergeCell ref="L3:M3"/>
    <mergeCell ref="A4:A6"/>
    <mergeCell ref="B7:M17"/>
  </mergeCells>
  <pageMargins left="0.7" right="0.7" top="0.75" bottom="0.75" header="0.3" footer="0.3"/>
  <pageSetup paperSize="9" scale="7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34"/>
  <sheetViews>
    <sheetView view="pageBreakPreview" topLeftCell="A16" zoomScaleSheetLayoutView="100" workbookViewId="0">
      <selection activeCell="D35" sqref="D35"/>
    </sheetView>
  </sheetViews>
  <sheetFormatPr defaultColWidth="9.140625" defaultRowHeight="15" x14ac:dyDescent="0.25"/>
  <cols>
    <col min="1" max="1" width="9.140625" style="691" customWidth="1"/>
    <col min="2" max="2" width="7.5703125" style="691" customWidth="1"/>
    <col min="3" max="3" width="16.7109375" style="691" customWidth="1"/>
    <col min="4" max="7" width="16.28515625" style="691" customWidth="1"/>
    <col min="8" max="16384" width="9.140625" style="691"/>
  </cols>
  <sheetData>
    <row r="1" spans="1:7" ht="21" customHeight="1" x14ac:dyDescent="0.25">
      <c r="A1" s="2219" t="str">
        <f>'F33'!A1:G1</f>
        <v>Name of Transmission Licensee: Uttar Pradesh Power Transmission Corporation Limited</v>
      </c>
      <c r="B1" s="2220"/>
      <c r="C1" s="2220"/>
      <c r="D1" s="2220"/>
      <c r="E1" s="2220"/>
      <c r="F1" s="2220"/>
      <c r="G1" s="2221"/>
    </row>
    <row r="2" spans="1:7" ht="21" customHeight="1" x14ac:dyDescent="0.25">
      <c r="A2" s="1996" t="s">
        <v>89</v>
      </c>
      <c r="B2" s="1997"/>
      <c r="C2" s="1997"/>
      <c r="D2" s="1997"/>
      <c r="E2" s="1997"/>
      <c r="F2" s="1997"/>
      <c r="G2" s="1551" t="s">
        <v>1200</v>
      </c>
    </row>
    <row r="3" spans="1:7" ht="21" hidden="1" customHeight="1" x14ac:dyDescent="0.25">
      <c r="A3" s="1164"/>
      <c r="B3" s="904"/>
      <c r="C3" s="904"/>
      <c r="D3" s="904"/>
      <c r="E3" s="834"/>
      <c r="F3" s="834"/>
      <c r="G3" s="1165" t="s">
        <v>627</v>
      </c>
    </row>
    <row r="4" spans="1:7" hidden="1" x14ac:dyDescent="0.25">
      <c r="A4" s="2216" t="s">
        <v>1684</v>
      </c>
      <c r="B4" s="2217"/>
      <c r="C4" s="2217"/>
      <c r="D4" s="2217"/>
      <c r="E4" s="2217"/>
      <c r="F4" s="2217"/>
      <c r="G4" s="2218"/>
    </row>
    <row r="5" spans="1:7" ht="24" hidden="1" x14ac:dyDescent="0.25">
      <c r="A5" s="1166" t="s">
        <v>1468</v>
      </c>
      <c r="B5" s="856" t="s">
        <v>1336</v>
      </c>
      <c r="C5" s="856" t="s">
        <v>1685</v>
      </c>
      <c r="D5" s="856" t="s">
        <v>1337</v>
      </c>
      <c r="E5" s="856" t="s">
        <v>1338</v>
      </c>
      <c r="F5" s="856" t="s">
        <v>1686</v>
      </c>
      <c r="G5" s="1167" t="s">
        <v>448</v>
      </c>
    </row>
    <row r="6" spans="1:7" hidden="1" x14ac:dyDescent="0.25">
      <c r="A6" s="1168" t="s">
        <v>509</v>
      </c>
      <c r="B6" s="707" t="s">
        <v>460</v>
      </c>
      <c r="C6" s="822">
        <v>43075361878</v>
      </c>
      <c r="D6" s="822">
        <v>9282957949</v>
      </c>
      <c r="E6" s="822">
        <v>1494148993</v>
      </c>
      <c r="F6" s="822">
        <v>50864170834</v>
      </c>
      <c r="G6" s="1169">
        <v>4720007570</v>
      </c>
    </row>
    <row r="7" spans="1:7" hidden="1" x14ac:dyDescent="0.25">
      <c r="A7" s="1168" t="s">
        <v>510</v>
      </c>
      <c r="B7" s="707" t="s">
        <v>459</v>
      </c>
      <c r="C7" s="822">
        <v>72842512957</v>
      </c>
      <c r="D7" s="822">
        <v>2026353373.25</v>
      </c>
      <c r="E7" s="822">
        <v>6869087754</v>
      </c>
      <c r="F7" s="822">
        <v>67999778576.25</v>
      </c>
      <c r="G7" s="1169">
        <v>7859442992</v>
      </c>
    </row>
    <row r="8" spans="1:7" hidden="1" x14ac:dyDescent="0.25">
      <c r="A8" s="1168"/>
      <c r="B8" s="707"/>
      <c r="C8" s="704"/>
      <c r="D8" s="704"/>
      <c r="E8" s="704"/>
      <c r="F8" s="704"/>
      <c r="G8" s="1170"/>
    </row>
    <row r="9" spans="1:7" hidden="1" x14ac:dyDescent="0.25">
      <c r="A9" s="1168"/>
      <c r="B9" s="707" t="s">
        <v>1577</v>
      </c>
      <c r="C9" s="704"/>
      <c r="D9" s="704"/>
      <c r="E9" s="704"/>
      <c r="F9" s="704"/>
      <c r="G9" s="1170"/>
    </row>
    <row r="10" spans="1:7" hidden="1" x14ac:dyDescent="0.25">
      <c r="A10" s="1168"/>
      <c r="B10" s="707" t="s">
        <v>1578</v>
      </c>
      <c r="C10" s="704"/>
      <c r="D10" s="704"/>
      <c r="E10" s="704"/>
      <c r="F10" s="704"/>
      <c r="G10" s="1170"/>
    </row>
    <row r="11" spans="1:7" hidden="1" x14ac:dyDescent="0.25">
      <c r="A11" s="1168"/>
      <c r="B11" s="707" t="s">
        <v>1072</v>
      </c>
      <c r="C11" s="704"/>
      <c r="D11" s="704"/>
      <c r="E11" s="704"/>
      <c r="F11" s="704"/>
      <c r="G11" s="1170"/>
    </row>
    <row r="12" spans="1:7" hidden="1" x14ac:dyDescent="0.25">
      <c r="A12" s="1168"/>
      <c r="B12" s="707"/>
      <c r="C12" s="704"/>
      <c r="D12" s="704"/>
      <c r="E12" s="704"/>
      <c r="F12" s="704"/>
      <c r="G12" s="1170"/>
    </row>
    <row r="13" spans="1:7" hidden="1" x14ac:dyDescent="0.25">
      <c r="A13" s="1171"/>
      <c r="B13" s="708" t="s">
        <v>70</v>
      </c>
      <c r="C13" s="705">
        <f>SUM(C6:C12)</f>
        <v>115917874835</v>
      </c>
      <c r="D13" s="705">
        <f t="shared" ref="D13:G13" si="0">SUM(D6:D12)</f>
        <v>11309311322.25</v>
      </c>
      <c r="E13" s="705">
        <f t="shared" si="0"/>
        <v>8363236747</v>
      </c>
      <c r="F13" s="705">
        <f t="shared" si="0"/>
        <v>118863949410.25</v>
      </c>
      <c r="G13" s="1172">
        <f t="shared" si="0"/>
        <v>12579450562</v>
      </c>
    </row>
    <row r="14" spans="1:7" hidden="1" x14ac:dyDescent="0.25">
      <c r="A14" s="1168"/>
      <c r="B14" s="707"/>
      <c r="C14" s="529"/>
      <c r="D14" s="529"/>
      <c r="E14" s="529"/>
      <c r="F14" s="705"/>
      <c r="G14" s="1173"/>
    </row>
    <row r="15" spans="1:7" ht="15.75" hidden="1" thickBot="1" x14ac:dyDescent="0.3">
      <c r="A15" s="1174"/>
      <c r="B15" s="1175" t="s">
        <v>1339</v>
      </c>
      <c r="C15" s="1176"/>
      <c r="D15" s="1176"/>
      <c r="E15" s="1176"/>
      <c r="F15" s="1176"/>
      <c r="G15" s="1177">
        <f>G13/(AVERAGE(C13,F13))</f>
        <v>0.10715864060123897</v>
      </c>
    </row>
    <row r="16" spans="1:7" ht="21" customHeight="1" x14ac:dyDescent="0.25">
      <c r="A16" s="1164"/>
      <c r="B16" s="834"/>
      <c r="C16" s="834"/>
      <c r="D16" s="834"/>
      <c r="E16" s="834"/>
      <c r="F16" s="834"/>
      <c r="G16" s="1210"/>
    </row>
    <row r="17" spans="1:7" x14ac:dyDescent="0.25">
      <c r="A17" s="2216" t="s">
        <v>1712</v>
      </c>
      <c r="B17" s="2217"/>
      <c r="C17" s="2217"/>
      <c r="D17" s="2217"/>
      <c r="E17" s="2217"/>
      <c r="F17" s="2217"/>
      <c r="G17" s="2218"/>
    </row>
    <row r="18" spans="1:7" ht="24" x14ac:dyDescent="0.25">
      <c r="A18" s="1166" t="s">
        <v>1468</v>
      </c>
      <c r="B18" s="856" t="s">
        <v>1336</v>
      </c>
      <c r="C18" s="856" t="s">
        <v>1713</v>
      </c>
      <c r="D18" s="856" t="s">
        <v>1337</v>
      </c>
      <c r="E18" s="856" t="s">
        <v>1338</v>
      </c>
      <c r="F18" s="856" t="s">
        <v>1714</v>
      </c>
      <c r="G18" s="1167" t="s">
        <v>448</v>
      </c>
    </row>
    <row r="19" spans="1:7" x14ac:dyDescent="0.25">
      <c r="A19" s="1168" t="s">
        <v>509</v>
      </c>
      <c r="B19" s="707" t="s">
        <v>460</v>
      </c>
      <c r="C19" s="529">
        <v>5086.42</v>
      </c>
      <c r="D19" s="529">
        <v>916.25</v>
      </c>
      <c r="E19" s="529">
        <v>343.37</v>
      </c>
      <c r="F19" s="529">
        <v>5659.3</v>
      </c>
      <c r="G19" s="1173">
        <v>573.84</v>
      </c>
    </row>
    <row r="20" spans="1:7" x14ac:dyDescent="0.25">
      <c r="A20" s="1168" t="s">
        <v>510</v>
      </c>
      <c r="B20" s="707" t="s">
        <v>459</v>
      </c>
      <c r="C20" s="529">
        <v>6799.98</v>
      </c>
      <c r="D20" s="529">
        <v>1248.31</v>
      </c>
      <c r="E20" s="529">
        <v>720.55</v>
      </c>
      <c r="F20" s="529">
        <v>7327.74</v>
      </c>
      <c r="G20" s="1173">
        <v>785</v>
      </c>
    </row>
    <row r="21" spans="1:7" hidden="1" x14ac:dyDescent="0.25">
      <c r="A21" s="1168"/>
      <c r="B21" s="707"/>
      <c r="C21" s="704"/>
      <c r="D21" s="704"/>
      <c r="E21" s="704"/>
      <c r="F21" s="704"/>
      <c r="G21" s="1170"/>
    </row>
    <row r="22" spans="1:7" hidden="1" x14ac:dyDescent="0.25">
      <c r="A22" s="1168"/>
      <c r="B22" s="707" t="s">
        <v>1577</v>
      </c>
      <c r="C22" s="704"/>
      <c r="D22" s="704"/>
      <c r="E22" s="704"/>
      <c r="F22" s="704"/>
      <c r="G22" s="1170"/>
    </row>
    <row r="23" spans="1:7" hidden="1" x14ac:dyDescent="0.25">
      <c r="A23" s="1168"/>
      <c r="B23" s="707" t="s">
        <v>1578</v>
      </c>
      <c r="C23" s="704"/>
      <c r="D23" s="704"/>
      <c r="E23" s="704"/>
      <c r="F23" s="704"/>
      <c r="G23" s="1170"/>
    </row>
    <row r="24" spans="1:7" hidden="1" x14ac:dyDescent="0.25">
      <c r="A24" s="1168"/>
      <c r="B24" s="707" t="s">
        <v>1072</v>
      </c>
      <c r="C24" s="704"/>
      <c r="D24" s="704"/>
      <c r="E24" s="704"/>
      <c r="F24" s="704"/>
      <c r="G24" s="1170"/>
    </row>
    <row r="25" spans="1:7" x14ac:dyDescent="0.25">
      <c r="A25" s="1168"/>
      <c r="B25" s="707"/>
      <c r="C25" s="704"/>
      <c r="D25" s="704"/>
      <c r="E25" s="704"/>
      <c r="F25" s="704"/>
      <c r="G25" s="1170"/>
    </row>
    <row r="26" spans="1:7" x14ac:dyDescent="0.25">
      <c r="A26" s="1171"/>
      <c r="B26" s="708" t="s">
        <v>70</v>
      </c>
      <c r="C26" s="1597">
        <f>SUM(C19:C25)</f>
        <v>11886.4</v>
      </c>
      <c r="D26" s="1597">
        <f t="shared" ref="D26:G26" si="1">SUM(D19:D25)</f>
        <v>2164.56</v>
      </c>
      <c r="E26" s="1597">
        <f t="shared" si="1"/>
        <v>1063.92</v>
      </c>
      <c r="F26" s="1597">
        <f t="shared" si="1"/>
        <v>12987.04</v>
      </c>
      <c r="G26" s="1629">
        <f t="shared" si="1"/>
        <v>1358.8400000000001</v>
      </c>
    </row>
    <row r="27" spans="1:7" x14ac:dyDescent="0.25">
      <c r="A27" s="1168"/>
      <c r="B27" s="707"/>
      <c r="C27" s="529"/>
      <c r="D27" s="529"/>
      <c r="E27" s="529"/>
      <c r="F27" s="705"/>
      <c r="G27" s="1173"/>
    </row>
    <row r="28" spans="1:7" ht="15.75" thickBot="1" x14ac:dyDescent="0.3">
      <c r="A28" s="1174"/>
      <c r="B28" s="1175" t="s">
        <v>1339</v>
      </c>
      <c r="C28" s="1176"/>
      <c r="D28" s="1176"/>
      <c r="E28" s="1176"/>
      <c r="F28" s="1176"/>
      <c r="G28" s="1177">
        <f>G26/(AVERAGE(C26,F26))</f>
        <v>0.10926031944113883</v>
      </c>
    </row>
    <row r="29" spans="1:7" ht="21" customHeight="1" x14ac:dyDescent="0.25">
      <c r="A29" s="2222" t="s">
        <v>847</v>
      </c>
      <c r="B29" s="2223"/>
      <c r="C29" s="2223"/>
      <c r="D29" s="2223"/>
      <c r="E29" s="2223"/>
      <c r="F29" s="2223"/>
      <c r="G29" s="2224"/>
    </row>
    <row r="30" spans="1:7" ht="21" customHeight="1" thickBot="1" x14ac:dyDescent="0.3">
      <c r="A30" s="2225"/>
      <c r="B30" s="2226"/>
      <c r="C30" s="2226"/>
      <c r="D30" s="2226"/>
      <c r="E30" s="2226"/>
      <c r="F30" s="2226"/>
      <c r="G30" s="2227"/>
    </row>
    <row r="31" spans="1:7" ht="21" customHeight="1" x14ac:dyDescent="0.25"/>
    <row r="32" spans="1:7" ht="21" customHeight="1" x14ac:dyDescent="0.25"/>
    <row r="33" ht="21" customHeight="1" x14ac:dyDescent="0.25"/>
    <row r="34" ht="21" customHeight="1" x14ac:dyDescent="0.25"/>
  </sheetData>
  <mergeCells count="5">
    <mergeCell ref="A4:G4"/>
    <mergeCell ref="A2:F2"/>
    <mergeCell ref="A1:G1"/>
    <mergeCell ref="A17:G17"/>
    <mergeCell ref="A29:G30"/>
  </mergeCells>
  <printOptions horizontalCentered="1"/>
  <pageMargins left="0.70866141732283505" right="0.70866141732283505" top="0.74803149606299202" bottom="0.74803149606299202" header="0.31496062992126" footer="0.31496062992126"/>
  <pageSetup paperSize="9" scale="132" fitToHeight="3" orientation="landscape" r:id="rId1"/>
  <rowBreaks count="1" manualBreakCount="1">
    <brk id="3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9"/>
    <pageSetUpPr fitToPage="1"/>
  </sheetPr>
  <dimension ref="A1:N114"/>
  <sheetViews>
    <sheetView topLeftCell="A2" workbookViewId="0">
      <selection activeCell="A3" sqref="A3"/>
    </sheetView>
  </sheetViews>
  <sheetFormatPr defaultColWidth="9.140625" defaultRowHeight="15" x14ac:dyDescent="0.25"/>
  <cols>
    <col min="1" max="1" width="6.5703125" style="199" customWidth="1"/>
    <col min="2" max="2" width="30.28515625" style="199" customWidth="1"/>
    <col min="3" max="14" width="12.28515625" style="199" customWidth="1"/>
    <col min="15" max="16384" width="9.140625" style="199"/>
  </cols>
  <sheetData>
    <row r="1" spans="1:14" ht="21" customHeight="1" x14ac:dyDescent="0.25">
      <c r="A1" s="2039" t="str">
        <f>'F24'!A1:K1</f>
        <v>Name of Transmission Licensee: Uttar Pradesh Power Transmission Corporation Limited</v>
      </c>
      <c r="B1" s="2039"/>
      <c r="C1" s="2039"/>
      <c r="D1" s="2039"/>
      <c r="E1" s="2039"/>
      <c r="F1" s="2039"/>
      <c r="G1" s="2039"/>
      <c r="H1" s="2039"/>
      <c r="I1" s="2039"/>
      <c r="J1" s="2039"/>
      <c r="K1" s="2039"/>
      <c r="L1" s="2039"/>
      <c r="M1" s="2039"/>
      <c r="N1" s="2039"/>
    </row>
    <row r="2" spans="1:14" ht="21" customHeight="1" x14ac:dyDescent="0.25">
      <c r="A2" s="1881" t="s">
        <v>444</v>
      </c>
      <c r="B2" s="1881"/>
      <c r="C2" s="1881"/>
      <c r="D2" s="1881"/>
      <c r="E2" s="1881"/>
      <c r="F2" s="1881"/>
      <c r="G2" s="1881"/>
      <c r="H2" s="1881"/>
      <c r="I2" s="1881"/>
      <c r="J2" s="1881"/>
      <c r="K2" s="1881"/>
      <c r="L2" s="1881"/>
      <c r="M2" s="1874" t="s">
        <v>1200</v>
      </c>
      <c r="N2" s="1874"/>
    </row>
    <row r="3" spans="1:14" ht="21" customHeight="1" x14ac:dyDescent="0.25">
      <c r="I3" s="177"/>
      <c r="J3" s="177"/>
      <c r="K3" s="177"/>
      <c r="L3" s="177"/>
      <c r="M3" s="2023" t="s">
        <v>627</v>
      </c>
      <c r="N3" s="2023"/>
    </row>
    <row r="4" spans="1:14" ht="61.5" customHeight="1" x14ac:dyDescent="0.25">
      <c r="A4" s="1757" t="s">
        <v>225</v>
      </c>
      <c r="B4" s="1757" t="s">
        <v>48</v>
      </c>
      <c r="C4" s="2228" t="s">
        <v>445</v>
      </c>
      <c r="D4" s="2229"/>
      <c r="E4" s="2229"/>
      <c r="F4" s="2230"/>
      <c r="G4" s="21" t="s">
        <v>446</v>
      </c>
      <c r="H4" s="65" t="s">
        <v>447</v>
      </c>
      <c r="I4" s="21"/>
      <c r="J4" s="1757" t="s">
        <v>448</v>
      </c>
      <c r="K4" s="1757"/>
      <c r="L4" s="1757"/>
      <c r="M4" s="1757" t="s">
        <v>449</v>
      </c>
      <c r="N4" s="1757"/>
    </row>
    <row r="5" spans="1:14" ht="36.75" customHeight="1" x14ac:dyDescent="0.25">
      <c r="A5" s="1757"/>
      <c r="B5" s="1757"/>
      <c r="C5" s="21" t="s">
        <v>450</v>
      </c>
      <c r="D5" s="21" t="s">
        <v>451</v>
      </c>
      <c r="E5" s="21" t="s">
        <v>452</v>
      </c>
      <c r="F5" s="141" t="s">
        <v>70</v>
      </c>
      <c r="G5" s="21"/>
      <c r="H5" s="141" t="s">
        <v>453</v>
      </c>
      <c r="I5" s="141" t="s">
        <v>454</v>
      </c>
      <c r="J5" s="141" t="s">
        <v>453</v>
      </c>
      <c r="K5" s="141" t="s">
        <v>454</v>
      </c>
      <c r="L5" s="141" t="s">
        <v>214</v>
      </c>
      <c r="M5" s="141" t="s">
        <v>455</v>
      </c>
      <c r="N5" s="141" t="s">
        <v>456</v>
      </c>
    </row>
    <row r="6" spans="1:14" ht="21" customHeight="1" x14ac:dyDescent="0.25">
      <c r="A6" s="12"/>
      <c r="B6" s="21" t="s">
        <v>224</v>
      </c>
      <c r="C6" s="12"/>
      <c r="D6" s="12"/>
      <c r="E6" s="12"/>
      <c r="F6" s="12"/>
      <c r="G6" s="12"/>
      <c r="H6" s="12"/>
      <c r="I6" s="12"/>
      <c r="J6" s="12"/>
      <c r="K6" s="12"/>
      <c r="L6" s="12"/>
      <c r="M6" s="47"/>
      <c r="N6" s="47"/>
    </row>
    <row r="7" spans="1:14" ht="21" customHeight="1" x14ac:dyDescent="0.25">
      <c r="A7" s="12"/>
      <c r="B7" s="12"/>
      <c r="C7" s="12"/>
      <c r="D7" s="12"/>
      <c r="E7" s="12"/>
      <c r="F7" s="12"/>
      <c r="G7" s="12"/>
      <c r="H7" s="12"/>
      <c r="I7" s="12"/>
      <c r="J7" s="12"/>
      <c r="K7" s="12"/>
      <c r="L7" s="12"/>
      <c r="M7" s="47"/>
      <c r="N7" s="47"/>
    </row>
    <row r="8" spans="1:14" ht="21" customHeight="1" x14ac:dyDescent="0.25">
      <c r="A8" s="141" t="s">
        <v>172</v>
      </c>
      <c r="B8" s="21" t="s">
        <v>457</v>
      </c>
      <c r="C8" s="432"/>
      <c r="D8" s="432"/>
      <c r="E8" s="432"/>
      <c r="F8" s="432"/>
      <c r="G8" s="432"/>
      <c r="H8" s="432"/>
      <c r="I8" s="432"/>
      <c r="J8" s="432"/>
      <c r="K8" s="432"/>
      <c r="L8" s="432"/>
      <c r="M8" s="427"/>
      <c r="N8" s="427"/>
    </row>
    <row r="9" spans="1:14" ht="21" customHeight="1" x14ac:dyDescent="0.25">
      <c r="A9" s="43"/>
      <c r="B9" s="12"/>
      <c r="C9" s="432"/>
      <c r="D9" s="432"/>
      <c r="E9" s="432"/>
      <c r="F9" s="432"/>
      <c r="G9" s="432"/>
      <c r="H9" s="432"/>
      <c r="I9" s="432"/>
      <c r="J9" s="432"/>
      <c r="K9" s="432"/>
      <c r="L9" s="432"/>
      <c r="M9" s="427"/>
      <c r="N9" s="427"/>
    </row>
    <row r="10" spans="1:14" ht="21" customHeight="1" x14ac:dyDescent="0.25">
      <c r="A10" s="321">
        <v>1</v>
      </c>
      <c r="B10" s="51" t="s">
        <v>458</v>
      </c>
      <c r="C10" s="432"/>
      <c r="D10" s="432"/>
      <c r="E10" s="432"/>
      <c r="F10" s="432"/>
      <c r="G10" s="432"/>
      <c r="H10" s="432"/>
      <c r="I10" s="432"/>
      <c r="J10" s="432"/>
      <c r="K10" s="432"/>
      <c r="L10" s="432"/>
      <c r="M10" s="427"/>
      <c r="N10" s="427"/>
    </row>
    <row r="11" spans="1:14" ht="21" customHeight="1" x14ac:dyDescent="0.25">
      <c r="A11" s="321">
        <v>2</v>
      </c>
      <c r="B11" s="51" t="s">
        <v>459</v>
      </c>
      <c r="C11" s="432"/>
      <c r="D11" s="432"/>
      <c r="E11" s="432"/>
      <c r="F11" s="432"/>
      <c r="G11" s="432"/>
      <c r="H11" s="432"/>
      <c r="I11" s="432"/>
      <c r="J11" s="432"/>
      <c r="K11" s="432"/>
      <c r="L11" s="432"/>
      <c r="M11" s="427"/>
      <c r="N11" s="427"/>
    </row>
    <row r="12" spans="1:14" ht="21" customHeight="1" x14ac:dyDescent="0.25">
      <c r="A12" s="321">
        <v>3</v>
      </c>
      <c r="B12" s="51" t="s">
        <v>460</v>
      </c>
      <c r="C12" s="432"/>
      <c r="D12" s="432"/>
      <c r="E12" s="432"/>
      <c r="F12" s="432"/>
      <c r="G12" s="432"/>
      <c r="H12" s="432"/>
      <c r="I12" s="432"/>
      <c r="J12" s="432"/>
      <c r="K12" s="432"/>
      <c r="L12" s="432"/>
      <c r="M12" s="427"/>
      <c r="N12" s="427"/>
    </row>
    <row r="13" spans="1:14" ht="21" customHeight="1" x14ac:dyDescent="0.25">
      <c r="A13" s="322">
        <v>4</v>
      </c>
      <c r="B13" s="16" t="s">
        <v>461</v>
      </c>
      <c r="C13" s="433"/>
      <c r="D13" s="433"/>
      <c r="E13" s="433"/>
      <c r="F13" s="433"/>
      <c r="G13" s="433"/>
      <c r="H13" s="433"/>
      <c r="I13" s="433"/>
      <c r="J13" s="433"/>
      <c r="K13" s="433"/>
      <c r="L13" s="433"/>
      <c r="M13" s="403"/>
      <c r="N13" s="403"/>
    </row>
    <row r="14" spans="1:14" ht="21" customHeight="1" x14ac:dyDescent="0.25">
      <c r="A14" s="322">
        <v>5</v>
      </c>
      <c r="B14" s="16" t="s">
        <v>462</v>
      </c>
      <c r="C14" s="433"/>
      <c r="D14" s="433"/>
      <c r="E14" s="433"/>
      <c r="F14" s="433"/>
      <c r="G14" s="433"/>
      <c r="H14" s="433"/>
      <c r="I14" s="433"/>
      <c r="J14" s="433"/>
      <c r="K14" s="433"/>
      <c r="L14" s="433"/>
      <c r="M14" s="403"/>
      <c r="N14" s="403"/>
    </row>
    <row r="15" spans="1:14" ht="21" customHeight="1" x14ac:dyDescent="0.25">
      <c r="A15" s="322">
        <v>6</v>
      </c>
      <c r="B15" s="16" t="s">
        <v>463</v>
      </c>
      <c r="C15" s="433"/>
      <c r="D15" s="433"/>
      <c r="E15" s="433"/>
      <c r="F15" s="433"/>
      <c r="G15" s="433"/>
      <c r="H15" s="433"/>
      <c r="I15" s="433"/>
      <c r="J15" s="433"/>
      <c r="K15" s="433"/>
      <c r="L15" s="433"/>
      <c r="M15" s="403"/>
      <c r="N15" s="403"/>
    </row>
    <row r="16" spans="1:14" ht="21" customHeight="1" x14ac:dyDescent="0.25">
      <c r="A16" s="322">
        <v>7</v>
      </c>
      <c r="B16" s="16" t="s">
        <v>464</v>
      </c>
      <c r="C16" s="433"/>
      <c r="D16" s="433"/>
      <c r="E16" s="433"/>
      <c r="F16" s="433"/>
      <c r="G16" s="433"/>
      <c r="H16" s="433"/>
      <c r="I16" s="433"/>
      <c r="J16" s="433"/>
      <c r="K16" s="433"/>
      <c r="L16" s="433"/>
      <c r="M16" s="403"/>
      <c r="N16" s="403"/>
    </row>
    <row r="17" spans="1:14" ht="21" customHeight="1" thickBot="1" x14ac:dyDescent="0.3">
      <c r="A17" s="323"/>
      <c r="B17" s="324" t="s">
        <v>809</v>
      </c>
      <c r="C17" s="434">
        <f>SUM(C10:C16)</f>
        <v>0</v>
      </c>
      <c r="D17" s="434">
        <f t="shared" ref="D17:N17" si="0">SUM(D10:D16)</f>
        <v>0</v>
      </c>
      <c r="E17" s="434">
        <f t="shared" si="0"/>
        <v>0</v>
      </c>
      <c r="F17" s="434">
        <f t="shared" si="0"/>
        <v>0</v>
      </c>
      <c r="G17" s="434">
        <f t="shared" si="0"/>
        <v>0</v>
      </c>
      <c r="H17" s="434">
        <f t="shared" si="0"/>
        <v>0</v>
      </c>
      <c r="I17" s="434">
        <f t="shared" si="0"/>
        <v>0</v>
      </c>
      <c r="J17" s="434">
        <f t="shared" si="0"/>
        <v>0</v>
      </c>
      <c r="K17" s="434">
        <f t="shared" si="0"/>
        <v>0</v>
      </c>
      <c r="L17" s="434"/>
      <c r="M17" s="434">
        <f t="shared" si="0"/>
        <v>0</v>
      </c>
      <c r="N17" s="434">
        <f t="shared" si="0"/>
        <v>0</v>
      </c>
    </row>
    <row r="18" spans="1:14" ht="21" customHeight="1" x14ac:dyDescent="0.25">
      <c r="A18" s="322"/>
      <c r="B18" s="325"/>
      <c r="C18" s="404"/>
      <c r="D18" s="404"/>
      <c r="E18" s="404"/>
      <c r="F18" s="404"/>
      <c r="G18" s="404"/>
      <c r="H18" s="404"/>
      <c r="I18" s="404"/>
      <c r="J18" s="404"/>
      <c r="K18" s="404"/>
      <c r="L18" s="404"/>
      <c r="M18" s="405"/>
      <c r="N18" s="405"/>
    </row>
    <row r="19" spans="1:14" ht="21" customHeight="1" x14ac:dyDescent="0.25">
      <c r="A19" s="156" t="s">
        <v>183</v>
      </c>
      <c r="B19" s="17" t="s">
        <v>465</v>
      </c>
      <c r="C19" s="433"/>
      <c r="D19" s="433"/>
      <c r="E19" s="433"/>
      <c r="F19" s="433"/>
      <c r="G19" s="433"/>
      <c r="H19" s="433"/>
      <c r="I19" s="433"/>
      <c r="J19" s="433"/>
      <c r="K19" s="433"/>
      <c r="L19" s="433"/>
      <c r="M19" s="403"/>
      <c r="N19" s="403"/>
    </row>
    <row r="20" spans="1:14" ht="21" customHeight="1" x14ac:dyDescent="0.25">
      <c r="A20" s="156">
        <v>1</v>
      </c>
      <c r="B20" s="17"/>
      <c r="C20" s="433"/>
      <c r="D20" s="433"/>
      <c r="E20" s="433"/>
      <c r="F20" s="433"/>
      <c r="G20" s="433"/>
      <c r="H20" s="433"/>
      <c r="I20" s="433"/>
      <c r="J20" s="433"/>
      <c r="K20" s="433"/>
      <c r="L20" s="433"/>
      <c r="M20" s="403"/>
      <c r="N20" s="403"/>
    </row>
    <row r="21" spans="1:14" ht="21" customHeight="1" x14ac:dyDescent="0.25">
      <c r="A21" s="156">
        <v>2</v>
      </c>
      <c r="B21" s="17"/>
      <c r="C21" s="433"/>
      <c r="D21" s="433"/>
      <c r="E21" s="433"/>
      <c r="F21" s="433"/>
      <c r="G21" s="433"/>
      <c r="H21" s="433"/>
      <c r="I21" s="433"/>
      <c r="J21" s="433"/>
      <c r="K21" s="433"/>
      <c r="L21" s="433"/>
      <c r="M21" s="403"/>
      <c r="N21" s="403"/>
    </row>
    <row r="22" spans="1:14" ht="21" customHeight="1" x14ac:dyDescent="0.25">
      <c r="A22" s="156">
        <v>3</v>
      </c>
      <c r="B22" s="17"/>
      <c r="C22" s="433"/>
      <c r="D22" s="433"/>
      <c r="E22" s="433"/>
      <c r="F22" s="433"/>
      <c r="G22" s="433"/>
      <c r="H22" s="433"/>
      <c r="I22" s="433"/>
      <c r="J22" s="433"/>
      <c r="K22" s="433"/>
      <c r="L22" s="433"/>
      <c r="M22" s="403"/>
      <c r="N22" s="403"/>
    </row>
    <row r="23" spans="1:14" ht="21" customHeight="1" x14ac:dyDescent="0.25">
      <c r="A23" s="156">
        <v>4</v>
      </c>
      <c r="B23" s="326"/>
      <c r="C23" s="433"/>
      <c r="D23" s="433"/>
      <c r="E23" s="433"/>
      <c r="F23" s="433"/>
      <c r="G23" s="433"/>
      <c r="H23" s="433"/>
      <c r="I23" s="433"/>
      <c r="J23" s="433"/>
      <c r="K23" s="433"/>
      <c r="L23" s="433"/>
      <c r="M23" s="403"/>
      <c r="N23" s="403"/>
    </row>
    <row r="24" spans="1:14" ht="21" customHeight="1" thickBot="1" x14ac:dyDescent="0.3">
      <c r="A24" s="323"/>
      <c r="B24" s="324" t="s">
        <v>809</v>
      </c>
      <c r="C24" s="434">
        <f>SUM(C20:C23)</f>
        <v>0</v>
      </c>
      <c r="D24" s="434">
        <f t="shared" ref="D24:N24" si="1">SUM(D20:D23)</f>
        <v>0</v>
      </c>
      <c r="E24" s="434">
        <f t="shared" si="1"/>
        <v>0</v>
      </c>
      <c r="F24" s="434">
        <f t="shared" si="1"/>
        <v>0</v>
      </c>
      <c r="G24" s="434">
        <f t="shared" si="1"/>
        <v>0</v>
      </c>
      <c r="H24" s="434">
        <f t="shared" si="1"/>
        <v>0</v>
      </c>
      <c r="I24" s="434">
        <f t="shared" si="1"/>
        <v>0</v>
      </c>
      <c r="J24" s="434">
        <f t="shared" si="1"/>
        <v>0</v>
      </c>
      <c r="K24" s="434">
        <f t="shared" si="1"/>
        <v>0</v>
      </c>
      <c r="L24" s="434"/>
      <c r="M24" s="434">
        <f t="shared" si="1"/>
        <v>0</v>
      </c>
      <c r="N24" s="434">
        <f t="shared" si="1"/>
        <v>0</v>
      </c>
    </row>
    <row r="25" spans="1:14" ht="21" customHeight="1" thickBot="1" x14ac:dyDescent="0.3">
      <c r="A25" s="483"/>
      <c r="B25" s="327" t="s">
        <v>810</v>
      </c>
      <c r="C25" s="435">
        <f>C17+C24</f>
        <v>0</v>
      </c>
      <c r="D25" s="435">
        <f t="shared" ref="D25:N25" si="2">D17+D24</f>
        <v>0</v>
      </c>
      <c r="E25" s="435">
        <f t="shared" si="2"/>
        <v>0</v>
      </c>
      <c r="F25" s="435">
        <f t="shared" si="2"/>
        <v>0</v>
      </c>
      <c r="G25" s="435">
        <f t="shared" si="2"/>
        <v>0</v>
      </c>
      <c r="H25" s="435">
        <f t="shared" si="2"/>
        <v>0</v>
      </c>
      <c r="I25" s="435">
        <f t="shared" si="2"/>
        <v>0</v>
      </c>
      <c r="J25" s="435">
        <f t="shared" si="2"/>
        <v>0</v>
      </c>
      <c r="K25" s="435">
        <f t="shared" si="2"/>
        <v>0</v>
      </c>
      <c r="L25" s="435"/>
      <c r="M25" s="435">
        <f t="shared" si="2"/>
        <v>0</v>
      </c>
      <c r="N25" s="435">
        <f t="shared" si="2"/>
        <v>0</v>
      </c>
    </row>
    <row r="26" spans="1:14" ht="21" customHeight="1" thickTop="1" x14ac:dyDescent="0.25">
      <c r="A26" s="476"/>
      <c r="B26" s="482" t="s">
        <v>890</v>
      </c>
      <c r="C26" s="328"/>
      <c r="D26" s="328"/>
      <c r="E26" s="328"/>
      <c r="F26" s="328"/>
      <c r="G26" s="204"/>
      <c r="H26" s="204"/>
      <c r="I26" s="204"/>
      <c r="J26" s="204"/>
      <c r="K26" s="204"/>
      <c r="L26" s="204"/>
      <c r="M26" s="204"/>
    </row>
    <row r="27" spans="1:14" ht="21" customHeight="1" x14ac:dyDescent="0.25">
      <c r="A27" s="221"/>
      <c r="B27" s="11"/>
      <c r="C27" s="204"/>
      <c r="D27" s="204"/>
      <c r="E27" s="204"/>
      <c r="F27" s="204"/>
      <c r="G27" s="204"/>
      <c r="H27" s="204"/>
      <c r="I27" s="204"/>
      <c r="J27" s="204"/>
      <c r="K27" s="204"/>
      <c r="L27" s="204"/>
      <c r="M27" s="204"/>
    </row>
    <row r="28" spans="1:14" ht="21" customHeight="1" x14ac:dyDescent="0.25">
      <c r="A28" s="176"/>
    </row>
    <row r="29" spans="1:14" ht="21" customHeight="1" x14ac:dyDescent="0.25">
      <c r="A29" s="176"/>
      <c r="L29" s="2195" t="s">
        <v>847</v>
      </c>
      <c r="M29" s="2195"/>
      <c r="N29" s="2042"/>
    </row>
    <row r="30" spans="1:14" ht="21" customHeight="1" x14ac:dyDescent="0.25">
      <c r="A30" s="176"/>
      <c r="L30" s="320"/>
      <c r="M30" s="320"/>
    </row>
    <row r="31" spans="1:14" ht="21" customHeight="1" x14ac:dyDescent="0.25">
      <c r="A31" s="176"/>
      <c r="L31" s="320"/>
      <c r="M31" s="320"/>
    </row>
    <row r="32" spans="1:14" ht="21" hidden="1" customHeight="1" x14ac:dyDescent="0.25">
      <c r="A32" s="157" t="s">
        <v>327</v>
      </c>
      <c r="B32" s="285"/>
      <c r="C32" s="285"/>
      <c r="D32" s="285"/>
      <c r="E32" s="285"/>
      <c r="F32" s="285"/>
      <c r="G32" s="285"/>
      <c r="H32" s="285"/>
    </row>
    <row r="33" spans="1:8" ht="23.25" hidden="1" customHeight="1" x14ac:dyDescent="0.25">
      <c r="A33" s="158">
        <v>1</v>
      </c>
      <c r="B33" s="299" t="s">
        <v>682</v>
      </c>
      <c r="C33" s="2000" t="s">
        <v>744</v>
      </c>
      <c r="D33" s="2001"/>
      <c r="E33" s="2001"/>
      <c r="F33" s="2001"/>
      <c r="G33" s="2001"/>
      <c r="H33" s="2002"/>
    </row>
    <row r="34" spans="1:8" ht="21" hidden="1" customHeight="1" x14ac:dyDescent="0.25">
      <c r="A34" s="159">
        <v>2</v>
      </c>
      <c r="B34" s="20" t="s">
        <v>694</v>
      </c>
      <c r="C34" s="315" t="s">
        <v>662</v>
      </c>
      <c r="D34" s="285"/>
      <c r="E34" s="285"/>
      <c r="F34" s="285"/>
      <c r="G34" s="285"/>
      <c r="H34" s="316"/>
    </row>
    <row r="35" spans="1:8" ht="21" hidden="1" customHeight="1" x14ac:dyDescent="0.25">
      <c r="A35" s="158">
        <v>3</v>
      </c>
      <c r="B35" s="206" t="s">
        <v>664</v>
      </c>
      <c r="C35" s="193" t="s">
        <v>662</v>
      </c>
      <c r="D35" s="201"/>
      <c r="E35" s="201"/>
      <c r="F35" s="201"/>
      <c r="G35" s="201"/>
      <c r="H35" s="313"/>
    </row>
    <row r="36" spans="1:8" ht="33.75" hidden="1" customHeight="1" x14ac:dyDescent="0.25">
      <c r="A36" s="158">
        <v>4</v>
      </c>
      <c r="B36" s="3" t="s">
        <v>665</v>
      </c>
      <c r="C36" s="2156" t="s">
        <v>749</v>
      </c>
      <c r="D36" s="2157"/>
      <c r="E36" s="2157"/>
      <c r="F36" s="2157"/>
      <c r="G36" s="2157"/>
      <c r="H36" s="2158"/>
    </row>
    <row r="37" spans="1:8" ht="21" hidden="1" customHeight="1" x14ac:dyDescent="0.25">
      <c r="A37" s="158">
        <v>5</v>
      </c>
      <c r="B37" s="3" t="s">
        <v>667</v>
      </c>
      <c r="C37" s="193"/>
      <c r="D37" s="201"/>
      <c r="E37" s="201"/>
      <c r="F37" s="201"/>
      <c r="G37" s="201"/>
      <c r="H37" s="313"/>
    </row>
    <row r="38" spans="1:8" ht="21" hidden="1" customHeight="1" x14ac:dyDescent="0.25">
      <c r="A38" s="176"/>
    </row>
    <row r="39" spans="1:8" ht="21" hidden="1" customHeight="1" x14ac:dyDescent="0.25"/>
    <row r="40" spans="1:8" ht="21" hidden="1" customHeight="1" x14ac:dyDescent="0.25"/>
    <row r="41" spans="1:8" ht="21" hidden="1" customHeight="1" x14ac:dyDescent="0.25"/>
    <row r="42" spans="1:8" ht="21" hidden="1" customHeight="1" x14ac:dyDescent="0.25"/>
    <row r="43" spans="1:8" ht="21" hidden="1" customHeight="1" x14ac:dyDescent="0.25"/>
    <row r="44" spans="1:8" ht="21" hidden="1" customHeight="1" x14ac:dyDescent="0.25"/>
    <row r="45" spans="1:8" ht="21" hidden="1" customHeight="1" x14ac:dyDescent="0.25"/>
    <row r="46" spans="1:8" ht="21" hidden="1" customHeight="1" x14ac:dyDescent="0.25"/>
    <row r="47" spans="1:8" ht="21" customHeight="1" x14ac:dyDescent="0.25"/>
    <row r="48" spans="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sheetData>
  <mergeCells count="12">
    <mergeCell ref="C36:H36"/>
    <mergeCell ref="C4:F4"/>
    <mergeCell ref="J4:L4"/>
    <mergeCell ref="M4:N4"/>
    <mergeCell ref="C33:H33"/>
    <mergeCell ref="L29:N29"/>
    <mergeCell ref="A1:N1"/>
    <mergeCell ref="M2:N2"/>
    <mergeCell ref="A2:L2"/>
    <mergeCell ref="A4:A5"/>
    <mergeCell ref="B4:B5"/>
    <mergeCell ref="M3:N3"/>
  </mergeCells>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147"/>
  <sheetViews>
    <sheetView view="pageBreakPreview" topLeftCell="A5" zoomScaleNormal="100" zoomScaleSheetLayoutView="100" workbookViewId="0">
      <selection activeCell="D35" sqref="D35"/>
    </sheetView>
  </sheetViews>
  <sheetFormatPr defaultColWidth="9.140625" defaultRowHeight="15" x14ac:dyDescent="0.25"/>
  <cols>
    <col min="1" max="1" width="6" style="199" customWidth="1"/>
    <col min="2" max="2" width="48.85546875" style="199" customWidth="1"/>
    <col min="3" max="3" width="30.5703125" style="199" hidden="1" customWidth="1"/>
    <col min="4" max="5" width="18.140625" style="815" hidden="1" customWidth="1"/>
    <col min="6" max="6" width="22.140625" style="199" customWidth="1"/>
    <col min="7" max="16384" width="9.140625" style="199"/>
  </cols>
  <sheetData>
    <row r="1" spans="1:8" ht="36" customHeight="1" x14ac:dyDescent="0.25">
      <c r="A1" s="2231" t="str">
        <f>'F25 (o)'!A1:D1</f>
        <v>Name of Transmission Licensee: Uttar Pradesh Power Transmission Corporation Limited</v>
      </c>
      <c r="B1" s="2232"/>
      <c r="C1" s="2232"/>
      <c r="D1" s="2232"/>
      <c r="E1" s="2232"/>
      <c r="F1" s="2233"/>
    </row>
    <row r="2" spans="1:8" x14ac:dyDescent="0.25">
      <c r="A2" s="1156" t="s">
        <v>81</v>
      </c>
      <c r="B2" s="729"/>
      <c r="C2" s="1939" t="s">
        <v>1201</v>
      </c>
      <c r="D2" s="1939"/>
      <c r="E2" s="1939"/>
      <c r="F2" s="1940"/>
    </row>
    <row r="3" spans="1:8" x14ac:dyDescent="0.25">
      <c r="A3" s="1178"/>
      <c r="B3" s="1552"/>
      <c r="C3" s="2237" t="s">
        <v>627</v>
      </c>
      <c r="D3" s="2238"/>
      <c r="E3" s="2238"/>
      <c r="F3" s="2239"/>
    </row>
    <row r="4" spans="1:8" ht="30" customHeight="1" x14ac:dyDescent="0.25">
      <c r="A4" s="1951" t="s">
        <v>584</v>
      </c>
      <c r="B4" s="1757" t="s">
        <v>48</v>
      </c>
      <c r="C4" s="1826"/>
      <c r="D4" s="1988"/>
      <c r="E4" s="2236"/>
      <c r="F4" s="1556" t="s">
        <v>1541</v>
      </c>
      <c r="G4" s="944"/>
      <c r="H4" s="944"/>
    </row>
    <row r="5" spans="1:8" x14ac:dyDescent="0.25">
      <c r="A5" s="1951"/>
      <c r="B5" s="1757"/>
      <c r="C5" s="1539"/>
      <c r="D5" s="1539"/>
      <c r="E5" s="1539"/>
      <c r="F5" s="1179" t="s">
        <v>1256</v>
      </c>
    </row>
    <row r="6" spans="1:8" x14ac:dyDescent="0.25">
      <c r="A6" s="1180">
        <v>1</v>
      </c>
      <c r="B6" s="51" t="s">
        <v>467</v>
      </c>
      <c r="C6" s="1349"/>
      <c r="D6" s="1349"/>
      <c r="E6" s="1349"/>
      <c r="F6" s="1398">
        <f>'F30'!I8</f>
        <v>495.71869358065317</v>
      </c>
    </row>
    <row r="7" spans="1:8" x14ac:dyDescent="0.25">
      <c r="A7" s="1180">
        <v>2</v>
      </c>
      <c r="B7" s="51" t="s">
        <v>468</v>
      </c>
      <c r="C7" s="1349"/>
      <c r="D7" s="1349"/>
      <c r="E7" s="1349"/>
      <c r="F7" s="1398">
        <f>F27C!G27</f>
        <v>1227.9459859125329</v>
      </c>
    </row>
    <row r="8" spans="1:8" x14ac:dyDescent="0.25">
      <c r="A8" s="1180">
        <v>2</v>
      </c>
      <c r="B8" s="51" t="s">
        <v>469</v>
      </c>
      <c r="C8" s="1349"/>
      <c r="D8" s="1349"/>
      <c r="E8" s="1349"/>
      <c r="F8" s="1398">
        <f>F31C!J34</f>
        <v>54.163961514334787</v>
      </c>
    </row>
    <row r="9" spans="1:8" x14ac:dyDescent="0.25">
      <c r="A9" s="1180"/>
      <c r="B9" s="848" t="s">
        <v>470</v>
      </c>
      <c r="C9" s="1399"/>
      <c r="D9" s="1399"/>
      <c r="E9" s="1399"/>
      <c r="F9" s="1398"/>
    </row>
    <row r="10" spans="1:8" x14ac:dyDescent="0.25">
      <c r="A10" s="1180">
        <v>4</v>
      </c>
      <c r="B10" s="51" t="s">
        <v>471</v>
      </c>
      <c r="C10" s="1349"/>
      <c r="D10" s="1349"/>
      <c r="E10" s="1349"/>
      <c r="F10" s="1398">
        <f>F27C!G28</f>
        <v>255.2077146</v>
      </c>
    </row>
    <row r="11" spans="1:8" s="1532" customFormat="1" x14ac:dyDescent="0.25">
      <c r="A11" s="1180">
        <v>5</v>
      </c>
      <c r="B11" s="51" t="s">
        <v>1803</v>
      </c>
      <c r="C11" s="1349"/>
      <c r="D11" s="1349"/>
      <c r="E11" s="1349"/>
      <c r="F11" s="1598">
        <f>F31C!J35</f>
        <v>0</v>
      </c>
    </row>
    <row r="12" spans="1:8" x14ac:dyDescent="0.25">
      <c r="A12" s="1182"/>
      <c r="B12" s="367" t="s">
        <v>472</v>
      </c>
      <c r="C12" s="1400"/>
      <c r="D12" s="1400"/>
      <c r="E12" s="1400"/>
      <c r="F12" s="1401">
        <f>F6+F7+F8-F10-F11</f>
        <v>1522.620926407521</v>
      </c>
    </row>
    <row r="13" spans="1:8" ht="21" customHeight="1" x14ac:dyDescent="0.25">
      <c r="A13" s="603"/>
      <c r="B13" s="1567"/>
      <c r="C13" s="1567"/>
      <c r="D13" s="1567"/>
      <c r="E13" s="868"/>
      <c r="F13" s="604"/>
    </row>
    <row r="14" spans="1:8" ht="21" customHeight="1" x14ac:dyDescent="0.25">
      <c r="A14" s="603"/>
      <c r="B14" s="1567"/>
      <c r="C14" s="1567"/>
      <c r="D14" s="1567"/>
      <c r="E14" s="868"/>
      <c r="F14" s="604"/>
    </row>
    <row r="15" spans="1:8" ht="21" customHeight="1" thickBot="1" x14ac:dyDescent="0.3">
      <c r="A15" s="1023"/>
      <c r="B15" s="1562"/>
      <c r="C15" s="2234" t="s">
        <v>847</v>
      </c>
      <c r="D15" s="2234"/>
      <c r="E15" s="2234"/>
      <c r="F15" s="2235"/>
    </row>
    <row r="16" spans="1:8" ht="21" customHeight="1" x14ac:dyDescent="0.25"/>
    <row r="17" spans="1:5" ht="21" hidden="1" customHeight="1" x14ac:dyDescent="0.25">
      <c r="A17" s="285" t="s">
        <v>327</v>
      </c>
      <c r="B17" s="285"/>
      <c r="C17" s="285"/>
      <c r="D17" s="285"/>
      <c r="E17" s="285"/>
    </row>
    <row r="18" spans="1:5" ht="21" hidden="1" customHeight="1" x14ac:dyDescent="0.25">
      <c r="A18" s="299">
        <v>1</v>
      </c>
      <c r="B18" s="299" t="s">
        <v>682</v>
      </c>
      <c r="C18" s="695"/>
      <c r="D18" s="813"/>
      <c r="E18" s="813"/>
    </row>
    <row r="19" spans="1:5" ht="21" hidden="1" customHeight="1" x14ac:dyDescent="0.25">
      <c r="A19" s="312">
        <v>2</v>
      </c>
      <c r="B19" s="20" t="s">
        <v>694</v>
      </c>
      <c r="C19" s="329"/>
      <c r="D19" s="329"/>
      <c r="E19" s="329"/>
    </row>
    <row r="20" spans="1:5" ht="21" hidden="1" customHeight="1" x14ac:dyDescent="0.25">
      <c r="A20" s="299">
        <v>3</v>
      </c>
      <c r="B20" s="3" t="s">
        <v>664</v>
      </c>
      <c r="C20" s="201"/>
      <c r="D20" s="816"/>
      <c r="E20" s="816"/>
    </row>
    <row r="21" spans="1:5" ht="21" hidden="1" customHeight="1" x14ac:dyDescent="0.25">
      <c r="A21" s="299">
        <v>4</v>
      </c>
      <c r="B21" s="3" t="s">
        <v>665</v>
      </c>
      <c r="C21" s="696"/>
      <c r="D21" s="817"/>
      <c r="E21" s="817"/>
    </row>
    <row r="22" spans="1:5" ht="21" hidden="1" customHeight="1" x14ac:dyDescent="0.25">
      <c r="A22" s="299">
        <v>5</v>
      </c>
      <c r="B22" s="3" t="s">
        <v>667</v>
      </c>
      <c r="C22" s="201"/>
      <c r="D22" s="816"/>
      <c r="E22" s="816"/>
    </row>
    <row r="23" spans="1:5" ht="21" customHeight="1" x14ac:dyDescent="0.25"/>
    <row r="24" spans="1:5" ht="21" customHeight="1" x14ac:dyDescent="0.25"/>
    <row r="25" spans="1:5" ht="21" customHeight="1" x14ac:dyDescent="0.25"/>
    <row r="26" spans="1:5" ht="21" customHeight="1" x14ac:dyDescent="0.25"/>
    <row r="27" spans="1:5" ht="21" customHeight="1" x14ac:dyDescent="0.25"/>
    <row r="28" spans="1:5" ht="21" customHeight="1" x14ac:dyDescent="0.25"/>
    <row r="29" spans="1:5" ht="21" customHeight="1" x14ac:dyDescent="0.25"/>
    <row r="30" spans="1:5" ht="21" customHeight="1" x14ac:dyDescent="0.25"/>
    <row r="31" spans="1:5" ht="21" customHeight="1" x14ac:dyDescent="0.25"/>
    <row r="32" spans="1:5"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sheetData>
  <mergeCells count="7">
    <mergeCell ref="A1:F1"/>
    <mergeCell ref="C15:F15"/>
    <mergeCell ref="A4:A5"/>
    <mergeCell ref="B4:B5"/>
    <mergeCell ref="C4:E4"/>
    <mergeCell ref="C2:F2"/>
    <mergeCell ref="C3:F3"/>
  </mergeCells>
  <pageMargins left="0.70866141732283505" right="0.70866141732283505" top="0.74803149606299202" bottom="0.74803149606299202" header="0.31496062992126" footer="0.31496062992126"/>
  <pageSetup paperSize="9" scale="15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0000"/>
  </sheetPr>
  <dimension ref="A1:H23"/>
  <sheetViews>
    <sheetView topLeftCell="A11" workbookViewId="0">
      <selection activeCell="A27" sqref="A27"/>
    </sheetView>
  </sheetViews>
  <sheetFormatPr defaultColWidth="9.140625" defaultRowHeight="15" x14ac:dyDescent="0.25"/>
  <cols>
    <col min="1" max="1" width="34.5703125" style="199" customWidth="1"/>
    <col min="2" max="2" width="10.28515625" style="199" customWidth="1"/>
    <col min="3" max="8" width="13.140625" style="199" customWidth="1"/>
    <col min="9" max="16384" width="9.140625" style="199"/>
  </cols>
  <sheetData>
    <row r="1" spans="1:8" ht="21" customHeight="1" x14ac:dyDescent="0.25">
      <c r="A1" s="2039" t="str">
        <f>'F30'!A1:H1</f>
        <v>Name of Transmission Licensee: Uttar Pradesh Power Transmission Corporation Limited</v>
      </c>
      <c r="B1" s="2039"/>
      <c r="C1" s="2039"/>
      <c r="D1" s="2039"/>
      <c r="E1" s="2039"/>
      <c r="F1" s="2039"/>
      <c r="G1" s="2039"/>
      <c r="H1" s="2039"/>
    </row>
    <row r="2" spans="1:8" ht="21" customHeight="1" x14ac:dyDescent="0.25">
      <c r="A2" s="1881" t="s">
        <v>26</v>
      </c>
      <c r="B2" s="1881"/>
      <c r="C2" s="1881"/>
      <c r="D2" s="1881"/>
      <c r="E2" s="1881"/>
      <c r="F2" s="1881"/>
      <c r="G2" s="1874" t="s">
        <v>1202</v>
      </c>
      <c r="H2" s="1874"/>
    </row>
    <row r="3" spans="1:8" ht="21" customHeight="1" x14ac:dyDescent="0.25">
      <c r="A3" s="45"/>
      <c r="B3" s="45"/>
      <c r="C3" s="46"/>
      <c r="D3" s="46"/>
      <c r="E3" s="46"/>
      <c r="F3" s="46"/>
      <c r="G3" s="2088" t="s">
        <v>627</v>
      </c>
      <c r="H3" s="2088"/>
    </row>
    <row r="4" spans="1:8" ht="21" customHeight="1" x14ac:dyDescent="0.25">
      <c r="A4" s="2240"/>
      <c r="B4" s="1757" t="s">
        <v>898</v>
      </c>
      <c r="C4" s="184" t="s">
        <v>168</v>
      </c>
      <c r="D4" s="184" t="s">
        <v>167</v>
      </c>
      <c r="E4" s="184" t="s">
        <v>49</v>
      </c>
      <c r="F4" s="1875" t="s">
        <v>163</v>
      </c>
      <c r="G4" s="1875"/>
      <c r="H4" s="1875"/>
    </row>
    <row r="5" spans="1:8" ht="21" customHeight="1" x14ac:dyDescent="0.25">
      <c r="A5" s="2241"/>
      <c r="B5" s="1757"/>
      <c r="C5" s="496" t="s">
        <v>1251</v>
      </c>
      <c r="D5" s="496" t="s">
        <v>1252</v>
      </c>
      <c r="E5" s="496" t="s">
        <v>1253</v>
      </c>
      <c r="F5" s="496" t="s">
        <v>1254</v>
      </c>
      <c r="G5" s="496" t="s">
        <v>1255</v>
      </c>
      <c r="H5" s="496" t="s">
        <v>1256</v>
      </c>
    </row>
    <row r="6" spans="1:8" ht="33" customHeight="1" x14ac:dyDescent="0.25">
      <c r="A6" s="12" t="s">
        <v>735</v>
      </c>
      <c r="B6" s="43" t="s">
        <v>902</v>
      </c>
      <c r="C6" s="276"/>
      <c r="D6" s="276"/>
      <c r="E6" s="276"/>
      <c r="F6" s="276"/>
      <c r="G6" s="276"/>
      <c r="H6" s="276"/>
    </row>
    <row r="7" spans="1:8" ht="21" customHeight="1" x14ac:dyDescent="0.25">
      <c r="A7" s="47" t="s">
        <v>734</v>
      </c>
      <c r="B7" s="43" t="s">
        <v>903</v>
      </c>
      <c r="C7" s="502">
        <f>F27B!E7</f>
        <v>6.2853107344632786E-2</v>
      </c>
      <c r="D7" s="502">
        <f>F27B!F7</f>
        <v>5.6478405315614655E-2</v>
      </c>
      <c r="E7" s="502">
        <f>F27B!G7</f>
        <v>4.1194968553459166E-2</v>
      </c>
      <c r="F7" s="502">
        <f>F27B!H7</f>
        <v>5.3508827071235533E-2</v>
      </c>
      <c r="G7" s="502">
        <f>F27B!I7</f>
        <v>5.3508827071235533E-2</v>
      </c>
      <c r="H7" s="502">
        <f>F27B!J7</f>
        <v>5.3508827071235533E-2</v>
      </c>
    </row>
    <row r="8" spans="1:8" ht="30" customHeight="1" x14ac:dyDescent="0.25">
      <c r="A8" s="12" t="s">
        <v>736</v>
      </c>
      <c r="B8" s="12"/>
      <c r="C8" s="437"/>
      <c r="D8" s="437"/>
      <c r="E8" s="437"/>
      <c r="F8" s="437"/>
      <c r="G8" s="437"/>
      <c r="H8" s="437"/>
    </row>
    <row r="9" spans="1:8" ht="21" customHeight="1" x14ac:dyDescent="0.25">
      <c r="A9" s="47" t="s">
        <v>892</v>
      </c>
      <c r="B9" s="12"/>
      <c r="C9" s="427"/>
      <c r="D9" s="427"/>
      <c r="E9" s="427"/>
      <c r="F9" s="427"/>
      <c r="G9" s="427"/>
      <c r="H9" s="427"/>
    </row>
    <row r="10" spans="1:8" ht="21" customHeight="1" thickBot="1" x14ac:dyDescent="0.3">
      <c r="A10" s="155" t="s">
        <v>737</v>
      </c>
      <c r="B10" s="155"/>
      <c r="C10" s="402">
        <f t="shared" ref="C10:H10" si="0">+C8+C9</f>
        <v>0</v>
      </c>
      <c r="D10" s="402">
        <f t="shared" si="0"/>
        <v>0</v>
      </c>
      <c r="E10" s="402">
        <f t="shared" si="0"/>
        <v>0</v>
      </c>
      <c r="F10" s="402">
        <f t="shared" si="0"/>
        <v>0</v>
      </c>
      <c r="G10" s="402">
        <f t="shared" si="0"/>
        <v>0</v>
      </c>
      <c r="H10" s="402">
        <f t="shared" si="0"/>
        <v>0</v>
      </c>
    </row>
    <row r="11" spans="1:8" ht="21" customHeight="1" thickTop="1" x14ac:dyDescent="0.25"/>
    <row r="12" spans="1:8" ht="21" customHeight="1" x14ac:dyDescent="0.25">
      <c r="A12" s="199" t="s">
        <v>901</v>
      </c>
    </row>
    <row r="13" spans="1:8" ht="21" customHeight="1" x14ac:dyDescent="0.25">
      <c r="F13" s="2078" t="s">
        <v>847</v>
      </c>
      <c r="G13" s="2078"/>
      <c r="H13" s="2042"/>
    </row>
    <row r="14" spans="1:8" ht="21" customHeight="1" x14ac:dyDescent="0.25">
      <c r="F14" s="320"/>
      <c r="G14" s="320"/>
    </row>
    <row r="15" spans="1:8" ht="21" customHeight="1" x14ac:dyDescent="0.25">
      <c r="F15" s="320"/>
      <c r="G15" s="320"/>
    </row>
    <row r="16" spans="1:8" ht="21" customHeight="1" x14ac:dyDescent="0.25">
      <c r="F16" s="320"/>
      <c r="G16" s="320"/>
    </row>
    <row r="17" spans="1:8" ht="21" hidden="1" customHeight="1" x14ac:dyDescent="0.25">
      <c r="A17" s="285" t="s">
        <v>327</v>
      </c>
      <c r="B17" s="285"/>
      <c r="C17" s="285"/>
      <c r="D17" s="285"/>
      <c r="E17" s="285"/>
      <c r="F17" s="285"/>
      <c r="G17" s="285"/>
      <c r="H17" s="285"/>
    </row>
    <row r="18" spans="1:8" ht="21" hidden="1" customHeight="1" x14ac:dyDescent="0.25">
      <c r="A18" s="299">
        <v>1</v>
      </c>
      <c r="B18" s="299" t="s">
        <v>682</v>
      </c>
      <c r="C18" s="2000" t="s">
        <v>707</v>
      </c>
      <c r="D18" s="2001"/>
      <c r="E18" s="2001"/>
      <c r="F18" s="2001"/>
      <c r="G18" s="2001"/>
      <c r="H18" s="2002"/>
    </row>
    <row r="19" spans="1:8" ht="21" hidden="1" customHeight="1" x14ac:dyDescent="0.25">
      <c r="A19" s="312">
        <v>2</v>
      </c>
      <c r="B19" s="20" t="s">
        <v>694</v>
      </c>
      <c r="C19" s="219">
        <v>21.1</v>
      </c>
      <c r="D19" s="329"/>
      <c r="E19" s="329"/>
      <c r="F19" s="329"/>
      <c r="G19" s="329"/>
      <c r="H19" s="330"/>
    </row>
    <row r="20" spans="1:8" ht="21" hidden="1" customHeight="1" x14ac:dyDescent="0.25">
      <c r="A20" s="299">
        <v>3</v>
      </c>
      <c r="B20" s="3" t="s">
        <v>664</v>
      </c>
      <c r="C20" s="299" t="s">
        <v>778</v>
      </c>
      <c r="D20" s="201"/>
      <c r="E20" s="201"/>
      <c r="F20" s="201"/>
      <c r="G20" s="201"/>
      <c r="H20" s="313"/>
    </row>
    <row r="21" spans="1:8" ht="21" hidden="1" customHeight="1" x14ac:dyDescent="0.25">
      <c r="A21" s="299">
        <v>4</v>
      </c>
      <c r="B21" s="3" t="s">
        <v>665</v>
      </c>
      <c r="C21" s="2132" t="s">
        <v>742</v>
      </c>
      <c r="D21" s="2197"/>
      <c r="E21" s="2197"/>
      <c r="F21" s="2197"/>
      <c r="G21" s="2197"/>
      <c r="H21" s="2198"/>
    </row>
    <row r="22" spans="1:8" ht="21" hidden="1" customHeight="1" x14ac:dyDescent="0.25">
      <c r="A22" s="299">
        <v>5</v>
      </c>
      <c r="B22" s="3" t="s">
        <v>667</v>
      </c>
      <c r="C22" s="193" t="s">
        <v>690</v>
      </c>
      <c r="D22" s="201"/>
      <c r="E22" s="201"/>
      <c r="F22" s="201"/>
      <c r="G22" s="201"/>
      <c r="H22" s="313"/>
    </row>
    <row r="23" spans="1:8" ht="21" customHeight="1" x14ac:dyDescent="0.25"/>
  </sheetData>
  <mergeCells count="10">
    <mergeCell ref="C18:H18"/>
    <mergeCell ref="C21:H21"/>
    <mergeCell ref="A1:H1"/>
    <mergeCell ref="G2:H2"/>
    <mergeCell ref="G3:H3"/>
    <mergeCell ref="A4:A5"/>
    <mergeCell ref="B4:B5"/>
    <mergeCell ref="F4:H4"/>
    <mergeCell ref="A2:F2"/>
    <mergeCell ref="F13:H13"/>
  </mergeCell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0000"/>
  </sheetPr>
  <dimension ref="A1:H170"/>
  <sheetViews>
    <sheetView workbookViewId="0">
      <selection activeCell="L6" sqref="L6"/>
    </sheetView>
  </sheetViews>
  <sheetFormatPr defaultColWidth="9.140625" defaultRowHeight="15" x14ac:dyDescent="0.25"/>
  <cols>
    <col min="1" max="1" width="7.85546875" style="199" customWidth="1"/>
    <col min="2" max="2" width="34.5703125" style="199" customWidth="1"/>
    <col min="3" max="8" width="13.140625" style="199" customWidth="1"/>
    <col min="9" max="16384" width="9.140625" style="199"/>
  </cols>
  <sheetData>
    <row r="1" spans="1:8" ht="21" customHeight="1" x14ac:dyDescent="0.25">
      <c r="A1" s="2039" t="str">
        <f>'F30'!A1:H1</f>
        <v>Name of Transmission Licensee: Uttar Pradesh Power Transmission Corporation Limited</v>
      </c>
      <c r="B1" s="2039"/>
      <c r="C1" s="2039"/>
      <c r="D1" s="2039"/>
      <c r="E1" s="2039"/>
      <c r="F1" s="2039"/>
      <c r="G1" s="2039"/>
      <c r="H1" s="2039"/>
    </row>
    <row r="2" spans="1:8" ht="21" customHeight="1" x14ac:dyDescent="0.25">
      <c r="A2" s="1881" t="s">
        <v>1166</v>
      </c>
      <c r="B2" s="1881"/>
      <c r="C2" s="1881"/>
      <c r="D2" s="1881"/>
      <c r="E2" s="1881"/>
      <c r="F2" s="1881"/>
      <c r="G2" s="1874" t="s">
        <v>1203</v>
      </c>
      <c r="H2" s="1874"/>
    </row>
    <row r="3" spans="1:8" ht="21" customHeight="1" x14ac:dyDescent="0.25">
      <c r="A3" s="45"/>
      <c r="B3" s="45"/>
      <c r="C3" s="45"/>
      <c r="D3" s="45"/>
      <c r="E3" s="45"/>
      <c r="F3" s="45"/>
      <c r="G3" s="2088" t="s">
        <v>627</v>
      </c>
      <c r="H3" s="2088"/>
    </row>
    <row r="4" spans="1:8" ht="21" customHeight="1" x14ac:dyDescent="0.25">
      <c r="A4" s="2242"/>
      <c r="B4" s="1757" t="s">
        <v>48</v>
      </c>
      <c r="C4" s="184" t="s">
        <v>168</v>
      </c>
      <c r="D4" s="184" t="s">
        <v>167</v>
      </c>
      <c r="E4" s="184" t="s">
        <v>49</v>
      </c>
      <c r="F4" s="1875" t="s">
        <v>163</v>
      </c>
      <c r="G4" s="1875"/>
      <c r="H4" s="1875"/>
    </row>
    <row r="5" spans="1:8" ht="21" customHeight="1" x14ac:dyDescent="0.25">
      <c r="A5" s="2242"/>
      <c r="B5" s="1757"/>
      <c r="C5" s="496" t="s">
        <v>1251</v>
      </c>
      <c r="D5" s="496" t="s">
        <v>1252</v>
      </c>
      <c r="E5" s="496" t="s">
        <v>1253</v>
      </c>
      <c r="F5" s="496" t="s">
        <v>1254</v>
      </c>
      <c r="G5" s="496" t="s">
        <v>1255</v>
      </c>
      <c r="H5" s="496" t="s">
        <v>1256</v>
      </c>
    </row>
    <row r="6" spans="1:8" ht="21" customHeight="1" x14ac:dyDescent="0.25">
      <c r="A6" s="242" t="s">
        <v>172</v>
      </c>
      <c r="B6" s="21" t="s">
        <v>699</v>
      </c>
      <c r="C6" s="47"/>
      <c r="D6" s="47"/>
      <c r="E6" s="47"/>
      <c r="F6" s="47"/>
      <c r="G6" s="47"/>
      <c r="H6" s="47"/>
    </row>
    <row r="7" spans="1:8" ht="21" customHeight="1" x14ac:dyDescent="0.25">
      <c r="A7" s="208"/>
      <c r="B7" s="12" t="s">
        <v>695</v>
      </c>
      <c r="C7" s="2243"/>
      <c r="D7" s="2244"/>
      <c r="E7" s="2244"/>
      <c r="F7" s="2244"/>
      <c r="G7" s="2244"/>
      <c r="H7" s="2245"/>
    </row>
    <row r="8" spans="1:8" ht="21" customHeight="1" x14ac:dyDescent="0.25">
      <c r="A8" s="208"/>
      <c r="B8" s="12" t="s">
        <v>696</v>
      </c>
      <c r="C8" s="2243"/>
      <c r="D8" s="2244"/>
      <c r="E8" s="2244"/>
      <c r="F8" s="2244"/>
      <c r="G8" s="2244"/>
      <c r="H8" s="2245"/>
    </row>
    <row r="9" spans="1:8" ht="21" customHeight="1" x14ac:dyDescent="0.25">
      <c r="A9" s="208"/>
      <c r="B9" s="12" t="s">
        <v>775</v>
      </c>
      <c r="C9" s="2243"/>
      <c r="D9" s="2244"/>
      <c r="E9" s="2244"/>
      <c r="F9" s="2244"/>
      <c r="G9" s="2244"/>
      <c r="H9" s="2245"/>
    </row>
    <row r="10" spans="1:8" ht="21" customHeight="1" x14ac:dyDescent="0.25">
      <c r="A10" s="208"/>
      <c r="B10" s="12" t="s">
        <v>776</v>
      </c>
      <c r="C10" s="2243"/>
      <c r="D10" s="2244"/>
      <c r="E10" s="2244"/>
      <c r="F10" s="2244"/>
      <c r="G10" s="2244"/>
      <c r="H10" s="2245"/>
    </row>
    <row r="11" spans="1:8" ht="21" customHeight="1" x14ac:dyDescent="0.25">
      <c r="A11" s="208"/>
      <c r="B11" s="12" t="s">
        <v>777</v>
      </c>
      <c r="C11" s="2243"/>
      <c r="D11" s="2244"/>
      <c r="E11" s="2244"/>
      <c r="F11" s="2244"/>
      <c r="G11" s="2244"/>
      <c r="H11" s="2245"/>
    </row>
    <row r="12" spans="1:8" ht="21" customHeight="1" x14ac:dyDescent="0.25">
      <c r="A12" s="208"/>
      <c r="B12" s="12" t="s">
        <v>187</v>
      </c>
      <c r="C12" s="2243"/>
      <c r="D12" s="2244"/>
      <c r="E12" s="2244"/>
      <c r="F12" s="2244"/>
      <c r="G12" s="2244"/>
      <c r="H12" s="2245"/>
    </row>
    <row r="13" spans="1:8" ht="21" customHeight="1" x14ac:dyDescent="0.25">
      <c r="A13" s="208"/>
      <c r="B13" s="12"/>
      <c r="C13" s="430"/>
      <c r="D13" s="430"/>
      <c r="E13" s="430"/>
      <c r="F13" s="430"/>
      <c r="G13" s="430"/>
      <c r="H13" s="430"/>
    </row>
    <row r="14" spans="1:8" ht="21" customHeight="1" x14ac:dyDescent="0.25">
      <c r="A14" s="242" t="s">
        <v>183</v>
      </c>
      <c r="B14" s="21" t="s">
        <v>697</v>
      </c>
      <c r="C14" s="430"/>
      <c r="D14" s="430"/>
      <c r="E14" s="430"/>
      <c r="F14" s="430"/>
      <c r="G14" s="430"/>
      <c r="H14" s="430"/>
    </row>
    <row r="15" spans="1:8" ht="21" customHeight="1" x14ac:dyDescent="0.25">
      <c r="A15" s="208"/>
      <c r="B15" s="12" t="s">
        <v>695</v>
      </c>
      <c r="C15" s="430"/>
      <c r="D15" s="430"/>
      <c r="E15" s="430"/>
      <c r="F15" s="430"/>
      <c r="G15" s="430"/>
      <c r="H15" s="430"/>
    </row>
    <row r="16" spans="1:8" ht="21" customHeight="1" x14ac:dyDescent="0.25">
      <c r="A16" s="208"/>
      <c r="B16" s="12" t="s">
        <v>696</v>
      </c>
      <c r="C16" s="430"/>
      <c r="D16" s="430"/>
      <c r="E16" s="430"/>
      <c r="F16" s="430"/>
      <c r="G16" s="430"/>
      <c r="H16" s="430"/>
    </row>
    <row r="17" spans="1:8" ht="21" customHeight="1" x14ac:dyDescent="0.25">
      <c r="A17" s="208"/>
      <c r="B17" s="12" t="s">
        <v>775</v>
      </c>
      <c r="C17" s="430"/>
      <c r="D17" s="430"/>
      <c r="E17" s="430"/>
      <c r="F17" s="430"/>
      <c r="G17" s="430"/>
      <c r="H17" s="430"/>
    </row>
    <row r="18" spans="1:8" ht="21" customHeight="1" x14ac:dyDescent="0.25">
      <c r="A18" s="208"/>
      <c r="B18" s="12" t="s">
        <v>776</v>
      </c>
      <c r="C18" s="430"/>
      <c r="D18" s="430"/>
      <c r="E18" s="430"/>
      <c r="F18" s="430"/>
      <c r="G18" s="430"/>
      <c r="H18" s="430"/>
    </row>
    <row r="19" spans="1:8" ht="21" customHeight="1" x14ac:dyDescent="0.25">
      <c r="A19" s="208"/>
      <c r="B19" s="12" t="s">
        <v>777</v>
      </c>
      <c r="C19" s="430"/>
      <c r="D19" s="430"/>
      <c r="E19" s="430"/>
      <c r="F19" s="430"/>
      <c r="G19" s="430"/>
      <c r="H19" s="430"/>
    </row>
    <row r="20" spans="1:8" ht="21" customHeight="1" x14ac:dyDescent="0.25">
      <c r="A20" s="208"/>
      <c r="B20" s="12" t="s">
        <v>187</v>
      </c>
      <c r="C20" s="430"/>
      <c r="D20" s="430"/>
      <c r="E20" s="430"/>
      <c r="F20" s="430"/>
      <c r="G20" s="430"/>
      <c r="H20" s="430"/>
    </row>
    <row r="21" spans="1:8" ht="21" customHeight="1" x14ac:dyDescent="0.25">
      <c r="A21" s="208"/>
      <c r="B21" s="331"/>
      <c r="C21" s="438"/>
      <c r="D21" s="439"/>
      <c r="E21" s="439"/>
      <c r="F21" s="439"/>
      <c r="G21" s="439"/>
      <c r="H21" s="439"/>
    </row>
    <row r="22" spans="1:8" ht="21" customHeight="1" x14ac:dyDescent="0.25">
      <c r="A22" s="242" t="s">
        <v>260</v>
      </c>
      <c r="B22" s="332" t="s">
        <v>738</v>
      </c>
      <c r="C22" s="440"/>
      <c r="D22" s="440"/>
      <c r="E22" s="440"/>
      <c r="F22" s="440"/>
      <c r="G22" s="440"/>
      <c r="H22" s="440"/>
    </row>
    <row r="23" spans="1:8" ht="21" customHeight="1" x14ac:dyDescent="0.25">
      <c r="A23" s="208"/>
      <c r="B23" s="12" t="s">
        <v>695</v>
      </c>
      <c r="C23" s="441">
        <f t="shared" ref="C23:C28" si="0">C7*C15</f>
        <v>0</v>
      </c>
      <c r="D23" s="440"/>
      <c r="E23" s="440"/>
      <c r="F23" s="440"/>
      <c r="G23" s="440"/>
      <c r="H23" s="440"/>
    </row>
    <row r="24" spans="1:8" ht="21" customHeight="1" x14ac:dyDescent="0.25">
      <c r="A24" s="208"/>
      <c r="B24" s="12" t="s">
        <v>696</v>
      </c>
      <c r="C24" s="442">
        <f t="shared" si="0"/>
        <v>0</v>
      </c>
      <c r="D24" s="438"/>
      <c r="E24" s="438"/>
      <c r="F24" s="438"/>
      <c r="G24" s="439"/>
      <c r="H24" s="439"/>
    </row>
    <row r="25" spans="1:8" ht="21" customHeight="1" x14ac:dyDescent="0.25">
      <c r="A25" s="208"/>
      <c r="B25" s="12" t="s">
        <v>775</v>
      </c>
      <c r="C25" s="441">
        <f t="shared" si="0"/>
        <v>0</v>
      </c>
      <c r="D25" s="440"/>
      <c r="E25" s="440"/>
      <c r="F25" s="440"/>
      <c r="G25" s="440"/>
      <c r="H25" s="440"/>
    </row>
    <row r="26" spans="1:8" ht="21" customHeight="1" x14ac:dyDescent="0.25">
      <c r="A26" s="208"/>
      <c r="B26" s="12" t="s">
        <v>776</v>
      </c>
      <c r="C26" s="442">
        <f t="shared" si="0"/>
        <v>0</v>
      </c>
      <c r="D26" s="438"/>
      <c r="E26" s="438"/>
      <c r="F26" s="438"/>
      <c r="G26" s="439"/>
      <c r="H26" s="439"/>
    </row>
    <row r="27" spans="1:8" ht="21" customHeight="1" x14ac:dyDescent="0.25">
      <c r="A27" s="208"/>
      <c r="B27" s="12" t="s">
        <v>777</v>
      </c>
      <c r="C27" s="442">
        <f t="shared" si="0"/>
        <v>0</v>
      </c>
      <c r="D27" s="443"/>
      <c r="E27" s="443"/>
      <c r="F27" s="443"/>
      <c r="G27" s="439"/>
      <c r="H27" s="439"/>
    </row>
    <row r="28" spans="1:8" ht="21" customHeight="1" x14ac:dyDescent="0.25">
      <c r="A28" s="208"/>
      <c r="B28" s="12" t="s">
        <v>187</v>
      </c>
      <c r="C28" s="442">
        <f t="shared" si="0"/>
        <v>0</v>
      </c>
      <c r="D28" s="443"/>
      <c r="E28" s="443"/>
      <c r="F28" s="443"/>
      <c r="G28" s="439"/>
      <c r="H28" s="439"/>
    </row>
    <row r="29" spans="1:8" ht="21" customHeight="1" thickBot="1" x14ac:dyDescent="0.3">
      <c r="A29" s="493"/>
      <c r="B29" s="333" t="s">
        <v>70</v>
      </c>
      <c r="C29" s="444">
        <f t="shared" ref="C29:H29" si="1">SUM(C23:C28)</f>
        <v>0</v>
      </c>
      <c r="D29" s="444">
        <f t="shared" si="1"/>
        <v>0</v>
      </c>
      <c r="E29" s="444">
        <f t="shared" si="1"/>
        <v>0</v>
      </c>
      <c r="F29" s="444">
        <f t="shared" si="1"/>
        <v>0</v>
      </c>
      <c r="G29" s="444">
        <f t="shared" si="1"/>
        <v>0</v>
      </c>
      <c r="H29" s="444">
        <f t="shared" si="1"/>
        <v>0</v>
      </c>
    </row>
    <row r="30" spans="1:8" ht="21" customHeight="1" x14ac:dyDescent="0.25">
      <c r="A30" s="208"/>
      <c r="B30" s="334"/>
      <c r="C30" s="445"/>
      <c r="D30" s="446"/>
      <c r="E30" s="446"/>
      <c r="F30" s="446"/>
      <c r="G30" s="446"/>
      <c r="H30" s="446"/>
    </row>
    <row r="31" spans="1:8" ht="21" customHeight="1" x14ac:dyDescent="0.25">
      <c r="A31" s="242" t="s">
        <v>261</v>
      </c>
      <c r="B31" s="21" t="s">
        <v>700</v>
      </c>
      <c r="C31" s="438"/>
      <c r="D31" s="439"/>
      <c r="E31" s="439"/>
      <c r="F31" s="439"/>
      <c r="G31" s="439"/>
      <c r="H31" s="439"/>
    </row>
    <row r="32" spans="1:8" ht="21" customHeight="1" x14ac:dyDescent="0.25">
      <c r="A32" s="208"/>
      <c r="B32" s="12" t="s">
        <v>696</v>
      </c>
      <c r="C32" s="438"/>
      <c r="D32" s="439"/>
      <c r="E32" s="439"/>
      <c r="F32" s="439"/>
      <c r="G32" s="439"/>
      <c r="H32" s="439"/>
    </row>
    <row r="33" spans="1:8" ht="21" customHeight="1" x14ac:dyDescent="0.25">
      <c r="A33" s="208"/>
      <c r="B33" s="12" t="s">
        <v>775</v>
      </c>
      <c r="C33" s="438"/>
      <c r="D33" s="439"/>
      <c r="E33" s="439"/>
      <c r="F33" s="439"/>
      <c r="G33" s="439"/>
      <c r="H33" s="439"/>
    </row>
    <row r="34" spans="1:8" ht="21" customHeight="1" x14ac:dyDescent="0.25">
      <c r="A34" s="208"/>
      <c r="B34" s="12" t="s">
        <v>776</v>
      </c>
      <c r="C34" s="438"/>
      <c r="D34" s="439"/>
      <c r="E34" s="439"/>
      <c r="F34" s="439"/>
      <c r="G34" s="439"/>
      <c r="H34" s="439"/>
    </row>
    <row r="35" spans="1:8" ht="21" customHeight="1" x14ac:dyDescent="0.25">
      <c r="A35" s="208"/>
      <c r="B35" s="12" t="s">
        <v>777</v>
      </c>
      <c r="C35" s="438"/>
      <c r="D35" s="439"/>
      <c r="E35" s="439"/>
      <c r="F35" s="439"/>
      <c r="G35" s="439"/>
      <c r="H35" s="439"/>
    </row>
    <row r="36" spans="1:8" ht="21" customHeight="1" x14ac:dyDescent="0.25">
      <c r="A36" s="208"/>
      <c r="B36" s="12" t="s">
        <v>187</v>
      </c>
      <c r="C36" s="438"/>
      <c r="D36" s="439"/>
      <c r="E36" s="439"/>
      <c r="F36" s="439"/>
      <c r="G36" s="439"/>
      <c r="H36" s="439"/>
    </row>
    <row r="37" spans="1:8" ht="21" customHeight="1" x14ac:dyDescent="0.25">
      <c r="A37" s="208"/>
      <c r="B37" s="331"/>
      <c r="C37" s="438"/>
      <c r="D37" s="439"/>
      <c r="E37" s="439"/>
      <c r="F37" s="439"/>
      <c r="G37" s="439"/>
      <c r="H37" s="439"/>
    </row>
    <row r="38" spans="1:8" ht="21" customHeight="1" x14ac:dyDescent="0.25">
      <c r="A38" s="242" t="s">
        <v>262</v>
      </c>
      <c r="B38" s="332" t="s">
        <v>701</v>
      </c>
      <c r="C38" s="438"/>
      <c r="D38" s="439"/>
      <c r="E38" s="439"/>
      <c r="F38" s="439"/>
      <c r="G38" s="439"/>
      <c r="H38" s="439"/>
    </row>
    <row r="39" spans="1:8" ht="21" customHeight="1" x14ac:dyDescent="0.25">
      <c r="A39" s="208"/>
      <c r="B39" s="12" t="s">
        <v>696</v>
      </c>
      <c r="C39" s="438"/>
      <c r="D39" s="439"/>
      <c r="E39" s="439"/>
      <c r="F39" s="439"/>
      <c r="G39" s="439"/>
      <c r="H39" s="439"/>
    </row>
    <row r="40" spans="1:8" ht="21" customHeight="1" x14ac:dyDescent="0.25">
      <c r="A40" s="208"/>
      <c r="B40" s="12" t="s">
        <v>775</v>
      </c>
      <c r="C40" s="438"/>
      <c r="D40" s="439"/>
      <c r="E40" s="439"/>
      <c r="F40" s="439"/>
      <c r="G40" s="439"/>
      <c r="H40" s="439"/>
    </row>
    <row r="41" spans="1:8" ht="21" customHeight="1" x14ac:dyDescent="0.25">
      <c r="A41" s="208"/>
      <c r="B41" s="12" t="s">
        <v>776</v>
      </c>
      <c r="C41" s="438"/>
      <c r="D41" s="439"/>
      <c r="E41" s="439"/>
      <c r="F41" s="439"/>
      <c r="G41" s="439"/>
      <c r="H41" s="439"/>
    </row>
    <row r="42" spans="1:8" ht="21" customHeight="1" x14ac:dyDescent="0.25">
      <c r="A42" s="208"/>
      <c r="B42" s="12" t="s">
        <v>777</v>
      </c>
      <c r="C42" s="438"/>
      <c r="D42" s="439"/>
      <c r="E42" s="439"/>
      <c r="F42" s="439"/>
      <c r="G42" s="439"/>
      <c r="H42" s="439"/>
    </row>
    <row r="43" spans="1:8" ht="21" customHeight="1" x14ac:dyDescent="0.25">
      <c r="A43" s="208"/>
      <c r="B43" s="12" t="s">
        <v>187</v>
      </c>
      <c r="C43" s="438"/>
      <c r="D43" s="439"/>
      <c r="E43" s="439"/>
      <c r="F43" s="439"/>
      <c r="G43" s="439"/>
      <c r="H43" s="439"/>
    </row>
    <row r="44" spans="1:8" ht="21" customHeight="1" x14ac:dyDescent="0.25">
      <c r="A44" s="208"/>
      <c r="B44" s="331"/>
      <c r="C44" s="438"/>
      <c r="D44" s="439"/>
      <c r="E44" s="439"/>
      <c r="F44" s="439"/>
      <c r="G44" s="439"/>
      <c r="H44" s="439"/>
    </row>
    <row r="45" spans="1:8" ht="21" customHeight="1" x14ac:dyDescent="0.25">
      <c r="A45" s="208" t="s">
        <v>263</v>
      </c>
      <c r="B45" s="332" t="s">
        <v>739</v>
      </c>
      <c r="C45" s="438"/>
      <c r="D45" s="439"/>
      <c r="E45" s="439"/>
      <c r="F45" s="439"/>
      <c r="G45" s="439"/>
      <c r="H45" s="439"/>
    </row>
    <row r="46" spans="1:8" ht="21" customHeight="1" x14ac:dyDescent="0.25">
      <c r="A46" s="208"/>
      <c r="B46" s="12" t="s">
        <v>696</v>
      </c>
      <c r="C46" s="442">
        <f>C32*C39</f>
        <v>0</v>
      </c>
      <c r="D46" s="439"/>
      <c r="E46" s="439"/>
      <c r="F46" s="439"/>
      <c r="G46" s="439"/>
      <c r="H46" s="439"/>
    </row>
    <row r="47" spans="1:8" ht="21" customHeight="1" x14ac:dyDescent="0.25">
      <c r="A47" s="208"/>
      <c r="B47" s="12" t="s">
        <v>775</v>
      </c>
      <c r="C47" s="442">
        <f>C33*C40</f>
        <v>0</v>
      </c>
      <c r="D47" s="439"/>
      <c r="E47" s="439"/>
      <c r="F47" s="439"/>
      <c r="G47" s="439"/>
      <c r="H47" s="439"/>
    </row>
    <row r="48" spans="1:8" ht="21" customHeight="1" x14ac:dyDescent="0.25">
      <c r="A48" s="208"/>
      <c r="B48" s="12" t="s">
        <v>776</v>
      </c>
      <c r="C48" s="442">
        <f>C34*C41</f>
        <v>0</v>
      </c>
      <c r="D48" s="439"/>
      <c r="E48" s="439"/>
      <c r="F48" s="439"/>
      <c r="G48" s="439"/>
      <c r="H48" s="439"/>
    </row>
    <row r="49" spans="1:8" ht="21" customHeight="1" x14ac:dyDescent="0.25">
      <c r="A49" s="208"/>
      <c r="B49" s="12" t="s">
        <v>777</v>
      </c>
      <c r="C49" s="442">
        <f>C35*C42</f>
        <v>0</v>
      </c>
      <c r="D49" s="439"/>
      <c r="E49" s="439"/>
      <c r="F49" s="439"/>
      <c r="G49" s="439"/>
      <c r="H49" s="439"/>
    </row>
    <row r="50" spans="1:8" ht="21" customHeight="1" x14ac:dyDescent="0.25">
      <c r="A50" s="208"/>
      <c r="B50" s="12" t="s">
        <v>187</v>
      </c>
      <c r="C50" s="442">
        <f>C36*C43</f>
        <v>0</v>
      </c>
      <c r="D50" s="439"/>
      <c r="E50" s="439"/>
      <c r="F50" s="439"/>
      <c r="G50" s="439"/>
      <c r="H50" s="439"/>
    </row>
    <row r="51" spans="1:8" ht="21" customHeight="1" thickBot="1" x14ac:dyDescent="0.3">
      <c r="A51" s="493"/>
      <c r="B51" s="333" t="s">
        <v>70</v>
      </c>
      <c r="C51" s="444">
        <f t="shared" ref="C51:H51" si="2">SUM(C46:C50)</f>
        <v>0</v>
      </c>
      <c r="D51" s="444">
        <f t="shared" si="2"/>
        <v>0</v>
      </c>
      <c r="E51" s="444">
        <f t="shared" si="2"/>
        <v>0</v>
      </c>
      <c r="F51" s="444">
        <f t="shared" si="2"/>
        <v>0</v>
      </c>
      <c r="G51" s="444">
        <f t="shared" si="2"/>
        <v>0</v>
      </c>
      <c r="H51" s="444">
        <f t="shared" si="2"/>
        <v>0</v>
      </c>
    </row>
    <row r="52" spans="1:8" ht="21" customHeight="1" x14ac:dyDescent="0.25">
      <c r="A52" s="493"/>
      <c r="B52" s="335"/>
      <c r="C52" s="447"/>
      <c r="D52" s="448"/>
      <c r="E52" s="448"/>
      <c r="F52" s="448"/>
      <c r="G52" s="448"/>
      <c r="H52" s="448"/>
    </row>
    <row r="53" spans="1:8" ht="21" customHeight="1" thickBot="1" x14ac:dyDescent="0.3">
      <c r="A53" s="493" t="s">
        <v>614</v>
      </c>
      <c r="B53" s="336" t="s">
        <v>740</v>
      </c>
      <c r="C53" s="449">
        <f t="shared" ref="C53:H53" si="3">C29+C51</f>
        <v>0</v>
      </c>
      <c r="D53" s="449">
        <f t="shared" si="3"/>
        <v>0</v>
      </c>
      <c r="E53" s="449">
        <f t="shared" si="3"/>
        <v>0</v>
      </c>
      <c r="F53" s="449">
        <f t="shared" si="3"/>
        <v>0</v>
      </c>
      <c r="G53" s="449">
        <f t="shared" si="3"/>
        <v>0</v>
      </c>
      <c r="H53" s="449">
        <f t="shared" si="3"/>
        <v>0</v>
      </c>
    </row>
    <row r="54" spans="1:8" ht="21" customHeight="1" thickTop="1" x14ac:dyDescent="0.25">
      <c r="A54" s="61"/>
      <c r="B54" s="337"/>
      <c r="C54" s="337"/>
      <c r="D54" s="338"/>
      <c r="E54" s="338"/>
      <c r="F54" s="338"/>
      <c r="G54" s="338"/>
      <c r="H54" s="338"/>
    </row>
    <row r="55" spans="1:8" ht="21" customHeight="1" x14ac:dyDescent="0.25">
      <c r="A55" s="339"/>
      <c r="B55" s="205"/>
      <c r="C55" s="340"/>
      <c r="D55" s="340"/>
      <c r="E55" s="340"/>
      <c r="F55" s="340"/>
      <c r="G55" s="340"/>
      <c r="H55" s="340"/>
    </row>
    <row r="56" spans="1:8" ht="21" customHeight="1" x14ac:dyDescent="0.25">
      <c r="A56" s="339"/>
      <c r="B56" s="341"/>
      <c r="C56" s="341"/>
      <c r="D56" s="342"/>
      <c r="F56" s="2006" t="s">
        <v>847</v>
      </c>
      <c r="G56" s="2006"/>
      <c r="H56" s="2006"/>
    </row>
    <row r="57" spans="1:8" ht="21" customHeight="1" x14ac:dyDescent="0.25">
      <c r="A57" s="176"/>
    </row>
    <row r="58" spans="1:8" ht="21" customHeight="1" x14ac:dyDescent="0.25">
      <c r="A58" s="176"/>
    </row>
    <row r="59" spans="1:8" ht="21" customHeight="1" x14ac:dyDescent="0.25">
      <c r="A59" s="176"/>
    </row>
    <row r="60" spans="1:8" ht="21" customHeight="1" x14ac:dyDescent="0.25">
      <c r="A60" s="176"/>
    </row>
    <row r="61" spans="1:8" ht="21" hidden="1" customHeight="1" x14ac:dyDescent="0.25">
      <c r="A61" s="157" t="s">
        <v>327</v>
      </c>
      <c r="B61" s="285"/>
      <c r="C61" s="285"/>
      <c r="D61" s="285"/>
      <c r="E61" s="285"/>
      <c r="F61" s="285"/>
      <c r="G61" s="285"/>
      <c r="H61" s="285"/>
    </row>
    <row r="62" spans="1:8" ht="21" hidden="1" customHeight="1" x14ac:dyDescent="0.25">
      <c r="A62" s="158">
        <v>1</v>
      </c>
      <c r="B62" s="299" t="s">
        <v>682</v>
      </c>
      <c r="C62" s="2000" t="s">
        <v>707</v>
      </c>
      <c r="D62" s="2001"/>
      <c r="E62" s="2001"/>
      <c r="F62" s="2001"/>
      <c r="G62" s="2001"/>
      <c r="H62" s="2002"/>
    </row>
    <row r="63" spans="1:8" ht="21" hidden="1" customHeight="1" x14ac:dyDescent="0.25">
      <c r="A63" s="159">
        <v>2</v>
      </c>
      <c r="B63" s="20" t="s">
        <v>694</v>
      </c>
      <c r="C63" s="219">
        <v>21.1</v>
      </c>
      <c r="D63" s="329"/>
      <c r="E63" s="329"/>
      <c r="F63" s="329"/>
      <c r="G63" s="329"/>
      <c r="H63" s="330"/>
    </row>
    <row r="64" spans="1:8" ht="21" hidden="1" customHeight="1" x14ac:dyDescent="0.25">
      <c r="A64" s="158">
        <v>3</v>
      </c>
      <c r="B64" s="3" t="s">
        <v>664</v>
      </c>
      <c r="C64" s="299" t="s">
        <v>778</v>
      </c>
      <c r="D64" s="201"/>
      <c r="E64" s="201"/>
      <c r="F64" s="201"/>
      <c r="G64" s="201"/>
      <c r="H64" s="313"/>
    </row>
    <row r="65" spans="1:8" ht="21" hidden="1" customHeight="1" x14ac:dyDescent="0.25">
      <c r="A65" s="158">
        <v>4</v>
      </c>
      <c r="B65" s="3" t="s">
        <v>665</v>
      </c>
      <c r="C65" s="2132" t="s">
        <v>742</v>
      </c>
      <c r="D65" s="2197"/>
      <c r="E65" s="2197"/>
      <c r="F65" s="2197"/>
      <c r="G65" s="2197"/>
      <c r="H65" s="2198"/>
    </row>
    <row r="66" spans="1:8" ht="21" hidden="1" customHeight="1" x14ac:dyDescent="0.25">
      <c r="A66" s="158">
        <v>5</v>
      </c>
      <c r="B66" s="3" t="s">
        <v>667</v>
      </c>
      <c r="C66" s="193" t="s">
        <v>690</v>
      </c>
      <c r="D66" s="201"/>
      <c r="E66" s="201"/>
      <c r="F66" s="201"/>
      <c r="G66" s="201"/>
      <c r="H66" s="313"/>
    </row>
    <row r="67" spans="1:8" ht="21" customHeight="1" x14ac:dyDescent="0.25">
      <c r="A67" s="176"/>
    </row>
    <row r="68" spans="1:8" ht="21" customHeight="1" x14ac:dyDescent="0.25">
      <c r="A68" s="176"/>
    </row>
    <row r="69" spans="1:8" ht="21" customHeight="1" x14ac:dyDescent="0.25">
      <c r="A69" s="176"/>
    </row>
    <row r="70" spans="1:8" ht="21" customHeight="1" x14ac:dyDescent="0.25">
      <c r="A70" s="176"/>
    </row>
    <row r="71" spans="1:8" ht="21" customHeight="1" x14ac:dyDescent="0.25">
      <c r="A71" s="176"/>
    </row>
    <row r="72" spans="1:8" ht="21" customHeight="1" x14ac:dyDescent="0.25">
      <c r="A72" s="176"/>
    </row>
    <row r="73" spans="1:8" ht="21" customHeight="1" x14ac:dyDescent="0.25">
      <c r="A73" s="176"/>
    </row>
    <row r="74" spans="1:8" ht="21" customHeight="1" x14ac:dyDescent="0.25">
      <c r="A74" s="176"/>
    </row>
    <row r="75" spans="1:8" ht="21" customHeight="1" x14ac:dyDescent="0.25">
      <c r="A75" s="176"/>
    </row>
    <row r="76" spans="1:8" ht="21" customHeight="1" x14ac:dyDescent="0.25">
      <c r="A76" s="176"/>
    </row>
    <row r="77" spans="1:8" ht="21" customHeight="1" x14ac:dyDescent="0.25">
      <c r="A77" s="176"/>
    </row>
    <row r="78" spans="1:8" ht="21" customHeight="1" x14ac:dyDescent="0.25">
      <c r="A78" s="176"/>
    </row>
    <row r="79" spans="1:8" ht="21" customHeight="1" x14ac:dyDescent="0.25">
      <c r="A79" s="176"/>
    </row>
    <row r="80" spans="1:8" ht="21" customHeight="1" x14ac:dyDescent="0.25">
      <c r="A80" s="176"/>
    </row>
    <row r="81" spans="1:1" ht="21" customHeight="1" x14ac:dyDescent="0.25">
      <c r="A81" s="176"/>
    </row>
    <row r="82" spans="1:1" ht="21" customHeight="1" x14ac:dyDescent="0.25">
      <c r="A82" s="176"/>
    </row>
    <row r="83" spans="1:1" ht="21" customHeight="1" x14ac:dyDescent="0.25">
      <c r="A83" s="176"/>
    </row>
    <row r="84" spans="1:1" ht="21" customHeight="1" x14ac:dyDescent="0.25">
      <c r="A84" s="176"/>
    </row>
    <row r="85" spans="1:1" ht="21" customHeight="1" x14ac:dyDescent="0.25">
      <c r="A85" s="176"/>
    </row>
    <row r="86" spans="1:1" ht="21" customHeight="1" x14ac:dyDescent="0.25">
      <c r="A86" s="176"/>
    </row>
    <row r="87" spans="1:1" ht="21" customHeight="1" x14ac:dyDescent="0.25">
      <c r="A87" s="176"/>
    </row>
    <row r="88" spans="1:1" ht="21" customHeight="1" x14ac:dyDescent="0.25">
      <c r="A88" s="176"/>
    </row>
    <row r="89" spans="1:1" ht="21" customHeight="1" x14ac:dyDescent="0.25">
      <c r="A89" s="176"/>
    </row>
    <row r="90" spans="1:1" ht="21" customHeight="1" x14ac:dyDescent="0.25">
      <c r="A90" s="176"/>
    </row>
    <row r="91" spans="1:1" ht="21" customHeight="1" x14ac:dyDescent="0.25">
      <c r="A91" s="176"/>
    </row>
    <row r="92" spans="1:1" ht="21" customHeight="1" x14ac:dyDescent="0.25">
      <c r="A92" s="176"/>
    </row>
    <row r="93" spans="1:1" ht="21" customHeight="1" x14ac:dyDescent="0.25">
      <c r="A93" s="176"/>
    </row>
    <row r="94" spans="1:1" ht="21" customHeight="1" x14ac:dyDescent="0.25">
      <c r="A94" s="176"/>
    </row>
    <row r="95" spans="1:1" ht="21" customHeight="1" x14ac:dyDescent="0.25">
      <c r="A95" s="176"/>
    </row>
    <row r="96" spans="1:1" ht="21" customHeight="1" x14ac:dyDescent="0.25">
      <c r="A96" s="176"/>
    </row>
    <row r="97" spans="1:1" ht="21" customHeight="1" x14ac:dyDescent="0.25">
      <c r="A97" s="176"/>
    </row>
    <row r="98" spans="1:1" ht="21" customHeight="1" x14ac:dyDescent="0.25">
      <c r="A98" s="176"/>
    </row>
    <row r="99" spans="1:1" ht="21" customHeight="1" x14ac:dyDescent="0.25">
      <c r="A99" s="176"/>
    </row>
    <row r="100" spans="1:1" ht="21" customHeight="1" x14ac:dyDescent="0.25">
      <c r="A100" s="176"/>
    </row>
    <row r="101" spans="1:1" ht="21" customHeight="1" x14ac:dyDescent="0.25">
      <c r="A101" s="176"/>
    </row>
    <row r="102" spans="1:1" ht="21" customHeight="1" x14ac:dyDescent="0.25">
      <c r="A102" s="176"/>
    </row>
    <row r="103" spans="1:1" ht="21" customHeight="1" x14ac:dyDescent="0.25">
      <c r="A103" s="176"/>
    </row>
    <row r="104" spans="1:1" ht="21" customHeight="1" x14ac:dyDescent="0.25">
      <c r="A104" s="176"/>
    </row>
    <row r="105" spans="1:1" ht="21" customHeight="1" x14ac:dyDescent="0.25">
      <c r="A105" s="176"/>
    </row>
    <row r="106" spans="1:1" ht="21" customHeight="1" x14ac:dyDescent="0.25">
      <c r="A106" s="176"/>
    </row>
    <row r="107" spans="1:1" ht="21" customHeight="1" x14ac:dyDescent="0.25">
      <c r="A107" s="176"/>
    </row>
    <row r="108" spans="1:1" ht="21" customHeight="1" x14ac:dyDescent="0.25">
      <c r="A108" s="176"/>
    </row>
    <row r="109" spans="1:1" ht="21" customHeight="1" x14ac:dyDescent="0.25">
      <c r="A109" s="176"/>
    </row>
    <row r="110" spans="1:1" ht="21" customHeight="1" x14ac:dyDescent="0.25">
      <c r="A110" s="176"/>
    </row>
    <row r="111" spans="1:1" ht="21" customHeight="1" x14ac:dyDescent="0.25">
      <c r="A111" s="176"/>
    </row>
    <row r="112" spans="1:1" ht="21" customHeight="1" x14ac:dyDescent="0.25">
      <c r="A112" s="176"/>
    </row>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sheetData>
  <mergeCells count="16">
    <mergeCell ref="F56:H56"/>
    <mergeCell ref="C62:H62"/>
    <mergeCell ref="C65:H65"/>
    <mergeCell ref="A1:H1"/>
    <mergeCell ref="G2:H2"/>
    <mergeCell ref="G3:H3"/>
    <mergeCell ref="A4:A5"/>
    <mergeCell ref="B4:B5"/>
    <mergeCell ref="F4:H4"/>
    <mergeCell ref="A2:F2"/>
    <mergeCell ref="C7:H7"/>
    <mergeCell ref="C8:H8"/>
    <mergeCell ref="C9:H9"/>
    <mergeCell ref="C10:H10"/>
    <mergeCell ref="C11:H11"/>
    <mergeCell ref="C12:H1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pageSetUpPr fitToPage="1"/>
  </sheetPr>
  <dimension ref="A1:B46"/>
  <sheetViews>
    <sheetView view="pageBreakPreview" zoomScaleSheetLayoutView="100" workbookViewId="0">
      <selection activeCell="A12" sqref="A12"/>
    </sheetView>
  </sheetViews>
  <sheetFormatPr defaultRowHeight="15" x14ac:dyDescent="0.25"/>
  <cols>
    <col min="1" max="1" width="70.140625" style="172" customWidth="1"/>
    <col min="2" max="2" width="24.140625" style="1418" customWidth="1"/>
    <col min="3" max="3" width="9.140625" style="172" customWidth="1"/>
    <col min="4" max="251" width="9.140625" style="172"/>
    <col min="252" max="252" width="41.7109375" style="172" customWidth="1"/>
    <col min="253" max="254" width="9.140625" style="172"/>
    <col min="255" max="255" width="14.85546875" style="172" customWidth="1"/>
    <col min="256" max="507" width="9.140625" style="172"/>
    <col min="508" max="508" width="41.7109375" style="172" customWidth="1"/>
    <col min="509" max="510" width="9.140625" style="172"/>
    <col min="511" max="511" width="14.85546875" style="172" customWidth="1"/>
    <col min="512" max="763" width="9.140625" style="172"/>
    <col min="764" max="764" width="41.7109375" style="172" customWidth="1"/>
    <col min="765" max="766" width="9.140625" style="172"/>
    <col min="767" max="767" width="14.85546875" style="172" customWidth="1"/>
    <col min="768" max="1019" width="9.140625" style="172"/>
    <col min="1020" max="1020" width="41.7109375" style="172" customWidth="1"/>
    <col min="1021" max="1022" width="9.140625" style="172"/>
    <col min="1023" max="1023" width="14.85546875" style="172" customWidth="1"/>
    <col min="1024" max="1275" width="9.140625" style="172"/>
    <col min="1276" max="1276" width="41.7109375" style="172" customWidth="1"/>
    <col min="1277" max="1278" width="9.140625" style="172"/>
    <col min="1279" max="1279" width="14.85546875" style="172" customWidth="1"/>
    <col min="1280" max="1531" width="9.140625" style="172"/>
    <col min="1532" max="1532" width="41.7109375" style="172" customWidth="1"/>
    <col min="1533" max="1534" width="9.140625" style="172"/>
    <col min="1535" max="1535" width="14.85546875" style="172" customWidth="1"/>
    <col min="1536" max="1787" width="9.140625" style="172"/>
    <col min="1788" max="1788" width="41.7109375" style="172" customWidth="1"/>
    <col min="1789" max="1790" width="9.140625" style="172"/>
    <col min="1791" max="1791" width="14.85546875" style="172" customWidth="1"/>
    <col min="1792" max="2043" width="9.140625" style="172"/>
    <col min="2044" max="2044" width="41.7109375" style="172" customWidth="1"/>
    <col min="2045" max="2046" width="9.140625" style="172"/>
    <col min="2047" max="2047" width="14.85546875" style="172" customWidth="1"/>
    <col min="2048" max="2299" width="9.140625" style="172"/>
    <col min="2300" max="2300" width="41.7109375" style="172" customWidth="1"/>
    <col min="2301" max="2302" width="9.140625" style="172"/>
    <col min="2303" max="2303" width="14.85546875" style="172" customWidth="1"/>
    <col min="2304" max="2555" width="9.140625" style="172"/>
    <col min="2556" max="2556" width="41.7109375" style="172" customWidth="1"/>
    <col min="2557" max="2558" width="9.140625" style="172"/>
    <col min="2559" max="2559" width="14.85546875" style="172" customWidth="1"/>
    <col min="2560" max="2811" width="9.140625" style="172"/>
    <col min="2812" max="2812" width="41.7109375" style="172" customWidth="1"/>
    <col min="2813" max="2814" width="9.140625" style="172"/>
    <col min="2815" max="2815" width="14.85546875" style="172" customWidth="1"/>
    <col min="2816" max="3067" width="9.140625" style="172"/>
    <col min="3068" max="3068" width="41.7109375" style="172" customWidth="1"/>
    <col min="3069" max="3070" width="9.140625" style="172"/>
    <col min="3071" max="3071" width="14.85546875" style="172" customWidth="1"/>
    <col min="3072" max="3323" width="9.140625" style="172"/>
    <col min="3324" max="3324" width="41.7109375" style="172" customWidth="1"/>
    <col min="3325" max="3326" width="9.140625" style="172"/>
    <col min="3327" max="3327" width="14.85546875" style="172" customWidth="1"/>
    <col min="3328" max="3579" width="9.140625" style="172"/>
    <col min="3580" max="3580" width="41.7109375" style="172" customWidth="1"/>
    <col min="3581" max="3582" width="9.140625" style="172"/>
    <col min="3583" max="3583" width="14.85546875" style="172" customWidth="1"/>
    <col min="3584" max="3835" width="9.140625" style="172"/>
    <col min="3836" max="3836" width="41.7109375" style="172" customWidth="1"/>
    <col min="3837" max="3838" width="9.140625" style="172"/>
    <col min="3839" max="3839" width="14.85546875" style="172" customWidth="1"/>
    <col min="3840" max="4091" width="9.140625" style="172"/>
    <col min="4092" max="4092" width="41.7109375" style="172" customWidth="1"/>
    <col min="4093" max="4094" width="9.140625" style="172"/>
    <col min="4095" max="4095" width="14.85546875" style="172" customWidth="1"/>
    <col min="4096" max="4347" width="9.140625" style="172"/>
    <col min="4348" max="4348" width="41.7109375" style="172" customWidth="1"/>
    <col min="4349" max="4350" width="9.140625" style="172"/>
    <col min="4351" max="4351" width="14.85546875" style="172" customWidth="1"/>
    <col min="4352" max="4603" width="9.140625" style="172"/>
    <col min="4604" max="4604" width="41.7109375" style="172" customWidth="1"/>
    <col min="4605" max="4606" width="9.140625" style="172"/>
    <col min="4607" max="4607" width="14.85546875" style="172" customWidth="1"/>
    <col min="4608" max="4859" width="9.140625" style="172"/>
    <col min="4860" max="4860" width="41.7109375" style="172" customWidth="1"/>
    <col min="4861" max="4862" width="9.140625" style="172"/>
    <col min="4863" max="4863" width="14.85546875" style="172" customWidth="1"/>
    <col min="4864" max="5115" width="9.140625" style="172"/>
    <col min="5116" max="5116" width="41.7109375" style="172" customWidth="1"/>
    <col min="5117" max="5118" width="9.140625" style="172"/>
    <col min="5119" max="5119" width="14.85546875" style="172" customWidth="1"/>
    <col min="5120" max="5371" width="9.140625" style="172"/>
    <col min="5372" max="5372" width="41.7109375" style="172" customWidth="1"/>
    <col min="5373" max="5374" width="9.140625" style="172"/>
    <col min="5375" max="5375" width="14.85546875" style="172" customWidth="1"/>
    <col min="5376" max="5627" width="9.140625" style="172"/>
    <col min="5628" max="5628" width="41.7109375" style="172" customWidth="1"/>
    <col min="5629" max="5630" width="9.140625" style="172"/>
    <col min="5631" max="5631" width="14.85546875" style="172" customWidth="1"/>
    <col min="5632" max="5883" width="9.140625" style="172"/>
    <col min="5884" max="5884" width="41.7109375" style="172" customWidth="1"/>
    <col min="5885" max="5886" width="9.140625" style="172"/>
    <col min="5887" max="5887" width="14.85546875" style="172" customWidth="1"/>
    <col min="5888" max="6139" width="9.140625" style="172"/>
    <col min="6140" max="6140" width="41.7109375" style="172" customWidth="1"/>
    <col min="6141" max="6142" width="9.140625" style="172"/>
    <col min="6143" max="6143" width="14.85546875" style="172" customWidth="1"/>
    <col min="6144" max="6395" width="9.140625" style="172"/>
    <col min="6396" max="6396" width="41.7109375" style="172" customWidth="1"/>
    <col min="6397" max="6398" width="9.140625" style="172"/>
    <col min="6399" max="6399" width="14.85546875" style="172" customWidth="1"/>
    <col min="6400" max="6651" width="9.140625" style="172"/>
    <col min="6652" max="6652" width="41.7109375" style="172" customWidth="1"/>
    <col min="6653" max="6654" width="9.140625" style="172"/>
    <col min="6655" max="6655" width="14.85546875" style="172" customWidth="1"/>
    <col min="6656" max="6907" width="9.140625" style="172"/>
    <col min="6908" max="6908" width="41.7109375" style="172" customWidth="1"/>
    <col min="6909" max="6910" width="9.140625" style="172"/>
    <col min="6911" max="6911" width="14.85546875" style="172" customWidth="1"/>
    <col min="6912" max="7163" width="9.140625" style="172"/>
    <col min="7164" max="7164" width="41.7109375" style="172" customWidth="1"/>
    <col min="7165" max="7166" width="9.140625" style="172"/>
    <col min="7167" max="7167" width="14.85546875" style="172" customWidth="1"/>
    <col min="7168" max="7419" width="9.140625" style="172"/>
    <col min="7420" max="7420" width="41.7109375" style="172" customWidth="1"/>
    <col min="7421" max="7422" width="9.140625" style="172"/>
    <col min="7423" max="7423" width="14.85546875" style="172" customWidth="1"/>
    <col min="7424" max="7675" width="9.140625" style="172"/>
    <col min="7676" max="7676" width="41.7109375" style="172" customWidth="1"/>
    <col min="7677" max="7678" width="9.140625" style="172"/>
    <col min="7679" max="7679" width="14.85546875" style="172" customWidth="1"/>
    <col min="7680" max="7931" width="9.140625" style="172"/>
    <col min="7932" max="7932" width="41.7109375" style="172" customWidth="1"/>
    <col min="7933" max="7934" width="9.140625" style="172"/>
    <col min="7935" max="7935" width="14.85546875" style="172" customWidth="1"/>
    <col min="7936" max="8187" width="9.140625" style="172"/>
    <col min="8188" max="8188" width="41.7109375" style="172" customWidth="1"/>
    <col min="8189" max="8190" width="9.140625" style="172"/>
    <col min="8191" max="8191" width="14.85546875" style="172" customWidth="1"/>
    <col min="8192" max="8443" width="9.140625" style="172"/>
    <col min="8444" max="8444" width="41.7109375" style="172" customWidth="1"/>
    <col min="8445" max="8446" width="9.140625" style="172"/>
    <col min="8447" max="8447" width="14.85546875" style="172" customWidth="1"/>
    <col min="8448" max="8699" width="9.140625" style="172"/>
    <col min="8700" max="8700" width="41.7109375" style="172" customWidth="1"/>
    <col min="8701" max="8702" width="9.140625" style="172"/>
    <col min="8703" max="8703" width="14.85546875" style="172" customWidth="1"/>
    <col min="8704" max="8955" width="9.140625" style="172"/>
    <col min="8956" max="8956" width="41.7109375" style="172" customWidth="1"/>
    <col min="8957" max="8958" width="9.140625" style="172"/>
    <col min="8959" max="8959" width="14.85546875" style="172" customWidth="1"/>
    <col min="8960" max="9211" width="9.140625" style="172"/>
    <col min="9212" max="9212" width="41.7109375" style="172" customWidth="1"/>
    <col min="9213" max="9214" width="9.140625" style="172"/>
    <col min="9215" max="9215" width="14.85546875" style="172" customWidth="1"/>
    <col min="9216" max="9467" width="9.140625" style="172"/>
    <col min="9468" max="9468" width="41.7109375" style="172" customWidth="1"/>
    <col min="9469" max="9470" width="9.140625" style="172"/>
    <col min="9471" max="9471" width="14.85546875" style="172" customWidth="1"/>
    <col min="9472" max="9723" width="9.140625" style="172"/>
    <col min="9724" max="9724" width="41.7109375" style="172" customWidth="1"/>
    <col min="9725" max="9726" width="9.140625" style="172"/>
    <col min="9727" max="9727" width="14.85546875" style="172" customWidth="1"/>
    <col min="9728" max="9979" width="9.140625" style="172"/>
    <col min="9980" max="9980" width="41.7109375" style="172" customWidth="1"/>
    <col min="9981" max="9982" width="9.140625" style="172"/>
    <col min="9983" max="9983" width="14.85546875" style="172" customWidth="1"/>
    <col min="9984" max="10235" width="9.140625" style="172"/>
    <col min="10236" max="10236" width="41.7109375" style="172" customWidth="1"/>
    <col min="10237" max="10238" width="9.140625" style="172"/>
    <col min="10239" max="10239" width="14.85546875" style="172" customWidth="1"/>
    <col min="10240" max="10491" width="9.140625" style="172"/>
    <col min="10492" max="10492" width="41.7109375" style="172" customWidth="1"/>
    <col min="10493" max="10494" width="9.140625" style="172"/>
    <col min="10495" max="10495" width="14.85546875" style="172" customWidth="1"/>
    <col min="10496" max="10747" width="9.140625" style="172"/>
    <col min="10748" max="10748" width="41.7109375" style="172" customWidth="1"/>
    <col min="10749" max="10750" width="9.140625" style="172"/>
    <col min="10751" max="10751" width="14.85546875" style="172" customWidth="1"/>
    <col min="10752" max="11003" width="9.140625" style="172"/>
    <col min="11004" max="11004" width="41.7109375" style="172" customWidth="1"/>
    <col min="11005" max="11006" width="9.140625" style="172"/>
    <col min="11007" max="11007" width="14.85546875" style="172" customWidth="1"/>
    <col min="11008" max="11259" width="9.140625" style="172"/>
    <col min="11260" max="11260" width="41.7109375" style="172" customWidth="1"/>
    <col min="11261" max="11262" width="9.140625" style="172"/>
    <col min="11263" max="11263" width="14.85546875" style="172" customWidth="1"/>
    <col min="11264" max="11515" width="9.140625" style="172"/>
    <col min="11516" max="11516" width="41.7109375" style="172" customWidth="1"/>
    <col min="11517" max="11518" width="9.140625" style="172"/>
    <col min="11519" max="11519" width="14.85546875" style="172" customWidth="1"/>
    <col min="11520" max="11771" width="9.140625" style="172"/>
    <col min="11772" max="11772" width="41.7109375" style="172" customWidth="1"/>
    <col min="11773" max="11774" width="9.140625" style="172"/>
    <col min="11775" max="11775" width="14.85546875" style="172" customWidth="1"/>
    <col min="11776" max="12027" width="9.140625" style="172"/>
    <col min="12028" max="12028" width="41.7109375" style="172" customWidth="1"/>
    <col min="12029" max="12030" width="9.140625" style="172"/>
    <col min="12031" max="12031" width="14.85546875" style="172" customWidth="1"/>
    <col min="12032" max="12283" width="9.140625" style="172"/>
    <col min="12284" max="12284" width="41.7109375" style="172" customWidth="1"/>
    <col min="12285" max="12286" width="9.140625" style="172"/>
    <col min="12287" max="12287" width="14.85546875" style="172" customWidth="1"/>
    <col min="12288" max="12539" width="9.140625" style="172"/>
    <col min="12540" max="12540" width="41.7109375" style="172" customWidth="1"/>
    <col min="12541" max="12542" width="9.140625" style="172"/>
    <col min="12543" max="12543" width="14.85546875" style="172" customWidth="1"/>
    <col min="12544" max="12795" width="9.140625" style="172"/>
    <col min="12796" max="12796" width="41.7109375" style="172" customWidth="1"/>
    <col min="12797" max="12798" width="9.140625" style="172"/>
    <col min="12799" max="12799" width="14.85546875" style="172" customWidth="1"/>
    <col min="12800" max="13051" width="9.140625" style="172"/>
    <col min="13052" max="13052" width="41.7109375" style="172" customWidth="1"/>
    <col min="13053" max="13054" width="9.140625" style="172"/>
    <col min="13055" max="13055" width="14.85546875" style="172" customWidth="1"/>
    <col min="13056" max="13307" width="9.140625" style="172"/>
    <col min="13308" max="13308" width="41.7109375" style="172" customWidth="1"/>
    <col min="13309" max="13310" width="9.140625" style="172"/>
    <col min="13311" max="13311" width="14.85546875" style="172" customWidth="1"/>
    <col min="13312" max="13563" width="9.140625" style="172"/>
    <col min="13564" max="13564" width="41.7109375" style="172" customWidth="1"/>
    <col min="13565" max="13566" width="9.140625" style="172"/>
    <col min="13567" max="13567" width="14.85546875" style="172" customWidth="1"/>
    <col min="13568" max="13819" width="9.140625" style="172"/>
    <col min="13820" max="13820" width="41.7109375" style="172" customWidth="1"/>
    <col min="13821" max="13822" width="9.140625" style="172"/>
    <col min="13823" max="13823" width="14.85546875" style="172" customWidth="1"/>
    <col min="13824" max="14075" width="9.140625" style="172"/>
    <col min="14076" max="14076" width="41.7109375" style="172" customWidth="1"/>
    <col min="14077" max="14078" width="9.140625" style="172"/>
    <col min="14079" max="14079" width="14.85546875" style="172" customWidth="1"/>
    <col min="14080" max="14331" width="9.140625" style="172"/>
    <col min="14332" max="14332" width="41.7109375" style="172" customWidth="1"/>
    <col min="14333" max="14334" width="9.140625" style="172"/>
    <col min="14335" max="14335" width="14.85546875" style="172" customWidth="1"/>
    <col min="14336" max="14587" width="9.140625" style="172"/>
    <col min="14588" max="14588" width="41.7109375" style="172" customWidth="1"/>
    <col min="14589" max="14590" width="9.140625" style="172"/>
    <col min="14591" max="14591" width="14.85546875" style="172" customWidth="1"/>
    <col min="14592" max="14843" width="9.140625" style="172"/>
    <col min="14844" max="14844" width="41.7109375" style="172" customWidth="1"/>
    <col min="14845" max="14846" width="9.140625" style="172"/>
    <col min="14847" max="14847" width="14.85546875" style="172" customWidth="1"/>
    <col min="14848" max="15099" width="9.140625" style="172"/>
    <col min="15100" max="15100" width="41.7109375" style="172" customWidth="1"/>
    <col min="15101" max="15102" width="9.140625" style="172"/>
    <col min="15103" max="15103" width="14.85546875" style="172" customWidth="1"/>
    <col min="15104" max="15355" width="9.140625" style="172"/>
    <col min="15356" max="15356" width="41.7109375" style="172" customWidth="1"/>
    <col min="15357" max="15358" width="9.140625" style="172"/>
    <col min="15359" max="15359" width="14.85546875" style="172" customWidth="1"/>
    <col min="15360" max="15611" width="9.140625" style="172"/>
    <col min="15612" max="15612" width="41.7109375" style="172" customWidth="1"/>
    <col min="15613" max="15614" width="9.140625" style="172"/>
    <col min="15615" max="15615" width="14.85546875" style="172" customWidth="1"/>
    <col min="15616" max="15867" width="9.140625" style="172"/>
    <col min="15868" max="15868" width="41.7109375" style="172" customWidth="1"/>
    <col min="15869" max="15870" width="9.140625" style="172"/>
    <col min="15871" max="15871" width="14.85546875" style="172" customWidth="1"/>
    <col min="15872" max="16123" width="9.140625" style="172"/>
    <col min="16124" max="16124" width="41.7109375" style="172" customWidth="1"/>
    <col min="16125" max="16126" width="9.140625" style="172"/>
    <col min="16127" max="16127" width="14.85546875" style="172" customWidth="1"/>
    <col min="16128" max="16384" width="9.140625" style="172"/>
  </cols>
  <sheetData>
    <row r="1" spans="1:2" s="937" customFormat="1" ht="17.25" customHeight="1" x14ac:dyDescent="0.25">
      <c r="A1" s="1754" t="s">
        <v>1257</v>
      </c>
      <c r="B1" s="1755"/>
    </row>
    <row r="2" spans="1:2" s="937" customFormat="1" ht="17.25" customHeight="1" x14ac:dyDescent="0.25">
      <c r="A2" s="1020" t="s">
        <v>1666</v>
      </c>
      <c r="B2" s="1416" t="s">
        <v>1131</v>
      </c>
    </row>
    <row r="3" spans="1:2" s="937" customFormat="1" ht="12" customHeight="1" x14ac:dyDescent="0.25">
      <c r="A3" s="1450"/>
      <c r="B3" s="1451" t="s">
        <v>222</v>
      </c>
    </row>
    <row r="4" spans="1:2" s="937" customFormat="1" ht="12" customHeight="1" x14ac:dyDescent="0.25">
      <c r="A4" s="1756" t="s">
        <v>48</v>
      </c>
      <c r="B4" s="1753" t="s">
        <v>1300</v>
      </c>
    </row>
    <row r="5" spans="1:2" ht="12" customHeight="1" x14ac:dyDescent="0.25">
      <c r="A5" s="1756"/>
      <c r="B5" s="1753"/>
    </row>
    <row r="6" spans="1:2" customFormat="1" ht="12" customHeight="1" x14ac:dyDescent="0.25">
      <c r="A6" s="1452" t="s">
        <v>1667</v>
      </c>
      <c r="B6" s="1453"/>
    </row>
    <row r="7" spans="1:2" customFormat="1" ht="12" customHeight="1" x14ac:dyDescent="0.25">
      <c r="A7" s="1454" t="s">
        <v>1715</v>
      </c>
      <c r="B7" s="1453"/>
    </row>
    <row r="8" spans="1:2" customFormat="1" ht="12" customHeight="1" x14ac:dyDescent="0.25">
      <c r="A8" s="1455" t="s">
        <v>1716</v>
      </c>
      <c r="B8" s="1456">
        <f>195707985259.64/(10^7)</f>
        <v>19570.798525964001</v>
      </c>
    </row>
    <row r="9" spans="1:2" customFormat="1" ht="12" customHeight="1" x14ac:dyDescent="0.25">
      <c r="A9" s="1455" t="s">
        <v>1717</v>
      </c>
      <c r="B9" s="1456">
        <f>78369427244.85/(10^7)</f>
        <v>7836.9427244850003</v>
      </c>
    </row>
    <row r="10" spans="1:2" customFormat="1" ht="12" customHeight="1" x14ac:dyDescent="0.25">
      <c r="A10" s="1455" t="s">
        <v>1718</v>
      </c>
      <c r="B10" s="1456">
        <f>15749668.8/(10^7)</f>
        <v>1.5749668800000001</v>
      </c>
    </row>
    <row r="11" spans="1:2" customFormat="1" ht="12" customHeight="1" x14ac:dyDescent="0.25">
      <c r="A11" s="1455" t="s">
        <v>1719</v>
      </c>
      <c r="B11" s="1456">
        <f>34137760/(10^7)</f>
        <v>3.4137759999999999</v>
      </c>
    </row>
    <row r="12" spans="1:2" customFormat="1" ht="12" customHeight="1" x14ac:dyDescent="0.25">
      <c r="A12" s="1455"/>
      <c r="B12" s="1456">
        <f>0/(10^7)</f>
        <v>0</v>
      </c>
    </row>
    <row r="13" spans="1:2" customFormat="1" ht="12" customHeight="1" x14ac:dyDescent="0.25">
      <c r="A13" s="1454" t="s">
        <v>1720</v>
      </c>
      <c r="B13" s="1456">
        <f>0/(10^7)</f>
        <v>0</v>
      </c>
    </row>
    <row r="14" spans="1:2" customFormat="1" ht="12" customHeight="1" x14ac:dyDescent="0.25">
      <c r="A14" s="1455" t="s">
        <v>1721</v>
      </c>
      <c r="B14" s="1456">
        <f>16271010100.86/(10^7)</f>
        <v>1627.1010100860001</v>
      </c>
    </row>
    <row r="15" spans="1:2" customFormat="1" ht="12" customHeight="1" x14ac:dyDescent="0.25">
      <c r="A15" s="1455" t="s">
        <v>1722</v>
      </c>
      <c r="B15" s="1456">
        <f>0/(10^7)</f>
        <v>0</v>
      </c>
    </row>
    <row r="16" spans="1:2" customFormat="1" ht="12" customHeight="1" x14ac:dyDescent="0.25">
      <c r="A16" s="1457" t="s">
        <v>1723</v>
      </c>
      <c r="B16" s="1456">
        <f>56005586476.35/(10^7)</f>
        <v>5600.5586476349999</v>
      </c>
    </row>
    <row r="17" spans="1:2" customFormat="1" ht="12" customHeight="1" x14ac:dyDescent="0.25">
      <c r="A17" s="1457" t="s">
        <v>1724</v>
      </c>
      <c r="B17" s="1456">
        <f>7734595044.43001/(10^7)</f>
        <v>773.45950444300104</v>
      </c>
    </row>
    <row r="18" spans="1:2" customFormat="1" ht="12" customHeight="1" x14ac:dyDescent="0.25">
      <c r="A18" s="1455" t="s">
        <v>1725</v>
      </c>
      <c r="B18" s="1456">
        <f>3888324200.3/(10^7)</f>
        <v>388.83242003000004</v>
      </c>
    </row>
    <row r="19" spans="1:2" customFormat="1" ht="12" customHeight="1" x14ac:dyDescent="0.25">
      <c r="A19" s="1455"/>
      <c r="B19" s="1453">
        <f>0/(10^7)</f>
        <v>0</v>
      </c>
    </row>
    <row r="20" spans="1:2" customFormat="1" ht="12" customHeight="1" thickBot="1" x14ac:dyDescent="0.3">
      <c r="A20" s="1458" t="s">
        <v>1668</v>
      </c>
      <c r="B20" s="1459">
        <f>358026815755.23/(10^7)</f>
        <v>35802.681575522998</v>
      </c>
    </row>
    <row r="21" spans="1:2" customFormat="1" ht="12" customHeight="1" thickTop="1" x14ac:dyDescent="0.25">
      <c r="A21" s="1427"/>
      <c r="B21" s="1460">
        <f>0/(10^7)</f>
        <v>0</v>
      </c>
    </row>
    <row r="22" spans="1:2" customFormat="1" ht="12" customHeight="1" x14ac:dyDescent="0.25">
      <c r="A22" s="1454" t="s">
        <v>1669</v>
      </c>
      <c r="B22" s="1453">
        <f>0/(10^7)</f>
        <v>0</v>
      </c>
    </row>
    <row r="23" spans="1:2" customFormat="1" ht="12" customHeight="1" x14ac:dyDescent="0.25">
      <c r="A23" s="1454" t="s">
        <v>1726</v>
      </c>
      <c r="B23" s="1453">
        <f>0/(10^7)</f>
        <v>0</v>
      </c>
    </row>
    <row r="24" spans="1:2" customFormat="1" ht="12" customHeight="1" x14ac:dyDescent="0.25">
      <c r="A24" s="1455" t="s">
        <v>1727</v>
      </c>
      <c r="B24" s="1461">
        <f>150600668000/(10^7)</f>
        <v>15060.066800000001</v>
      </c>
    </row>
    <row r="25" spans="1:2" customFormat="1" ht="12" customHeight="1" x14ac:dyDescent="0.25">
      <c r="A25" s="1455" t="s">
        <v>1728</v>
      </c>
      <c r="B25" s="1461">
        <f>11032334461.71/(10^7)</f>
        <v>1103.233446171</v>
      </c>
    </row>
    <row r="26" spans="1:2" customFormat="1" ht="12" customHeight="1" x14ac:dyDescent="0.25">
      <c r="A26" s="1455"/>
      <c r="B26" s="1461">
        <f>0/(10^7)</f>
        <v>0</v>
      </c>
    </row>
    <row r="27" spans="1:2" customFormat="1" ht="12" customHeight="1" x14ac:dyDescent="0.25">
      <c r="A27" s="1454" t="s">
        <v>1729</v>
      </c>
      <c r="B27" s="1461">
        <f>0/(10^7)</f>
        <v>0</v>
      </c>
    </row>
    <row r="28" spans="1:2" customFormat="1" ht="12" customHeight="1" x14ac:dyDescent="0.25">
      <c r="A28" s="1454" t="s">
        <v>1730</v>
      </c>
      <c r="B28" s="1461">
        <f>0/(10^7)</f>
        <v>0</v>
      </c>
    </row>
    <row r="29" spans="1:2" customFormat="1" ht="12" customHeight="1" x14ac:dyDescent="0.25">
      <c r="A29" s="1462" t="s">
        <v>1731</v>
      </c>
      <c r="B29" s="1461">
        <f>0/(10^7)</f>
        <v>0</v>
      </c>
    </row>
    <row r="30" spans="1:2" customFormat="1" ht="12" customHeight="1" x14ac:dyDescent="0.25">
      <c r="A30" s="1455" t="s">
        <v>1732</v>
      </c>
      <c r="B30" s="1461">
        <f>115933540099.59/(10^7)</f>
        <v>11593.354009958999</v>
      </c>
    </row>
    <row r="31" spans="1:2" customFormat="1" ht="12" customHeight="1" x14ac:dyDescent="0.25">
      <c r="A31" s="1455" t="s">
        <v>1733</v>
      </c>
      <c r="B31" s="1461">
        <f>247095096/(10^7)</f>
        <v>24.709509600000001</v>
      </c>
    </row>
    <row r="32" spans="1:2" customFormat="1" ht="12" customHeight="1" x14ac:dyDescent="0.25">
      <c r="A32" s="1462" t="s">
        <v>1734</v>
      </c>
      <c r="B32" s="1456">
        <f>2844903832/(10^7)</f>
        <v>284.4903832</v>
      </c>
    </row>
    <row r="33" spans="1:2" customFormat="1" ht="12" customHeight="1" x14ac:dyDescent="0.25">
      <c r="A33" s="1462" t="s">
        <v>1735</v>
      </c>
      <c r="B33" s="1456">
        <f>10327688/(10^7)</f>
        <v>1.0327687999999999</v>
      </c>
    </row>
    <row r="34" spans="1:2" customFormat="1" ht="12" customHeight="1" x14ac:dyDescent="0.25">
      <c r="A34" s="1454" t="s">
        <v>1736</v>
      </c>
      <c r="B34" s="1461">
        <f>0/(10^7)</f>
        <v>0</v>
      </c>
    </row>
    <row r="35" spans="1:2" customFormat="1" ht="12" customHeight="1" x14ac:dyDescent="0.25">
      <c r="A35" s="1462" t="s">
        <v>1731</v>
      </c>
      <c r="B35" s="1461">
        <f>16364244898/(10^7)</f>
        <v>1636.4244897999999</v>
      </c>
    </row>
    <row r="36" spans="1:2" customFormat="1" ht="12" customHeight="1" x14ac:dyDescent="0.25">
      <c r="A36" s="1462" t="s">
        <v>1737</v>
      </c>
      <c r="B36" s="1461">
        <f>60823959861.49/(10^7)</f>
        <v>6082.3959861490002</v>
      </c>
    </row>
    <row r="37" spans="1:2" customFormat="1" ht="12" customHeight="1" x14ac:dyDescent="0.25">
      <c r="A37" s="1462" t="s">
        <v>1738</v>
      </c>
      <c r="B37" s="1461">
        <f>169741818/(10^7)</f>
        <v>16.9741818</v>
      </c>
    </row>
    <row r="38" spans="1:2" customFormat="1" ht="12" customHeight="1" x14ac:dyDescent="0.25">
      <c r="A38" s="1455"/>
      <c r="B38" s="1461">
        <f t="shared" ref="B38:B43" si="0">0/(10^7)</f>
        <v>0</v>
      </c>
    </row>
    <row r="39" spans="1:2" customFormat="1" ht="12" customHeight="1" x14ac:dyDescent="0.25">
      <c r="A39" s="1455"/>
      <c r="B39" s="1453">
        <f t="shared" si="0"/>
        <v>0</v>
      </c>
    </row>
    <row r="40" spans="1:2" customFormat="1" ht="12" customHeight="1" x14ac:dyDescent="0.25">
      <c r="A40" s="1455" t="s">
        <v>1485</v>
      </c>
      <c r="B40" s="1453">
        <f t="shared" si="0"/>
        <v>0</v>
      </c>
    </row>
    <row r="41" spans="1:2" customFormat="1" ht="12" customHeight="1" x14ac:dyDescent="0.25">
      <c r="A41" s="1455" t="s">
        <v>1487</v>
      </c>
      <c r="B41" s="1453">
        <f t="shared" si="0"/>
        <v>0</v>
      </c>
    </row>
    <row r="42" spans="1:2" customFormat="1" ht="12" customHeight="1" x14ac:dyDescent="0.25">
      <c r="A42" s="1462"/>
      <c r="B42" s="1453">
        <f t="shared" si="0"/>
        <v>0</v>
      </c>
    </row>
    <row r="43" spans="1:2" customFormat="1" ht="12" customHeight="1" x14ac:dyDescent="0.25">
      <c r="A43" s="1463" t="s">
        <v>1739</v>
      </c>
      <c r="B43" s="1453">
        <f t="shared" si="0"/>
        <v>0</v>
      </c>
    </row>
    <row r="44" spans="1:2" customFormat="1" ht="12" customHeight="1" thickBot="1" x14ac:dyDescent="0.3">
      <c r="A44" s="1458" t="s">
        <v>1670</v>
      </c>
      <c r="B44" s="1464">
        <f>358026815754.79/(10^7)</f>
        <v>35802.681575479</v>
      </c>
    </row>
    <row r="45" spans="1:2" ht="21" customHeight="1" thickTop="1" thickBot="1" x14ac:dyDescent="0.3">
      <c r="A45" s="1023"/>
      <c r="B45" s="1417"/>
    </row>
    <row r="46" spans="1:2" ht="103.5" customHeight="1" thickBot="1" x14ac:dyDescent="0.3">
      <c r="A46" s="1023"/>
      <c r="B46" s="1417">
        <f>'S1'!F52</f>
        <v>0</v>
      </c>
    </row>
  </sheetData>
  <mergeCells count="3">
    <mergeCell ref="B4:B5"/>
    <mergeCell ref="A1:B1"/>
    <mergeCell ref="A4:A5"/>
  </mergeCells>
  <pageMargins left="0.70866141732283505" right="0.70866141732283505" top="0.74803149606299202" bottom="0.74803149606299202" header="0.31496062992126" footer="0.31496062992126"/>
  <pageSetup paperSize="9" scale="9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pageSetUpPr fitToPage="1"/>
  </sheetPr>
  <dimension ref="A1:J116"/>
  <sheetViews>
    <sheetView view="pageBreakPreview" zoomScale="60" workbookViewId="0">
      <selection activeCell="H7" sqref="H7"/>
    </sheetView>
  </sheetViews>
  <sheetFormatPr defaultColWidth="9.140625" defaultRowHeight="15" x14ac:dyDescent="0.25"/>
  <cols>
    <col min="1" max="1" width="34.28515625" style="199" customWidth="1"/>
    <col min="2" max="10" width="13.140625" style="199" customWidth="1"/>
    <col min="11" max="16384" width="9.140625" style="199"/>
  </cols>
  <sheetData>
    <row r="1" spans="1:10" ht="21" customHeight="1" x14ac:dyDescent="0.25">
      <c r="A1" s="2039" t="str">
        <f>'F30'!A1:H1</f>
        <v>Name of Transmission Licensee: Uttar Pradesh Power Transmission Corporation Limited</v>
      </c>
      <c r="B1" s="2039"/>
      <c r="C1" s="2039"/>
      <c r="D1" s="2039"/>
      <c r="E1" s="2039"/>
      <c r="F1" s="2039"/>
      <c r="G1" s="2039"/>
      <c r="H1" s="2039"/>
      <c r="I1" s="2039"/>
      <c r="J1" s="2039"/>
    </row>
    <row r="2" spans="1:10" ht="21" customHeight="1" x14ac:dyDescent="0.25">
      <c r="A2" s="1881" t="s">
        <v>741</v>
      </c>
      <c r="B2" s="1881"/>
      <c r="C2" s="1881"/>
      <c r="D2" s="1881"/>
      <c r="E2" s="1881"/>
      <c r="F2" s="1881"/>
      <c r="G2" s="1881"/>
      <c r="H2" s="1881"/>
      <c r="I2" s="1874" t="s">
        <v>1236</v>
      </c>
      <c r="J2" s="1874"/>
    </row>
    <row r="3" spans="1:10" ht="21" customHeight="1" x14ac:dyDescent="0.25">
      <c r="A3" s="45"/>
      <c r="B3" s="45"/>
      <c r="C3" s="45"/>
      <c r="D3" s="45"/>
      <c r="E3" s="45"/>
      <c r="F3" s="45"/>
      <c r="G3" s="45"/>
      <c r="H3" s="45"/>
      <c r="I3" s="2088"/>
      <c r="J3" s="2088"/>
    </row>
    <row r="4" spans="1:10" ht="21" customHeight="1" x14ac:dyDescent="0.25">
      <c r="A4" s="2248" t="s">
        <v>48</v>
      </c>
      <c r="B4" s="141" t="s">
        <v>714</v>
      </c>
      <c r="C4" s="141" t="s">
        <v>715</v>
      </c>
      <c r="D4" s="141" t="s">
        <v>713</v>
      </c>
      <c r="E4" s="184" t="s">
        <v>168</v>
      </c>
      <c r="F4" s="184" t="s">
        <v>167</v>
      </c>
      <c r="G4" s="184" t="s">
        <v>49</v>
      </c>
      <c r="H4" s="1875" t="s">
        <v>163</v>
      </c>
      <c r="I4" s="1875"/>
      <c r="J4" s="1875"/>
    </row>
    <row r="5" spans="1:10" ht="21" customHeight="1" x14ac:dyDescent="0.25">
      <c r="A5" s="2249"/>
      <c r="B5" s="497" t="s">
        <v>1335</v>
      </c>
      <c r="C5" s="497" t="s">
        <v>1334</v>
      </c>
      <c r="D5" s="497" t="s">
        <v>1333</v>
      </c>
      <c r="E5" s="496" t="s">
        <v>1251</v>
      </c>
      <c r="F5" s="496" t="s">
        <v>1252</v>
      </c>
      <c r="G5" s="496" t="s">
        <v>1253</v>
      </c>
      <c r="H5" s="496" t="s">
        <v>1254</v>
      </c>
      <c r="I5" s="496" t="s">
        <v>1255</v>
      </c>
      <c r="J5" s="496" t="s">
        <v>1256</v>
      </c>
    </row>
    <row r="6" spans="1:10" ht="30.75" customHeight="1" x14ac:dyDescent="0.25">
      <c r="A6" s="12" t="s">
        <v>895</v>
      </c>
      <c r="B6" s="508">
        <v>194.83333333333334</v>
      </c>
      <c r="C6" s="508">
        <v>215.16666666666666</v>
      </c>
      <c r="D6" s="508">
        <v>236</v>
      </c>
      <c r="E6" s="508">
        <v>250.83333333333334</v>
      </c>
      <c r="F6" s="508">
        <v>265</v>
      </c>
      <c r="G6" s="508">
        <v>275.91666666666669</v>
      </c>
      <c r="H6" s="508"/>
      <c r="I6" s="276"/>
      <c r="J6" s="276"/>
    </row>
    <row r="7" spans="1:10" ht="21" customHeight="1" x14ac:dyDescent="0.25">
      <c r="A7" s="12" t="s">
        <v>734</v>
      </c>
      <c r="B7" s="528">
        <v>8.3912841910060321E-2</v>
      </c>
      <c r="C7" s="528">
        <v>0.10436270316509821</v>
      </c>
      <c r="D7" s="528">
        <v>9.6824167312161258E-2</v>
      </c>
      <c r="E7" s="528">
        <v>6.2853107344632786E-2</v>
      </c>
      <c r="F7" s="528">
        <v>5.6478405315614655E-2</v>
      </c>
      <c r="G7" s="528">
        <v>4.1194968553459166E-2</v>
      </c>
      <c r="H7" s="566">
        <f>AVERAGE(E7:G7)</f>
        <v>5.3508827071235533E-2</v>
      </c>
      <c r="I7" s="566">
        <f>H7</f>
        <v>5.3508827071235533E-2</v>
      </c>
      <c r="J7" s="566">
        <f>I7</f>
        <v>5.3508827071235533E-2</v>
      </c>
    </row>
    <row r="8" spans="1:10" ht="21" hidden="1" customHeight="1" x14ac:dyDescent="0.25">
      <c r="A8" s="47"/>
      <c r="B8" s="429"/>
      <c r="C8" s="429"/>
      <c r="D8" s="429"/>
      <c r="E8" s="430"/>
      <c r="F8" s="430"/>
      <c r="G8" s="430"/>
      <c r="H8" s="430"/>
      <c r="I8" s="430"/>
      <c r="J8" s="430"/>
    </row>
    <row r="9" spans="1:10" ht="21" hidden="1" customHeight="1" x14ac:dyDescent="0.25">
      <c r="A9" s="47"/>
      <c r="B9" s="429"/>
      <c r="C9" s="429"/>
      <c r="D9" s="429"/>
      <c r="E9" s="436"/>
      <c r="F9" s="430"/>
      <c r="G9" s="430"/>
      <c r="H9" s="430"/>
      <c r="I9" s="430"/>
      <c r="J9" s="430"/>
    </row>
    <row r="10" spans="1:10" ht="21" hidden="1" customHeight="1" x14ac:dyDescent="0.25">
      <c r="A10" s="47"/>
      <c r="B10" s="429"/>
      <c r="C10" s="429"/>
      <c r="D10" s="429"/>
      <c r="E10" s="430"/>
      <c r="F10" s="430"/>
      <c r="G10" s="430"/>
      <c r="H10" s="430"/>
      <c r="I10" s="430"/>
      <c r="J10" s="430"/>
    </row>
    <row r="11" spans="1:10" ht="21" hidden="1" customHeight="1" x14ac:dyDescent="0.25">
      <c r="A11" s="47"/>
      <c r="B11" s="429"/>
      <c r="C11" s="429"/>
      <c r="D11" s="429"/>
      <c r="E11" s="430"/>
      <c r="F11" s="430"/>
      <c r="G11" s="430"/>
      <c r="H11" s="430"/>
      <c r="I11" s="430"/>
      <c r="J11" s="430"/>
    </row>
    <row r="12" spans="1:10" ht="21" customHeight="1" x14ac:dyDescent="0.25">
      <c r="A12" s="48"/>
      <c r="B12" s="410"/>
      <c r="C12" s="410"/>
      <c r="D12" s="410"/>
      <c r="E12" s="430"/>
      <c r="F12" s="430"/>
      <c r="G12" s="430"/>
      <c r="H12" s="430"/>
      <c r="I12" s="430"/>
      <c r="J12" s="430"/>
    </row>
    <row r="13" spans="1:10" ht="21" customHeight="1" x14ac:dyDescent="0.25">
      <c r="A13" s="199" t="s">
        <v>893</v>
      </c>
    </row>
    <row r="14" spans="1:10" ht="33.75" customHeight="1" x14ac:dyDescent="0.25">
      <c r="A14" s="2247" t="s">
        <v>894</v>
      </c>
      <c r="B14" s="2247"/>
      <c r="C14" s="2247"/>
      <c r="D14" s="2247"/>
      <c r="E14" s="2247"/>
      <c r="F14" s="2247"/>
      <c r="G14" s="2247"/>
      <c r="H14" s="2247"/>
      <c r="I14" s="2247"/>
      <c r="J14" s="2247"/>
    </row>
    <row r="15" spans="1:10" ht="21" customHeight="1" x14ac:dyDescent="0.25"/>
    <row r="16" spans="1:10" ht="21" customHeight="1" x14ac:dyDescent="0.25"/>
    <row r="17" spans="1:10" ht="21" customHeight="1" x14ac:dyDescent="0.25">
      <c r="H17" s="1956" t="s">
        <v>847</v>
      </c>
      <c r="I17" s="1956"/>
      <c r="J17" s="1956"/>
    </row>
    <row r="18" spans="1:10" ht="21" customHeight="1" x14ac:dyDescent="0.25"/>
    <row r="19" spans="1:10" ht="21" hidden="1" customHeight="1" x14ac:dyDescent="0.25"/>
    <row r="20" spans="1:10" ht="21" hidden="1" customHeight="1" x14ac:dyDescent="0.25">
      <c r="A20" s="285" t="s">
        <v>327</v>
      </c>
      <c r="B20" s="285"/>
      <c r="C20" s="285"/>
      <c r="D20" s="285"/>
      <c r="E20" s="285"/>
      <c r="F20" s="285"/>
      <c r="G20" s="285"/>
    </row>
    <row r="21" spans="1:10" ht="21" hidden="1" customHeight="1" x14ac:dyDescent="0.25">
      <c r="A21" s="299">
        <v>1</v>
      </c>
      <c r="B21" s="2000" t="s">
        <v>865</v>
      </c>
      <c r="C21" s="2001"/>
      <c r="D21" s="2001"/>
      <c r="E21" s="2001"/>
      <c r="F21" s="2001"/>
      <c r="G21" s="2002"/>
    </row>
    <row r="22" spans="1:10" ht="21" hidden="1" customHeight="1" x14ac:dyDescent="0.25">
      <c r="A22" s="312">
        <v>2</v>
      </c>
      <c r="B22" s="2003">
        <v>21.1</v>
      </c>
      <c r="C22" s="2004"/>
      <c r="D22" s="2004"/>
      <c r="E22" s="2004"/>
      <c r="F22" s="2004"/>
      <c r="G22" s="2005"/>
    </row>
    <row r="23" spans="1:10" ht="21" hidden="1" customHeight="1" x14ac:dyDescent="0.25">
      <c r="A23" s="299">
        <v>3</v>
      </c>
      <c r="B23" s="2000" t="s">
        <v>866</v>
      </c>
      <c r="C23" s="2083"/>
      <c r="D23" s="2083"/>
      <c r="E23" s="2083"/>
      <c r="F23" s="2083"/>
      <c r="G23" s="2246"/>
    </row>
    <row r="24" spans="1:10" ht="21" hidden="1" customHeight="1" x14ac:dyDescent="0.25">
      <c r="A24" s="299">
        <v>4</v>
      </c>
      <c r="B24" s="2132" t="s">
        <v>867</v>
      </c>
      <c r="C24" s="2197"/>
      <c r="D24" s="2197"/>
      <c r="E24" s="2197"/>
      <c r="F24" s="2197"/>
      <c r="G24" s="2198"/>
    </row>
    <row r="25" spans="1:10" ht="21" hidden="1" customHeight="1" x14ac:dyDescent="0.25">
      <c r="A25" s="299">
        <v>5</v>
      </c>
      <c r="B25" s="2000" t="s">
        <v>690</v>
      </c>
      <c r="C25" s="2083"/>
      <c r="D25" s="2083"/>
      <c r="E25" s="2083"/>
      <c r="F25" s="2083"/>
      <c r="G25" s="2246"/>
    </row>
    <row r="26" spans="1:10" ht="21" customHeight="1" x14ac:dyDescent="0.25"/>
    <row r="27" spans="1:10" ht="21" customHeight="1" x14ac:dyDescent="0.25"/>
    <row r="28" spans="1:10" ht="21" customHeight="1" x14ac:dyDescent="0.25"/>
    <row r="29" spans="1:10" ht="21" customHeight="1" x14ac:dyDescent="0.25"/>
    <row r="30" spans="1:10" ht="21" customHeight="1" x14ac:dyDescent="0.25"/>
    <row r="31" spans="1:10" ht="21" customHeight="1" x14ac:dyDescent="0.25"/>
    <row r="32" spans="1:10"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sheetData>
  <mergeCells count="13">
    <mergeCell ref="A1:J1"/>
    <mergeCell ref="I2:J2"/>
    <mergeCell ref="I3:J3"/>
    <mergeCell ref="A4:A5"/>
    <mergeCell ref="H4:J4"/>
    <mergeCell ref="A2:H2"/>
    <mergeCell ref="B25:G25"/>
    <mergeCell ref="B22:G22"/>
    <mergeCell ref="A14:J14"/>
    <mergeCell ref="H17:J17"/>
    <mergeCell ref="B21:G21"/>
    <mergeCell ref="B24:G24"/>
    <mergeCell ref="B23:G23"/>
  </mergeCells>
  <pageMargins left="0.7" right="0.7" top="0.75" bottom="0.75" header="0.3" footer="0.3"/>
  <pageSetup paperSize="9" scale="8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145"/>
  <sheetViews>
    <sheetView view="pageBreakPreview" topLeftCell="A27" zoomScaleSheetLayoutView="100" workbookViewId="0">
      <selection activeCell="D35" sqref="D35"/>
    </sheetView>
  </sheetViews>
  <sheetFormatPr defaultColWidth="9.140625" defaultRowHeight="15" x14ac:dyDescent="0.25"/>
  <cols>
    <col min="1" max="1" width="5.42578125" style="199" customWidth="1"/>
    <col min="2" max="2" width="51.140625" style="199" customWidth="1"/>
    <col min="3" max="3" width="34.5703125" style="668" hidden="1" customWidth="1"/>
    <col min="4" max="4" width="19.42578125" style="199" hidden="1" customWidth="1"/>
    <col min="5" max="6" width="13.85546875" style="815" hidden="1" customWidth="1"/>
    <col min="7" max="7" width="22" style="199" customWidth="1"/>
    <col min="8" max="16384" width="9.140625" style="199"/>
  </cols>
  <sheetData>
    <row r="1" spans="1:9" ht="31.5" customHeight="1" x14ac:dyDescent="0.25">
      <c r="A1" s="2231" t="str">
        <f>'F26'!A1</f>
        <v>Name of Transmission Licensee: Uttar Pradesh Power Transmission Corporation Limited</v>
      </c>
      <c r="B1" s="2232"/>
      <c r="C1" s="2232"/>
      <c r="D1" s="2232"/>
      <c r="E1" s="2232"/>
      <c r="F1" s="2232"/>
      <c r="G1" s="2233"/>
    </row>
    <row r="2" spans="1:9" ht="21" customHeight="1" x14ac:dyDescent="0.25">
      <c r="A2" s="1156" t="s">
        <v>1167</v>
      </c>
      <c r="B2" s="729"/>
      <c r="C2" s="729"/>
      <c r="D2" s="2251" t="s">
        <v>1204</v>
      </c>
      <c r="E2" s="2251"/>
      <c r="F2" s="2251"/>
      <c r="G2" s="2252"/>
    </row>
    <row r="3" spans="1:9" ht="21" customHeight="1" x14ac:dyDescent="0.25">
      <c r="A3" s="942"/>
      <c r="B3" s="52"/>
      <c r="C3" s="52"/>
      <c r="D3" s="2253" t="s">
        <v>627</v>
      </c>
      <c r="E3" s="2254"/>
      <c r="F3" s="2254"/>
      <c r="G3" s="2255"/>
    </row>
    <row r="4" spans="1:9" ht="13.5" customHeight="1" x14ac:dyDescent="0.25">
      <c r="A4" s="2250"/>
      <c r="B4" s="1757" t="s">
        <v>48</v>
      </c>
      <c r="C4" s="1548"/>
      <c r="D4" s="1826"/>
      <c r="E4" s="1988"/>
      <c r="F4" s="2236"/>
      <c r="G4" s="1556" t="s">
        <v>1541</v>
      </c>
      <c r="H4" s="944"/>
      <c r="I4" s="944"/>
    </row>
    <row r="5" spans="1:9" ht="21" customHeight="1" x14ac:dyDescent="0.25">
      <c r="A5" s="2250"/>
      <c r="B5" s="1757"/>
      <c r="C5" s="1539"/>
      <c r="D5" s="1539"/>
      <c r="E5" s="1539"/>
      <c r="F5" s="1539"/>
      <c r="G5" s="1536" t="s">
        <v>1300</v>
      </c>
    </row>
    <row r="6" spans="1:9" x14ac:dyDescent="0.25">
      <c r="A6" s="1534">
        <v>1</v>
      </c>
      <c r="B6" s="1584" t="s">
        <v>473</v>
      </c>
      <c r="C6" s="500"/>
      <c r="D6" s="500"/>
      <c r="E6" s="500"/>
      <c r="F6" s="500"/>
      <c r="G6" s="1181">
        <v>790.76945934401044</v>
      </c>
    </row>
    <row r="7" spans="1:9" x14ac:dyDescent="0.25">
      <c r="A7" s="1534">
        <f t="shared" ref="A7:A26" si="0">A6+1</f>
        <v>2</v>
      </c>
      <c r="B7" s="1584" t="s">
        <v>1258</v>
      </c>
      <c r="C7" s="500"/>
      <c r="D7" s="500"/>
      <c r="E7" s="500"/>
      <c r="F7" s="500"/>
      <c r="G7" s="1181">
        <v>121.81723825254302</v>
      </c>
    </row>
    <row r="8" spans="1:9" x14ac:dyDescent="0.25">
      <c r="A8" s="1534">
        <f t="shared" si="0"/>
        <v>3</v>
      </c>
      <c r="B8" s="1584" t="s">
        <v>474</v>
      </c>
      <c r="C8" s="500"/>
      <c r="D8" s="500"/>
      <c r="E8" s="500"/>
      <c r="F8" s="500"/>
      <c r="G8" s="1181">
        <v>41.173646545909271</v>
      </c>
    </row>
    <row r="9" spans="1:9" x14ac:dyDescent="0.25">
      <c r="A9" s="1534">
        <f t="shared" si="0"/>
        <v>4</v>
      </c>
      <c r="B9" s="1584" t="s">
        <v>1259</v>
      </c>
      <c r="C9" s="500"/>
      <c r="D9" s="500"/>
      <c r="E9" s="500"/>
      <c r="F9" s="500"/>
      <c r="G9" s="1181">
        <v>5.3322420253188252</v>
      </c>
    </row>
    <row r="10" spans="1:9" x14ac:dyDescent="0.25">
      <c r="A10" s="1534">
        <f t="shared" si="0"/>
        <v>5</v>
      </c>
      <c r="B10" s="1584" t="s">
        <v>1260</v>
      </c>
      <c r="C10" s="500"/>
      <c r="D10" s="500"/>
      <c r="E10" s="500"/>
      <c r="F10" s="500"/>
      <c r="G10" s="1181">
        <v>3.5316849382857654</v>
      </c>
    </row>
    <row r="11" spans="1:9" x14ac:dyDescent="0.25">
      <c r="A11" s="1534">
        <f t="shared" si="0"/>
        <v>6</v>
      </c>
      <c r="B11" s="1584" t="s">
        <v>1261</v>
      </c>
      <c r="C11" s="500"/>
      <c r="D11" s="500"/>
      <c r="E11" s="500"/>
      <c r="F11" s="500"/>
      <c r="G11" s="1181">
        <v>0</v>
      </c>
    </row>
    <row r="12" spans="1:9" x14ac:dyDescent="0.25">
      <c r="A12" s="1534">
        <f t="shared" si="0"/>
        <v>7</v>
      </c>
      <c r="B12" s="1584" t="s">
        <v>475</v>
      </c>
      <c r="C12" s="500"/>
      <c r="D12" s="500"/>
      <c r="E12" s="500"/>
      <c r="F12" s="500"/>
      <c r="G12" s="1181">
        <v>101.64478476937697</v>
      </c>
    </row>
    <row r="13" spans="1:9" x14ac:dyDescent="0.25">
      <c r="A13" s="1534">
        <f t="shared" si="0"/>
        <v>8</v>
      </c>
      <c r="B13" s="1584" t="s">
        <v>1262</v>
      </c>
      <c r="C13" s="500"/>
      <c r="D13" s="500"/>
      <c r="E13" s="500"/>
      <c r="F13" s="500"/>
      <c r="G13" s="1181">
        <v>0.30802031122444551</v>
      </c>
    </row>
    <row r="14" spans="1:9" x14ac:dyDescent="0.25">
      <c r="A14" s="1534">
        <f t="shared" si="0"/>
        <v>9</v>
      </c>
      <c r="B14" s="1584" t="s">
        <v>1263</v>
      </c>
      <c r="C14" s="500"/>
      <c r="D14" s="500"/>
      <c r="E14" s="500"/>
      <c r="F14" s="500"/>
      <c r="G14" s="1181">
        <v>1.5821043258346519</v>
      </c>
    </row>
    <row r="15" spans="1:9" x14ac:dyDescent="0.25">
      <c r="A15" s="1534">
        <f t="shared" si="0"/>
        <v>10</v>
      </c>
      <c r="B15" s="1584" t="s">
        <v>1264</v>
      </c>
      <c r="C15" s="500"/>
      <c r="D15" s="500"/>
      <c r="E15" s="500"/>
      <c r="F15" s="500"/>
      <c r="G15" s="1181">
        <v>84.142863548657445</v>
      </c>
    </row>
    <row r="16" spans="1:9" x14ac:dyDescent="0.25">
      <c r="A16" s="1534">
        <f t="shared" si="0"/>
        <v>11</v>
      </c>
      <c r="B16" s="1584" t="s">
        <v>1265</v>
      </c>
      <c r="C16" s="500"/>
      <c r="D16" s="500"/>
      <c r="E16" s="500"/>
      <c r="F16" s="500"/>
      <c r="G16" s="1181">
        <v>48.650906728596844</v>
      </c>
    </row>
    <row r="17" spans="1:7" x14ac:dyDescent="0.25">
      <c r="A17" s="1534">
        <f t="shared" si="0"/>
        <v>12</v>
      </c>
      <c r="B17" s="1584" t="s">
        <v>1266</v>
      </c>
      <c r="C17" s="500"/>
      <c r="D17" s="500"/>
      <c r="E17" s="500"/>
      <c r="F17" s="500"/>
      <c r="G17" s="1181">
        <v>9.5706858968935595</v>
      </c>
    </row>
    <row r="18" spans="1:7" x14ac:dyDescent="0.25">
      <c r="A18" s="1534">
        <f t="shared" si="0"/>
        <v>13</v>
      </c>
      <c r="B18" s="1584" t="s">
        <v>1267</v>
      </c>
      <c r="C18" s="500"/>
      <c r="D18" s="500"/>
      <c r="E18" s="500"/>
      <c r="F18" s="500"/>
      <c r="G18" s="1181">
        <v>19.422349225881643</v>
      </c>
    </row>
    <row r="19" spans="1:7" ht="15.75" customHeight="1" x14ac:dyDescent="0.25">
      <c r="A19" s="1534">
        <f t="shared" si="0"/>
        <v>14</v>
      </c>
      <c r="B19" s="1584" t="s">
        <v>1268</v>
      </c>
      <c r="C19" s="500"/>
      <c r="D19" s="500"/>
      <c r="E19" s="500"/>
      <c r="F19" s="500"/>
      <c r="G19" s="1181">
        <v>0</v>
      </c>
    </row>
    <row r="20" spans="1:7" ht="29.25" customHeight="1" x14ac:dyDescent="0.25">
      <c r="A20" s="1534">
        <f t="shared" si="0"/>
        <v>15</v>
      </c>
      <c r="B20" s="1584" t="s">
        <v>1269</v>
      </c>
      <c r="C20" s="500"/>
      <c r="D20" s="500"/>
      <c r="E20" s="500"/>
      <c r="F20" s="500"/>
      <c r="G20" s="1181">
        <v>0</v>
      </c>
    </row>
    <row r="21" spans="1:7" hidden="1" x14ac:dyDescent="0.25">
      <c r="A21" s="1534">
        <f t="shared" si="0"/>
        <v>16</v>
      </c>
      <c r="B21" s="1584"/>
      <c r="C21" s="1584"/>
      <c r="D21" s="47"/>
      <c r="E21" s="47"/>
      <c r="F21" s="47"/>
      <c r="G21" s="1136"/>
    </row>
    <row r="22" spans="1:7" hidden="1" x14ac:dyDescent="0.25">
      <c r="A22" s="1534">
        <f t="shared" si="0"/>
        <v>17</v>
      </c>
      <c r="B22" s="1584"/>
      <c r="C22" s="1584"/>
      <c r="D22" s="47"/>
      <c r="E22" s="47"/>
      <c r="F22" s="47"/>
      <c r="G22" s="1136"/>
    </row>
    <row r="23" spans="1:7" hidden="1" x14ac:dyDescent="0.25">
      <c r="A23" s="1534">
        <f t="shared" si="0"/>
        <v>18</v>
      </c>
      <c r="B23" s="1584"/>
      <c r="C23" s="1584"/>
      <c r="D23" s="47"/>
      <c r="E23" s="47"/>
      <c r="F23" s="47"/>
      <c r="G23" s="1136"/>
    </row>
    <row r="24" spans="1:7" hidden="1" x14ac:dyDescent="0.25">
      <c r="A24" s="1534">
        <f t="shared" si="0"/>
        <v>19</v>
      </c>
      <c r="B24" s="1584"/>
      <c r="C24" s="1584"/>
      <c r="D24" s="47"/>
      <c r="E24" s="47"/>
      <c r="F24" s="47"/>
      <c r="G24" s="1136"/>
    </row>
    <row r="25" spans="1:7" hidden="1" x14ac:dyDescent="0.25">
      <c r="A25" s="1534">
        <f t="shared" si="0"/>
        <v>20</v>
      </c>
      <c r="B25" s="1584"/>
      <c r="C25" s="1584"/>
      <c r="D25" s="47"/>
      <c r="E25" s="47"/>
      <c r="F25" s="47"/>
      <c r="G25" s="1136"/>
    </row>
    <row r="26" spans="1:7" hidden="1" x14ac:dyDescent="0.25">
      <c r="A26" s="1534">
        <f t="shared" si="0"/>
        <v>21</v>
      </c>
      <c r="B26" s="1584"/>
      <c r="C26" s="1584"/>
      <c r="D26" s="47"/>
      <c r="E26" s="47"/>
      <c r="F26" s="47"/>
      <c r="G26" s="1136"/>
    </row>
    <row r="27" spans="1:7" ht="21" customHeight="1" x14ac:dyDescent="0.25">
      <c r="A27" s="1183"/>
      <c r="B27" s="732" t="s">
        <v>476</v>
      </c>
      <c r="C27" s="733"/>
      <c r="D27" s="733"/>
      <c r="E27" s="733"/>
      <c r="F27" s="733"/>
      <c r="G27" s="1184">
        <f>SUM(G6:G20)</f>
        <v>1227.9459859125329</v>
      </c>
    </row>
    <row r="28" spans="1:7" ht="21" customHeight="1" x14ac:dyDescent="0.25">
      <c r="A28" s="1534">
        <v>15</v>
      </c>
      <c r="B28" s="1584" t="s">
        <v>477</v>
      </c>
      <c r="C28" s="500"/>
      <c r="D28" s="500"/>
      <c r="E28" s="500"/>
      <c r="F28" s="500"/>
      <c r="G28" s="1181">
        <v>255.2077146</v>
      </c>
    </row>
    <row r="29" spans="1:7" ht="21" customHeight="1" x14ac:dyDescent="0.25">
      <c r="A29" s="1185"/>
      <c r="B29" s="732" t="s">
        <v>478</v>
      </c>
      <c r="C29" s="733"/>
      <c r="D29" s="733"/>
      <c r="E29" s="733"/>
      <c r="F29" s="733"/>
      <c r="G29" s="1184">
        <f>G27-G28</f>
        <v>972.7382713125329</v>
      </c>
    </row>
    <row r="30" spans="1:7" ht="44.25" customHeight="1" x14ac:dyDescent="0.25">
      <c r="A30" s="2256" t="s">
        <v>1813</v>
      </c>
      <c r="B30" s="2257"/>
      <c r="C30" s="634"/>
      <c r="D30" s="344"/>
      <c r="E30" s="344"/>
      <c r="F30" s="344"/>
      <c r="G30" s="604"/>
    </row>
    <row r="31" spans="1:7" ht="21" customHeight="1" thickBot="1" x14ac:dyDescent="0.3">
      <c r="A31" s="2225" t="s">
        <v>847</v>
      </c>
      <c r="B31" s="2226"/>
      <c r="C31" s="2226"/>
      <c r="D31" s="2226"/>
      <c r="E31" s="2226"/>
      <c r="F31" s="2226"/>
      <c r="G31" s="2227"/>
    </row>
    <row r="32" spans="1:7" ht="21" customHeight="1" x14ac:dyDescent="0.25">
      <c r="A32" s="283"/>
      <c r="B32" s="284"/>
      <c r="C32" s="284"/>
      <c r="D32" s="211"/>
      <c r="E32" s="812"/>
      <c r="F32" s="812"/>
    </row>
    <row r="33" spans="1:6" ht="21" customHeight="1" x14ac:dyDescent="0.25">
      <c r="A33" s="283"/>
      <c r="B33" s="284"/>
      <c r="C33" s="284"/>
      <c r="D33" s="211"/>
      <c r="E33" s="812"/>
      <c r="F33" s="812"/>
    </row>
    <row r="34" spans="1:6" ht="21" customHeight="1" x14ac:dyDescent="0.25">
      <c r="A34" s="283"/>
    </row>
    <row r="35" spans="1:6" ht="21" hidden="1" customHeight="1" x14ac:dyDescent="0.25">
      <c r="A35" s="285" t="s">
        <v>327</v>
      </c>
      <c r="B35" s="285"/>
      <c r="C35" s="285"/>
      <c r="D35" s="285"/>
      <c r="E35" s="285"/>
      <c r="F35" s="285"/>
    </row>
    <row r="36" spans="1:6" ht="21" hidden="1" customHeight="1" x14ac:dyDescent="0.25">
      <c r="A36" s="299">
        <v>1</v>
      </c>
      <c r="B36" s="299" t="s">
        <v>682</v>
      </c>
      <c r="C36" s="667"/>
      <c r="D36" s="681"/>
      <c r="E36" s="813"/>
      <c r="F36" s="813"/>
    </row>
    <row r="37" spans="1:6" ht="21" hidden="1" customHeight="1" x14ac:dyDescent="0.25">
      <c r="A37" s="312">
        <v>2</v>
      </c>
      <c r="B37" s="20" t="s">
        <v>694</v>
      </c>
      <c r="C37" s="669"/>
      <c r="D37" s="682"/>
      <c r="E37" s="814"/>
      <c r="F37" s="814"/>
    </row>
    <row r="38" spans="1:6" ht="21" hidden="1" customHeight="1" x14ac:dyDescent="0.25">
      <c r="A38" s="299">
        <v>3</v>
      </c>
      <c r="B38" s="3" t="s">
        <v>664</v>
      </c>
      <c r="C38" s="670"/>
      <c r="D38" s="681"/>
      <c r="E38" s="813"/>
      <c r="F38" s="813"/>
    </row>
    <row r="39" spans="1:6" ht="21" hidden="1" customHeight="1" x14ac:dyDescent="0.25">
      <c r="A39" s="299">
        <v>4</v>
      </c>
      <c r="B39" s="3" t="s">
        <v>665</v>
      </c>
      <c r="C39" s="670"/>
      <c r="D39" s="683"/>
      <c r="E39" s="817"/>
      <c r="F39" s="817"/>
    </row>
    <row r="40" spans="1:6" ht="21" hidden="1" customHeight="1" x14ac:dyDescent="0.25">
      <c r="A40" s="299">
        <v>5</v>
      </c>
      <c r="B40" s="3" t="s">
        <v>667</v>
      </c>
      <c r="C40" s="670"/>
      <c r="D40" s="681"/>
      <c r="E40" s="813"/>
      <c r="F40" s="813"/>
    </row>
    <row r="41" spans="1:6" ht="21" hidden="1" customHeight="1" x14ac:dyDescent="0.25"/>
    <row r="42" spans="1:6" ht="21" customHeight="1" x14ac:dyDescent="0.25"/>
    <row r="43" spans="1:6" ht="21" customHeight="1" x14ac:dyDescent="0.25"/>
    <row r="44" spans="1:6" ht="21" customHeight="1" x14ac:dyDescent="0.25"/>
    <row r="45" spans="1:6" ht="21" customHeight="1" x14ac:dyDescent="0.25"/>
    <row r="46" spans="1:6" ht="21" customHeight="1" x14ac:dyDescent="0.25"/>
    <row r="47" spans="1:6" ht="21" customHeight="1" x14ac:dyDescent="0.25"/>
    <row r="48" spans="1: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sheetData>
  <mergeCells count="8">
    <mergeCell ref="A31:G31"/>
    <mergeCell ref="A1:G1"/>
    <mergeCell ref="A4:A5"/>
    <mergeCell ref="B4:B5"/>
    <mergeCell ref="D4:F4"/>
    <mergeCell ref="D2:G2"/>
    <mergeCell ref="D3:G3"/>
    <mergeCell ref="A30:B30"/>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H94"/>
  <sheetViews>
    <sheetView view="pageBreakPreview" zoomScale="78" zoomScaleNormal="100" zoomScaleSheetLayoutView="78" workbookViewId="0">
      <selection activeCell="D35" sqref="D35"/>
    </sheetView>
  </sheetViews>
  <sheetFormatPr defaultColWidth="9.140625" defaultRowHeight="15" x14ac:dyDescent="0.25"/>
  <cols>
    <col min="1" max="1" width="7.85546875" style="199" customWidth="1"/>
    <col min="2" max="2" width="82.85546875" style="199" customWidth="1"/>
    <col min="3" max="3" width="14.5703125" style="199" hidden="1" customWidth="1"/>
    <col min="4" max="4" width="27.42578125" style="199" customWidth="1"/>
    <col min="5" max="6" width="12" style="199" customWidth="1"/>
    <col min="7" max="16384" width="9.140625" style="199"/>
  </cols>
  <sheetData>
    <row r="1" spans="1:6" ht="21" customHeight="1" x14ac:dyDescent="0.25">
      <c r="A1" s="2260" t="str">
        <f>F27C!A1:D1</f>
        <v>Name of Transmission Licensee: Uttar Pradesh Power Transmission Corporation Limited</v>
      </c>
      <c r="B1" s="2261"/>
      <c r="C1" s="2261"/>
      <c r="D1" s="2262"/>
      <c r="E1" s="597"/>
      <c r="F1" s="597"/>
    </row>
    <row r="2" spans="1:6" ht="21" customHeight="1" x14ac:dyDescent="0.25">
      <c r="A2" s="1186" t="s">
        <v>27</v>
      </c>
      <c r="B2" s="756"/>
      <c r="C2" s="2258" t="s">
        <v>1205</v>
      </c>
      <c r="D2" s="2259"/>
    </row>
    <row r="3" spans="1:6" x14ac:dyDescent="0.25">
      <c r="A3" s="1178"/>
      <c r="B3" s="232"/>
      <c r="C3" s="1542"/>
      <c r="D3" s="1556" t="s">
        <v>1541</v>
      </c>
      <c r="F3" s="46"/>
    </row>
    <row r="4" spans="1:6" s="595" customFormat="1" ht="21" customHeight="1" x14ac:dyDescent="0.3">
      <c r="A4" s="1187" t="s">
        <v>507</v>
      </c>
      <c r="B4" s="605" t="s">
        <v>4</v>
      </c>
      <c r="C4" s="1539"/>
      <c r="D4" s="1536" t="s">
        <v>1256</v>
      </c>
      <c r="F4" s="46"/>
    </row>
    <row r="5" spans="1:6" s="595" customFormat="1" ht="21" customHeight="1" x14ac:dyDescent="0.25">
      <c r="A5" s="1188"/>
      <c r="B5" s="521" t="s">
        <v>27</v>
      </c>
      <c r="C5" s="507"/>
      <c r="D5" s="1136"/>
      <c r="F5" s="46"/>
    </row>
    <row r="6" spans="1:6" s="595" customFormat="1" ht="21" customHeight="1" x14ac:dyDescent="0.25">
      <c r="A6" s="1188"/>
      <c r="B6" s="521" t="s">
        <v>1499</v>
      </c>
      <c r="C6" s="507"/>
      <c r="D6" s="1136"/>
      <c r="F6" s="46"/>
    </row>
    <row r="7" spans="1:6" s="595" customFormat="1" ht="21" customHeight="1" x14ac:dyDescent="0.25">
      <c r="A7" s="1188"/>
      <c r="B7" s="521" t="s">
        <v>1500</v>
      </c>
      <c r="C7" s="507"/>
      <c r="D7" s="1136"/>
      <c r="F7" s="46"/>
    </row>
    <row r="8" spans="1:6" s="595" customFormat="1" ht="21" customHeight="1" x14ac:dyDescent="0.25">
      <c r="A8" s="1188"/>
      <c r="B8" s="521" t="s">
        <v>479</v>
      </c>
      <c r="C8" s="951"/>
      <c r="D8" s="1136">
        <v>4</v>
      </c>
      <c r="F8" s="46"/>
    </row>
    <row r="9" spans="1:6" s="595" customFormat="1" ht="21" customHeight="1" x14ac:dyDescent="0.25">
      <c r="A9" s="1188">
        <v>1</v>
      </c>
      <c r="B9" s="522" t="s">
        <v>1501</v>
      </c>
      <c r="C9" s="952"/>
      <c r="D9" s="1136">
        <v>2</v>
      </c>
      <c r="F9" s="46"/>
    </row>
    <row r="10" spans="1:6" s="595" customFormat="1" ht="21" customHeight="1" x14ac:dyDescent="0.25">
      <c r="A10" s="1188">
        <v>2</v>
      </c>
      <c r="B10" s="522" t="s">
        <v>1502</v>
      </c>
      <c r="C10" s="952"/>
      <c r="D10" s="1136">
        <v>7</v>
      </c>
      <c r="F10" s="46"/>
    </row>
    <row r="11" spans="1:6" s="595" customFormat="1" ht="21" customHeight="1" x14ac:dyDescent="0.25">
      <c r="A11" s="1188">
        <v>3</v>
      </c>
      <c r="B11" s="522" t="s">
        <v>1503</v>
      </c>
      <c r="C11" s="952"/>
      <c r="D11" s="1136">
        <v>53</v>
      </c>
      <c r="F11" s="46"/>
    </row>
    <row r="12" spans="1:6" s="595" customFormat="1" ht="21" customHeight="1" x14ac:dyDescent="0.25">
      <c r="A12" s="1188">
        <v>4</v>
      </c>
      <c r="B12" s="522" t="s">
        <v>1504</v>
      </c>
      <c r="C12" s="952"/>
      <c r="D12" s="1136">
        <v>210</v>
      </c>
      <c r="F12" s="46"/>
    </row>
    <row r="13" spans="1:6" s="595" customFormat="1" ht="21" customHeight="1" x14ac:dyDescent="0.25">
      <c r="A13" s="1188">
        <v>5</v>
      </c>
      <c r="B13" s="522" t="s">
        <v>1505</v>
      </c>
      <c r="C13" s="952"/>
      <c r="D13" s="1136">
        <v>481</v>
      </c>
      <c r="F13" s="46"/>
    </row>
    <row r="14" spans="1:6" s="595" customFormat="1" ht="21" customHeight="1" x14ac:dyDescent="0.25">
      <c r="A14" s="1188">
        <v>6</v>
      </c>
      <c r="B14" s="522" t="s">
        <v>1506</v>
      </c>
      <c r="C14" s="952"/>
      <c r="D14" s="1136">
        <v>1130</v>
      </c>
      <c r="F14" s="46"/>
    </row>
    <row r="15" spans="1:6" s="595" customFormat="1" ht="21" customHeight="1" x14ac:dyDescent="0.25">
      <c r="A15" s="1188">
        <v>7</v>
      </c>
      <c r="B15" s="522" t="s">
        <v>1507</v>
      </c>
      <c r="C15" s="952"/>
      <c r="D15" s="1136">
        <v>2977</v>
      </c>
      <c r="F15" s="46"/>
    </row>
    <row r="16" spans="1:6" s="595" customFormat="1" ht="21" customHeight="1" x14ac:dyDescent="0.25">
      <c r="A16" s="1188">
        <v>8</v>
      </c>
      <c r="B16" s="522" t="s">
        <v>1508</v>
      </c>
      <c r="C16" s="952"/>
      <c r="D16" s="1136">
        <v>1508</v>
      </c>
      <c r="F16" s="46"/>
    </row>
    <row r="17" spans="1:6" s="595" customFormat="1" ht="21" customHeight="1" x14ac:dyDescent="0.3">
      <c r="A17" s="1188"/>
      <c r="B17" s="605" t="s">
        <v>70</v>
      </c>
      <c r="C17" s="953"/>
      <c r="D17" s="1189">
        <f>SUM(D8:D16)</f>
        <v>6372</v>
      </c>
      <c r="F17" s="46"/>
    </row>
    <row r="18" spans="1:6" s="595" customFormat="1" ht="21" customHeight="1" x14ac:dyDescent="0.25">
      <c r="A18" s="1188"/>
      <c r="B18" s="522"/>
      <c r="C18" s="507"/>
      <c r="D18" s="1136"/>
      <c r="F18" s="46"/>
    </row>
    <row r="19" spans="1:6" s="595" customFormat="1" ht="21" customHeight="1" x14ac:dyDescent="0.25">
      <c r="A19" s="1188"/>
      <c r="B19" s="521" t="s">
        <v>1806</v>
      </c>
      <c r="C19" s="507"/>
      <c r="D19" s="1136"/>
      <c r="F19" s="46"/>
    </row>
    <row r="20" spans="1:6" s="595" customFormat="1" ht="21" customHeight="1" x14ac:dyDescent="0.25">
      <c r="A20" s="1188"/>
      <c r="B20" s="521" t="s">
        <v>1500</v>
      </c>
      <c r="C20" s="507"/>
      <c r="D20" s="1136"/>
      <c r="F20" s="46"/>
    </row>
    <row r="21" spans="1:6" s="595" customFormat="1" ht="21" customHeight="1" x14ac:dyDescent="0.25">
      <c r="A21" s="1188"/>
      <c r="B21" s="521" t="s">
        <v>479</v>
      </c>
      <c r="C21" s="507"/>
      <c r="D21" s="1136">
        <v>4</v>
      </c>
      <c r="F21" s="46"/>
    </row>
    <row r="22" spans="1:6" s="595" customFormat="1" ht="21" customHeight="1" x14ac:dyDescent="0.25">
      <c r="A22" s="1188">
        <v>1</v>
      </c>
      <c r="B22" s="522" t="s">
        <v>1509</v>
      </c>
      <c r="C22" s="952"/>
      <c r="D22" s="1190">
        <v>3</v>
      </c>
      <c r="F22" s="46"/>
    </row>
    <row r="23" spans="1:6" s="595" customFormat="1" ht="21" customHeight="1" x14ac:dyDescent="0.25">
      <c r="A23" s="1188">
        <v>2</v>
      </c>
      <c r="B23" s="522" t="s">
        <v>1510</v>
      </c>
      <c r="C23" s="952"/>
      <c r="D23" s="1190">
        <v>12</v>
      </c>
      <c r="F23" s="46"/>
    </row>
    <row r="24" spans="1:6" s="595" customFormat="1" ht="21" customHeight="1" x14ac:dyDescent="0.25">
      <c r="A24" s="1188">
        <v>3</v>
      </c>
      <c r="B24" s="522" t="s">
        <v>1511</v>
      </c>
      <c r="C24" s="952"/>
      <c r="D24" s="1190">
        <v>70</v>
      </c>
      <c r="F24" s="46"/>
    </row>
    <row r="25" spans="1:6" s="595" customFormat="1" ht="21" customHeight="1" x14ac:dyDescent="0.25">
      <c r="A25" s="1188">
        <v>4</v>
      </c>
      <c r="B25" s="522" t="s">
        <v>1512</v>
      </c>
      <c r="C25" s="952"/>
      <c r="D25" s="1190">
        <v>269</v>
      </c>
      <c r="F25" s="46"/>
    </row>
    <row r="26" spans="1:6" s="595" customFormat="1" ht="21" customHeight="1" x14ac:dyDescent="0.25">
      <c r="A26" s="1188">
        <v>5</v>
      </c>
      <c r="B26" s="522" t="s">
        <v>1513</v>
      </c>
      <c r="C26" s="952"/>
      <c r="D26" s="1190">
        <v>760</v>
      </c>
      <c r="F26" s="46"/>
    </row>
    <row r="27" spans="1:6" s="595" customFormat="1" ht="21" customHeight="1" x14ac:dyDescent="0.25">
      <c r="A27" s="1188">
        <v>6</v>
      </c>
      <c r="B27" s="522" t="s">
        <v>1506</v>
      </c>
      <c r="C27" s="952"/>
      <c r="D27" s="1190">
        <v>1603</v>
      </c>
      <c r="F27" s="46"/>
    </row>
    <row r="28" spans="1:6" ht="21" customHeight="1" x14ac:dyDescent="0.25">
      <c r="A28" s="1188">
        <v>7</v>
      </c>
      <c r="B28" s="522" t="s">
        <v>1507</v>
      </c>
      <c r="C28" s="952"/>
      <c r="D28" s="1191">
        <v>5703</v>
      </c>
      <c r="E28" s="345"/>
      <c r="F28" s="345"/>
    </row>
    <row r="29" spans="1:6" ht="21" customHeight="1" x14ac:dyDescent="0.25">
      <c r="A29" s="1188">
        <v>8</v>
      </c>
      <c r="B29" s="522" t="s">
        <v>1508</v>
      </c>
      <c r="C29" s="952"/>
      <c r="D29" s="1192">
        <v>5049</v>
      </c>
      <c r="E29" s="283"/>
      <c r="F29" s="283"/>
    </row>
    <row r="30" spans="1:6" ht="21" customHeight="1" x14ac:dyDescent="0.3">
      <c r="A30" s="1188"/>
      <c r="B30" s="605" t="s">
        <v>70</v>
      </c>
      <c r="C30" s="953"/>
      <c r="D30" s="1189">
        <f>SUM(D21:D29)</f>
        <v>13473</v>
      </c>
    </row>
    <row r="31" spans="1:6" ht="21" customHeight="1" x14ac:dyDescent="0.25">
      <c r="A31" s="1193"/>
      <c r="B31" s="634"/>
      <c r="C31" s="344"/>
      <c r="D31" s="1194"/>
      <c r="E31" s="211"/>
      <c r="F31" s="211"/>
    </row>
    <row r="32" spans="1:6" ht="21" customHeight="1" x14ac:dyDescent="0.25">
      <c r="A32" s="1193"/>
      <c r="B32" s="634"/>
      <c r="C32" s="344"/>
      <c r="D32" s="1194"/>
      <c r="E32" s="211"/>
      <c r="F32" s="211"/>
    </row>
    <row r="33" spans="1:8" ht="21" hidden="1" customHeight="1" x14ac:dyDescent="0.25">
      <c r="A33" s="1195" t="s">
        <v>327</v>
      </c>
      <c r="B33" s="285"/>
      <c r="C33" s="285"/>
      <c r="D33" s="1194"/>
      <c r="E33" s="283"/>
      <c r="F33" s="283"/>
    </row>
    <row r="34" spans="1:8" ht="21" hidden="1" customHeight="1" x14ac:dyDescent="0.25">
      <c r="A34" s="1195"/>
      <c r="B34" s="285"/>
      <c r="C34" s="285"/>
      <c r="D34" s="1194"/>
      <c r="E34" s="283"/>
      <c r="F34" s="283"/>
    </row>
    <row r="35" spans="1:8" ht="21" hidden="1" customHeight="1" x14ac:dyDescent="0.25">
      <c r="A35" s="1196">
        <v>1</v>
      </c>
      <c r="B35" s="299" t="s">
        <v>682</v>
      </c>
      <c r="C35" s="1559"/>
      <c r="D35" s="1194"/>
      <c r="E35" s="283"/>
      <c r="F35" s="346"/>
    </row>
    <row r="36" spans="1:8" ht="21" hidden="1" customHeight="1" x14ac:dyDescent="0.25">
      <c r="A36" s="1197">
        <v>2</v>
      </c>
      <c r="B36" s="20" t="s">
        <v>694</v>
      </c>
      <c r="C36" s="285"/>
      <c r="D36" s="1194"/>
      <c r="E36" s="283"/>
      <c r="F36" s="283"/>
    </row>
    <row r="37" spans="1:8" ht="21" hidden="1" customHeight="1" x14ac:dyDescent="0.25">
      <c r="A37" s="1196">
        <v>3</v>
      </c>
      <c r="B37" s="1564" t="s">
        <v>664</v>
      </c>
      <c r="C37" s="1563"/>
      <c r="D37" s="1194"/>
      <c r="E37" s="283"/>
      <c r="F37" s="283"/>
      <c r="G37" s="283"/>
      <c r="H37" s="283"/>
    </row>
    <row r="38" spans="1:8" ht="21" hidden="1" customHeight="1" x14ac:dyDescent="0.25">
      <c r="A38" s="1196">
        <v>4</v>
      </c>
      <c r="B38" s="3" t="s">
        <v>665</v>
      </c>
      <c r="C38" s="1568"/>
      <c r="D38" s="1194"/>
      <c r="E38" s="283"/>
      <c r="F38" s="283"/>
      <c r="G38" s="283"/>
      <c r="H38" s="283"/>
    </row>
    <row r="39" spans="1:8" ht="21" hidden="1" customHeight="1" x14ac:dyDescent="0.25">
      <c r="A39" s="1196">
        <v>5</v>
      </c>
      <c r="B39" s="3" t="s">
        <v>667</v>
      </c>
      <c r="C39" s="1563"/>
      <c r="D39" s="1194"/>
      <c r="E39" s="283"/>
      <c r="F39" s="283"/>
      <c r="G39" s="283"/>
      <c r="H39" s="283"/>
    </row>
    <row r="40" spans="1:8" ht="21" customHeight="1" x14ac:dyDescent="0.25">
      <c r="A40" s="603"/>
      <c r="B40" s="1567"/>
      <c r="C40" s="1567"/>
      <c r="D40" s="1194"/>
      <c r="E40" s="283"/>
      <c r="F40" s="283"/>
      <c r="G40" s="283"/>
      <c r="H40" s="283"/>
    </row>
    <row r="41" spans="1:8" ht="21" customHeight="1" thickBot="1" x14ac:dyDescent="0.3">
      <c r="A41" s="1023"/>
      <c r="B41" s="1562"/>
      <c r="C41" s="2263" t="s">
        <v>1708</v>
      </c>
      <c r="D41" s="2264"/>
    </row>
    <row r="42" spans="1:8" ht="21" customHeight="1" x14ac:dyDescent="0.25"/>
    <row r="43" spans="1:8" ht="21" customHeight="1" x14ac:dyDescent="0.25"/>
    <row r="44" spans="1:8" ht="21" customHeight="1" x14ac:dyDescent="0.25"/>
    <row r="45" spans="1:8" ht="21" customHeight="1" x14ac:dyDescent="0.25"/>
    <row r="46" spans="1:8" ht="21" customHeight="1" x14ac:dyDescent="0.25"/>
    <row r="47" spans="1:8" ht="21" customHeight="1" x14ac:dyDescent="0.25"/>
    <row r="48" spans="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sheetData>
  <mergeCells count="3">
    <mergeCell ref="C2:D2"/>
    <mergeCell ref="A1:D1"/>
    <mergeCell ref="C41:D41"/>
  </mergeCells>
  <pageMargins left="0.70866141732283505" right="0.70866141732283505" top="0.74803149606299202" bottom="0.74803149606299202" header="0.31496062992126" footer="0.31496062992126"/>
  <pageSetup paperSize="9" scale="7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0000"/>
    <pageSetUpPr fitToPage="1"/>
  </sheetPr>
  <dimension ref="A1:P105"/>
  <sheetViews>
    <sheetView workbookViewId="0">
      <selection activeCell="L6" sqref="L6"/>
    </sheetView>
  </sheetViews>
  <sheetFormatPr defaultColWidth="9.140625" defaultRowHeight="15" x14ac:dyDescent="0.25"/>
  <cols>
    <col min="1" max="1" width="7.85546875" style="199" customWidth="1"/>
    <col min="2" max="2" width="28.140625" style="199" customWidth="1"/>
    <col min="3" max="14" width="12.140625" style="199" customWidth="1"/>
    <col min="15" max="16384" width="9.140625" style="199"/>
  </cols>
  <sheetData>
    <row r="1" spans="1:14" ht="21" customHeight="1" x14ac:dyDescent="0.25">
      <c r="A1" s="2266" t="str">
        <f>F27C!A1:D1</f>
        <v>Name of Transmission Licensee: Uttar Pradesh Power Transmission Corporation Limited</v>
      </c>
      <c r="B1" s="2266"/>
      <c r="C1" s="2266"/>
      <c r="D1" s="2266"/>
      <c r="E1" s="2266"/>
      <c r="F1" s="2266"/>
      <c r="G1" s="2266"/>
      <c r="H1" s="2266"/>
      <c r="I1" s="2266"/>
      <c r="J1" s="2266"/>
      <c r="K1" s="2266"/>
      <c r="L1" s="2266"/>
      <c r="M1" s="2266"/>
      <c r="N1" s="2266"/>
    </row>
    <row r="2" spans="1:14" ht="21" customHeight="1" x14ac:dyDescent="0.25">
      <c r="A2" s="2267" t="s">
        <v>896</v>
      </c>
      <c r="B2" s="2267"/>
      <c r="C2" s="2267"/>
      <c r="D2" s="2267"/>
      <c r="E2" s="2267"/>
      <c r="F2" s="2267"/>
      <c r="G2" s="2267"/>
      <c r="H2" s="2267"/>
      <c r="I2" s="2267"/>
      <c r="J2" s="2267"/>
      <c r="K2" s="2267"/>
      <c r="L2" s="2267"/>
      <c r="M2" s="1874" t="s">
        <v>891</v>
      </c>
      <c r="N2" s="1874"/>
    </row>
    <row r="3" spans="1:14" ht="21" customHeight="1" x14ac:dyDescent="0.25">
      <c r="N3" s="46"/>
    </row>
    <row r="4" spans="1:14" ht="21" customHeight="1" x14ac:dyDescent="0.25">
      <c r="A4" s="2090"/>
      <c r="B4" s="2248" t="s">
        <v>48</v>
      </c>
      <c r="C4" s="2109" t="s">
        <v>506</v>
      </c>
      <c r="D4" s="2265"/>
      <c r="E4" s="2109" t="s">
        <v>235</v>
      </c>
      <c r="F4" s="2265"/>
      <c r="G4" s="2109" t="s">
        <v>49</v>
      </c>
      <c r="H4" s="2265"/>
      <c r="I4" s="1877" t="s">
        <v>163</v>
      </c>
      <c r="J4" s="1878"/>
      <c r="K4" s="1878"/>
      <c r="L4" s="1878"/>
      <c r="M4" s="1878"/>
      <c r="N4" s="1878"/>
    </row>
    <row r="5" spans="1:14" ht="21" customHeight="1" x14ac:dyDescent="0.25">
      <c r="A5" s="2203"/>
      <c r="B5" s="2268"/>
      <c r="C5" s="2109" t="s">
        <v>164</v>
      </c>
      <c r="D5" s="2265"/>
      <c r="E5" s="2109" t="s">
        <v>165</v>
      </c>
      <c r="F5" s="2265"/>
      <c r="G5" s="2109" t="s">
        <v>166</v>
      </c>
      <c r="H5" s="2265"/>
      <c r="I5" s="2109" t="s">
        <v>169</v>
      </c>
      <c r="J5" s="2265"/>
      <c r="K5" s="2109" t="s">
        <v>170</v>
      </c>
      <c r="L5" s="2265"/>
      <c r="M5" s="2109" t="s">
        <v>171</v>
      </c>
      <c r="N5" s="2265"/>
    </row>
    <row r="6" spans="1:14" ht="21" customHeight="1" x14ac:dyDescent="0.25">
      <c r="A6" s="1876"/>
      <c r="B6" s="2249"/>
      <c r="C6" s="279" t="s">
        <v>914</v>
      </c>
      <c r="D6" s="279" t="s">
        <v>897</v>
      </c>
      <c r="E6" s="279" t="s">
        <v>914</v>
      </c>
      <c r="F6" s="279" t="s">
        <v>897</v>
      </c>
      <c r="G6" s="279" t="s">
        <v>914</v>
      </c>
      <c r="H6" s="279" t="s">
        <v>897</v>
      </c>
      <c r="I6" s="279" t="s">
        <v>914</v>
      </c>
      <c r="J6" s="279" t="s">
        <v>897</v>
      </c>
      <c r="K6" s="279" t="s">
        <v>914</v>
      </c>
      <c r="L6" s="279" t="s">
        <v>897</v>
      </c>
      <c r="M6" s="279" t="s">
        <v>914</v>
      </c>
      <c r="N6" s="279" t="s">
        <v>897</v>
      </c>
    </row>
    <row r="7" spans="1:14" ht="31.5" customHeight="1" x14ac:dyDescent="0.25">
      <c r="A7" s="242">
        <v>1</v>
      </c>
      <c r="B7" s="21" t="s">
        <v>479</v>
      </c>
      <c r="C7" s="12"/>
      <c r="D7" s="47"/>
      <c r="E7" s="47"/>
      <c r="F7" s="47"/>
      <c r="G7" s="47"/>
      <c r="H7" s="47"/>
      <c r="I7" s="47"/>
      <c r="J7" s="47"/>
      <c r="K7" s="47"/>
      <c r="L7" s="47"/>
      <c r="M7" s="47"/>
      <c r="N7" s="47"/>
    </row>
    <row r="8" spans="1:14" ht="33" customHeight="1" x14ac:dyDescent="0.25">
      <c r="A8" s="242">
        <v>2</v>
      </c>
      <c r="B8" s="21" t="s">
        <v>480</v>
      </c>
      <c r="C8" s="429"/>
      <c r="D8" s="430"/>
      <c r="E8" s="430"/>
      <c r="F8" s="430"/>
      <c r="G8" s="430"/>
      <c r="H8" s="430"/>
      <c r="I8" s="430"/>
      <c r="J8" s="430"/>
      <c r="K8" s="430"/>
      <c r="L8" s="430"/>
      <c r="M8" s="430"/>
      <c r="N8" s="430"/>
    </row>
    <row r="9" spans="1:14" ht="21" customHeight="1" x14ac:dyDescent="0.25">
      <c r="A9" s="161" t="s">
        <v>481</v>
      </c>
      <c r="B9" s="51" t="s">
        <v>482</v>
      </c>
      <c r="C9" s="429"/>
      <c r="D9" s="430"/>
      <c r="E9" s="430"/>
      <c r="F9" s="430"/>
      <c r="G9" s="430"/>
      <c r="H9" s="430"/>
      <c r="I9" s="430"/>
      <c r="J9" s="430"/>
      <c r="K9" s="430"/>
      <c r="L9" s="430"/>
      <c r="M9" s="430"/>
      <c r="N9" s="430"/>
    </row>
    <row r="10" spans="1:14" ht="21" customHeight="1" x14ac:dyDescent="0.25">
      <c r="A10" s="161" t="s">
        <v>483</v>
      </c>
      <c r="B10" s="51" t="s">
        <v>484</v>
      </c>
      <c r="C10" s="429"/>
      <c r="D10" s="430"/>
      <c r="E10" s="430"/>
      <c r="F10" s="430"/>
      <c r="G10" s="430"/>
      <c r="H10" s="430"/>
      <c r="I10" s="430"/>
      <c r="J10" s="430"/>
      <c r="K10" s="430"/>
      <c r="L10" s="430"/>
      <c r="M10" s="430"/>
      <c r="N10" s="430"/>
    </row>
    <row r="11" spans="1:14" ht="21" customHeight="1" x14ac:dyDescent="0.25">
      <c r="A11" s="161" t="s">
        <v>485</v>
      </c>
      <c r="B11" s="51" t="s">
        <v>486</v>
      </c>
      <c r="C11" s="429"/>
      <c r="D11" s="430"/>
      <c r="E11" s="430"/>
      <c r="F11" s="430"/>
      <c r="G11" s="430"/>
      <c r="H11" s="430"/>
      <c r="I11" s="430"/>
      <c r="J11" s="430"/>
      <c r="K11" s="430"/>
      <c r="L11" s="430"/>
      <c r="M11" s="430"/>
      <c r="N11" s="430"/>
    </row>
    <row r="12" spans="1:14" ht="21" customHeight="1" x14ac:dyDescent="0.25">
      <c r="A12" s="161" t="s">
        <v>487</v>
      </c>
      <c r="B12" s="51" t="s">
        <v>488</v>
      </c>
      <c r="C12" s="429"/>
      <c r="D12" s="430"/>
      <c r="E12" s="430"/>
      <c r="F12" s="430"/>
      <c r="G12" s="430"/>
      <c r="H12" s="430"/>
      <c r="I12" s="430"/>
      <c r="J12" s="430"/>
      <c r="K12" s="430"/>
      <c r="L12" s="430"/>
      <c r="M12" s="430"/>
      <c r="N12" s="430"/>
    </row>
    <row r="13" spans="1:14" ht="21" customHeight="1" x14ac:dyDescent="0.25">
      <c r="A13" s="242">
        <v>3</v>
      </c>
      <c r="B13" s="21" t="s">
        <v>489</v>
      </c>
      <c r="C13" s="429"/>
      <c r="D13" s="430"/>
      <c r="E13" s="430"/>
      <c r="F13" s="430"/>
      <c r="G13" s="430"/>
      <c r="H13" s="430"/>
      <c r="I13" s="430"/>
      <c r="J13" s="430"/>
      <c r="K13" s="430"/>
      <c r="L13" s="430"/>
      <c r="M13" s="430"/>
      <c r="N13" s="430"/>
    </row>
    <row r="14" spans="1:14" ht="21" customHeight="1" x14ac:dyDescent="0.25">
      <c r="A14" s="208" t="s">
        <v>490</v>
      </c>
      <c r="B14" s="51" t="s">
        <v>482</v>
      </c>
      <c r="C14" s="429"/>
      <c r="D14" s="430"/>
      <c r="E14" s="430"/>
      <c r="F14" s="430"/>
      <c r="G14" s="430"/>
      <c r="H14" s="430"/>
      <c r="I14" s="430"/>
      <c r="J14" s="430"/>
      <c r="K14" s="430"/>
      <c r="L14" s="430"/>
      <c r="M14" s="430"/>
      <c r="N14" s="430"/>
    </row>
    <row r="15" spans="1:14" ht="21" customHeight="1" x14ac:dyDescent="0.25">
      <c r="A15" s="208" t="s">
        <v>491</v>
      </c>
      <c r="B15" s="51" t="s">
        <v>492</v>
      </c>
      <c r="C15" s="429"/>
      <c r="D15" s="430"/>
      <c r="E15" s="430"/>
      <c r="F15" s="430"/>
      <c r="G15" s="430"/>
      <c r="H15" s="430"/>
      <c r="I15" s="430"/>
      <c r="J15" s="430"/>
      <c r="K15" s="430"/>
      <c r="L15" s="430"/>
      <c r="M15" s="430"/>
      <c r="N15" s="430"/>
    </row>
    <row r="16" spans="1:14" ht="21" customHeight="1" x14ac:dyDescent="0.25">
      <c r="A16" s="208" t="s">
        <v>493</v>
      </c>
      <c r="B16" s="51" t="s">
        <v>494</v>
      </c>
      <c r="C16" s="429"/>
      <c r="D16" s="430"/>
      <c r="E16" s="430"/>
      <c r="F16" s="430"/>
      <c r="G16" s="430"/>
      <c r="H16" s="430"/>
      <c r="I16" s="430"/>
      <c r="J16" s="430"/>
      <c r="K16" s="430"/>
      <c r="L16" s="430"/>
      <c r="M16" s="430"/>
      <c r="N16" s="430"/>
    </row>
    <row r="17" spans="1:14" ht="21" customHeight="1" x14ac:dyDescent="0.25">
      <c r="A17" s="208" t="s">
        <v>495</v>
      </c>
      <c r="B17" s="51" t="s">
        <v>496</v>
      </c>
      <c r="C17" s="429"/>
      <c r="D17" s="430"/>
      <c r="E17" s="430"/>
      <c r="F17" s="430"/>
      <c r="G17" s="430"/>
      <c r="H17" s="430"/>
      <c r="I17" s="430"/>
      <c r="J17" s="430"/>
      <c r="K17" s="430"/>
      <c r="L17" s="430"/>
      <c r="M17" s="430"/>
      <c r="N17" s="430"/>
    </row>
    <row r="18" spans="1:14" ht="21" customHeight="1" x14ac:dyDescent="0.25">
      <c r="A18" s="208" t="s">
        <v>497</v>
      </c>
      <c r="B18" s="51" t="s">
        <v>484</v>
      </c>
      <c r="C18" s="429"/>
      <c r="D18" s="430"/>
      <c r="E18" s="430"/>
      <c r="F18" s="430"/>
      <c r="G18" s="430"/>
      <c r="H18" s="430"/>
      <c r="I18" s="430"/>
      <c r="J18" s="430"/>
      <c r="K18" s="430"/>
      <c r="L18" s="430"/>
      <c r="M18" s="430"/>
      <c r="N18" s="430"/>
    </row>
    <row r="19" spans="1:14" ht="21" customHeight="1" x14ac:dyDescent="0.25">
      <c r="A19" s="208" t="s">
        <v>498</v>
      </c>
      <c r="B19" s="51" t="s">
        <v>492</v>
      </c>
      <c r="C19" s="429"/>
      <c r="D19" s="430"/>
      <c r="E19" s="430"/>
      <c r="F19" s="430"/>
      <c r="G19" s="430"/>
      <c r="H19" s="430"/>
      <c r="I19" s="430"/>
      <c r="J19" s="430"/>
      <c r="K19" s="430"/>
      <c r="L19" s="430"/>
      <c r="M19" s="430"/>
      <c r="N19" s="430"/>
    </row>
    <row r="20" spans="1:14" ht="21" customHeight="1" x14ac:dyDescent="0.25">
      <c r="A20" s="208" t="s">
        <v>499</v>
      </c>
      <c r="B20" s="51" t="s">
        <v>494</v>
      </c>
      <c r="C20" s="429"/>
      <c r="D20" s="430"/>
      <c r="E20" s="430"/>
      <c r="F20" s="430"/>
      <c r="G20" s="430"/>
      <c r="H20" s="430"/>
      <c r="I20" s="430"/>
      <c r="J20" s="430"/>
      <c r="K20" s="430"/>
      <c r="L20" s="430"/>
      <c r="M20" s="430"/>
      <c r="N20" s="430"/>
    </row>
    <row r="21" spans="1:14" ht="21" customHeight="1" x14ac:dyDescent="0.25">
      <c r="A21" s="208" t="s">
        <v>500</v>
      </c>
      <c r="B21" s="51" t="s">
        <v>486</v>
      </c>
      <c r="C21" s="429"/>
      <c r="D21" s="430"/>
      <c r="E21" s="430"/>
      <c r="F21" s="430"/>
      <c r="G21" s="430"/>
      <c r="H21" s="430"/>
      <c r="I21" s="430"/>
      <c r="J21" s="430"/>
      <c r="K21" s="430"/>
      <c r="L21" s="430"/>
      <c r="M21" s="430"/>
      <c r="N21" s="430"/>
    </row>
    <row r="22" spans="1:14" ht="21" customHeight="1" x14ac:dyDescent="0.25">
      <c r="A22" s="208" t="s">
        <v>501</v>
      </c>
      <c r="B22" s="51" t="s">
        <v>492</v>
      </c>
      <c r="C22" s="429"/>
      <c r="D22" s="430"/>
      <c r="E22" s="430"/>
      <c r="F22" s="430"/>
      <c r="G22" s="430"/>
      <c r="H22" s="430"/>
      <c r="I22" s="430"/>
      <c r="J22" s="430"/>
      <c r="K22" s="430"/>
      <c r="L22" s="430"/>
      <c r="M22" s="430"/>
      <c r="N22" s="430"/>
    </row>
    <row r="23" spans="1:14" ht="21" customHeight="1" x14ac:dyDescent="0.25">
      <c r="A23" s="208" t="s">
        <v>502</v>
      </c>
      <c r="B23" s="51" t="s">
        <v>494</v>
      </c>
      <c r="C23" s="429"/>
      <c r="D23" s="430"/>
      <c r="E23" s="430"/>
      <c r="F23" s="430"/>
      <c r="G23" s="430"/>
      <c r="H23" s="430"/>
      <c r="I23" s="430"/>
      <c r="J23" s="430"/>
      <c r="K23" s="430"/>
      <c r="L23" s="430"/>
      <c r="M23" s="430"/>
      <c r="N23" s="430"/>
    </row>
    <row r="24" spans="1:14" ht="21" customHeight="1" x14ac:dyDescent="0.25">
      <c r="A24" s="208" t="s">
        <v>503</v>
      </c>
      <c r="B24" s="51" t="s">
        <v>488</v>
      </c>
      <c r="C24" s="429"/>
      <c r="D24" s="430"/>
      <c r="E24" s="430"/>
      <c r="F24" s="430"/>
      <c r="G24" s="430"/>
      <c r="H24" s="430"/>
      <c r="I24" s="430"/>
      <c r="J24" s="430"/>
      <c r="K24" s="430"/>
      <c r="L24" s="430"/>
      <c r="M24" s="430"/>
      <c r="N24" s="430"/>
    </row>
    <row r="25" spans="1:14" ht="21" customHeight="1" x14ac:dyDescent="0.25">
      <c r="A25" s="208" t="s">
        <v>504</v>
      </c>
      <c r="B25" s="51" t="s">
        <v>492</v>
      </c>
      <c r="C25" s="429"/>
      <c r="D25" s="430"/>
      <c r="E25" s="430"/>
      <c r="F25" s="430"/>
      <c r="G25" s="430"/>
      <c r="H25" s="430"/>
      <c r="I25" s="430"/>
      <c r="J25" s="430"/>
      <c r="K25" s="430"/>
      <c r="L25" s="430"/>
      <c r="M25" s="430"/>
      <c r="N25" s="430"/>
    </row>
    <row r="26" spans="1:14" ht="21" customHeight="1" x14ac:dyDescent="0.25">
      <c r="A26" s="208" t="s">
        <v>505</v>
      </c>
      <c r="B26" s="51" t="s">
        <v>494</v>
      </c>
      <c r="C26" s="429"/>
      <c r="D26" s="430"/>
      <c r="E26" s="430"/>
      <c r="F26" s="430"/>
      <c r="G26" s="430"/>
      <c r="H26" s="430"/>
      <c r="I26" s="430"/>
      <c r="J26" s="430"/>
      <c r="K26" s="430"/>
      <c r="L26" s="430"/>
      <c r="M26" s="430"/>
      <c r="N26" s="430"/>
    </row>
    <row r="27" spans="1:14" ht="21" customHeight="1" thickBot="1" x14ac:dyDescent="0.3">
      <c r="A27" s="484"/>
      <c r="B27" s="343" t="s">
        <v>70</v>
      </c>
      <c r="C27" s="450">
        <f>SUM(C7:C26)</f>
        <v>0</v>
      </c>
      <c r="D27" s="450">
        <f t="shared" ref="D27:N27" si="0">SUM(D7:D26)</f>
        <v>0</v>
      </c>
      <c r="E27" s="450">
        <f t="shared" si="0"/>
        <v>0</v>
      </c>
      <c r="F27" s="450">
        <f t="shared" si="0"/>
        <v>0</v>
      </c>
      <c r="G27" s="450">
        <f t="shared" si="0"/>
        <v>0</v>
      </c>
      <c r="H27" s="450">
        <f t="shared" si="0"/>
        <v>0</v>
      </c>
      <c r="I27" s="450">
        <f t="shared" si="0"/>
        <v>0</v>
      </c>
      <c r="J27" s="450">
        <f t="shared" si="0"/>
        <v>0</v>
      </c>
      <c r="K27" s="450">
        <f t="shared" si="0"/>
        <v>0</v>
      </c>
      <c r="L27" s="450">
        <f t="shared" si="0"/>
        <v>0</v>
      </c>
      <c r="M27" s="450">
        <f t="shared" si="0"/>
        <v>0</v>
      </c>
      <c r="N27" s="450">
        <f t="shared" si="0"/>
        <v>0</v>
      </c>
    </row>
    <row r="28" spans="1:14" ht="21" customHeight="1" thickTop="1" x14ac:dyDescent="0.25">
      <c r="A28" s="344"/>
      <c r="B28" s="345"/>
      <c r="C28" s="345"/>
      <c r="D28" s="345"/>
      <c r="E28" s="345"/>
      <c r="F28" s="345"/>
      <c r="G28" s="345"/>
      <c r="H28" s="345"/>
      <c r="I28" s="345"/>
      <c r="J28" s="345"/>
      <c r="K28" s="345"/>
      <c r="L28" s="345"/>
      <c r="M28" s="345"/>
      <c r="N28" s="345"/>
    </row>
    <row r="29" spans="1:14" ht="21" customHeight="1" x14ac:dyDescent="0.25">
      <c r="A29" s="283"/>
      <c r="B29" s="284"/>
      <c r="C29" s="284"/>
      <c r="D29" s="284"/>
      <c r="E29" s="283"/>
      <c r="F29" s="283"/>
      <c r="G29" s="283"/>
      <c r="H29" s="283"/>
      <c r="I29" s="283"/>
      <c r="J29" s="283"/>
      <c r="K29" s="283"/>
      <c r="L29" s="283"/>
      <c r="M29" s="283"/>
      <c r="N29" s="283"/>
    </row>
    <row r="30" spans="1:14" ht="21" customHeight="1" x14ac:dyDescent="0.25">
      <c r="A30" s="283"/>
      <c r="B30" s="284"/>
      <c r="C30" s="284"/>
      <c r="D30" s="284"/>
      <c r="E30" s="283"/>
      <c r="F30" s="283"/>
      <c r="G30" s="283"/>
      <c r="H30" s="283"/>
      <c r="I30" s="283"/>
      <c r="J30" s="283"/>
      <c r="K30" s="283"/>
      <c r="L30" s="1956" t="s">
        <v>847</v>
      </c>
      <c r="M30" s="1956"/>
      <c r="N30" s="1956"/>
    </row>
    <row r="31" spans="1:14" ht="21" customHeight="1" x14ac:dyDescent="0.25">
      <c r="A31" s="283"/>
      <c r="B31" s="284"/>
      <c r="C31" s="284"/>
      <c r="D31" s="284"/>
      <c r="E31" s="283"/>
      <c r="F31" s="283"/>
      <c r="G31" s="283"/>
      <c r="H31" s="283"/>
      <c r="I31" s="283"/>
      <c r="J31" s="283"/>
      <c r="K31" s="283"/>
      <c r="L31" s="283"/>
      <c r="M31" s="211"/>
      <c r="N31" s="211"/>
    </row>
    <row r="32" spans="1:14" ht="21" customHeight="1" x14ac:dyDescent="0.25">
      <c r="A32" s="283"/>
      <c r="B32" s="284"/>
      <c r="C32" s="284"/>
      <c r="D32" s="284"/>
      <c r="E32" s="283"/>
      <c r="F32" s="283"/>
      <c r="G32" s="283"/>
      <c r="H32" s="283"/>
      <c r="I32" s="283"/>
      <c r="J32" s="283"/>
      <c r="K32" s="283"/>
      <c r="L32" s="283"/>
      <c r="M32" s="211"/>
      <c r="N32" s="211"/>
    </row>
    <row r="33" spans="1:16" ht="21" hidden="1" customHeight="1" x14ac:dyDescent="0.25">
      <c r="A33" s="285" t="s">
        <v>327</v>
      </c>
      <c r="B33" s="285"/>
      <c r="C33" s="285"/>
      <c r="D33" s="285"/>
      <c r="E33" s="285"/>
      <c r="F33" s="285"/>
      <c r="G33" s="285"/>
      <c r="H33" s="285"/>
      <c r="I33" s="283"/>
      <c r="J33" s="283"/>
      <c r="K33" s="283"/>
      <c r="L33" s="283"/>
      <c r="M33" s="283"/>
      <c r="N33" s="283"/>
    </row>
    <row r="34" spans="1:16" ht="21" hidden="1" customHeight="1" x14ac:dyDescent="0.25">
      <c r="A34" s="285"/>
      <c r="B34" s="285"/>
      <c r="C34" s="285"/>
      <c r="D34" s="285"/>
      <c r="E34" s="285"/>
      <c r="F34" s="285"/>
      <c r="G34" s="285"/>
      <c r="H34" s="285"/>
      <c r="I34" s="283"/>
      <c r="J34" s="283"/>
      <c r="K34" s="283"/>
      <c r="L34" s="283"/>
      <c r="M34" s="283"/>
      <c r="N34" s="283"/>
    </row>
    <row r="35" spans="1:16" ht="21" hidden="1" customHeight="1" x14ac:dyDescent="0.25">
      <c r="A35" s="299">
        <v>1</v>
      </c>
      <c r="B35" s="299" t="s">
        <v>682</v>
      </c>
      <c r="C35" s="2000" t="s">
        <v>707</v>
      </c>
      <c r="D35" s="2001"/>
      <c r="E35" s="2001"/>
      <c r="F35" s="2001"/>
      <c r="G35" s="2001"/>
      <c r="H35" s="2002"/>
      <c r="I35" s="283"/>
      <c r="J35" s="283"/>
      <c r="K35" s="283"/>
      <c r="L35" s="283"/>
      <c r="M35" s="283"/>
      <c r="N35" s="346"/>
    </row>
    <row r="36" spans="1:16" ht="21" hidden="1" customHeight="1" x14ac:dyDescent="0.25">
      <c r="A36" s="312">
        <v>2</v>
      </c>
      <c r="B36" s="20" t="s">
        <v>694</v>
      </c>
      <c r="C36" s="315" t="s">
        <v>662</v>
      </c>
      <c r="D36" s="285"/>
      <c r="E36" s="285"/>
      <c r="F36" s="285"/>
      <c r="G36" s="285"/>
      <c r="H36" s="316"/>
      <c r="I36" s="283"/>
      <c r="J36" s="283"/>
      <c r="K36" s="283"/>
      <c r="L36" s="283"/>
      <c r="M36" s="283"/>
      <c r="N36" s="283"/>
    </row>
    <row r="37" spans="1:16" ht="21" hidden="1" customHeight="1" x14ac:dyDescent="0.25">
      <c r="A37" s="299">
        <v>3</v>
      </c>
      <c r="B37" s="206" t="s">
        <v>664</v>
      </c>
      <c r="C37" s="193" t="s">
        <v>662</v>
      </c>
      <c r="D37" s="201"/>
      <c r="E37" s="201"/>
      <c r="F37" s="201"/>
      <c r="G37" s="201"/>
      <c r="H37" s="313"/>
      <c r="I37" s="283"/>
      <c r="J37" s="283"/>
      <c r="K37" s="283"/>
      <c r="L37" s="283"/>
      <c r="M37" s="283"/>
      <c r="N37" s="283"/>
      <c r="O37" s="283"/>
      <c r="P37" s="283"/>
    </row>
    <row r="38" spans="1:16" ht="21" hidden="1" customHeight="1" x14ac:dyDescent="0.25">
      <c r="A38" s="299">
        <v>4</v>
      </c>
      <c r="B38" s="3" t="s">
        <v>665</v>
      </c>
      <c r="C38" s="2156" t="s">
        <v>743</v>
      </c>
      <c r="D38" s="2157"/>
      <c r="E38" s="2157"/>
      <c r="F38" s="2157"/>
      <c r="G38" s="2157"/>
      <c r="H38" s="2158"/>
      <c r="I38" s="283"/>
      <c r="J38" s="283"/>
      <c r="K38" s="283"/>
      <c r="L38" s="283"/>
      <c r="M38" s="283"/>
      <c r="N38" s="283"/>
      <c r="O38" s="283"/>
      <c r="P38" s="283"/>
    </row>
    <row r="39" spans="1:16" ht="21" hidden="1" customHeight="1" x14ac:dyDescent="0.25">
      <c r="A39" s="299">
        <v>5</v>
      </c>
      <c r="B39" s="3" t="s">
        <v>667</v>
      </c>
      <c r="C39" s="193" t="s">
        <v>662</v>
      </c>
      <c r="D39" s="201"/>
      <c r="E39" s="201"/>
      <c r="F39" s="201"/>
      <c r="G39" s="201"/>
      <c r="H39" s="313"/>
      <c r="K39" s="283"/>
      <c r="L39" s="283"/>
      <c r="M39" s="283"/>
      <c r="N39" s="283"/>
      <c r="O39" s="283"/>
      <c r="P39" s="283"/>
    </row>
    <row r="40" spans="1:16" ht="21" customHeight="1" x14ac:dyDescent="0.25">
      <c r="K40" s="283"/>
      <c r="L40" s="283"/>
      <c r="M40" s="283"/>
      <c r="N40" s="283"/>
      <c r="O40" s="283"/>
      <c r="P40" s="283"/>
    </row>
    <row r="41" spans="1:16" ht="21" customHeight="1" x14ac:dyDescent="0.25"/>
    <row r="42" spans="1:16" ht="21" customHeight="1" x14ac:dyDescent="0.25"/>
    <row r="43" spans="1:16" ht="21" customHeight="1" x14ac:dyDescent="0.25"/>
    <row r="44" spans="1:16" ht="21" customHeight="1" x14ac:dyDescent="0.25"/>
    <row r="45" spans="1:16" ht="21" customHeight="1" x14ac:dyDescent="0.25"/>
    <row r="46" spans="1:16" ht="21" customHeight="1" x14ac:dyDescent="0.25"/>
    <row r="47" spans="1:16" ht="21" customHeight="1" x14ac:dyDescent="0.25"/>
    <row r="48" spans="1:16"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sheetData>
  <mergeCells count="18">
    <mergeCell ref="C35:H35"/>
    <mergeCell ref="C38:H38"/>
    <mergeCell ref="E5:F5"/>
    <mergeCell ref="G5:H5"/>
    <mergeCell ref="I5:J5"/>
    <mergeCell ref="L30:N30"/>
    <mergeCell ref="K5:L5"/>
    <mergeCell ref="M5:N5"/>
    <mergeCell ref="A1:N1"/>
    <mergeCell ref="A2:L2"/>
    <mergeCell ref="M2:N2"/>
    <mergeCell ref="A4:A6"/>
    <mergeCell ref="B4:B6"/>
    <mergeCell ref="C4:D4"/>
    <mergeCell ref="E4:F4"/>
    <mergeCell ref="G4:H4"/>
    <mergeCell ref="I4:N4"/>
    <mergeCell ref="C5:D5"/>
  </mergeCells>
  <pageMargins left="0.7" right="0.7" top="0.75" bottom="0.75" header="0.3" footer="0.3"/>
  <pageSetup paperSize="9" scale="7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24"/>
  <sheetViews>
    <sheetView view="pageBreakPreview" zoomScale="80" zoomScaleSheetLayoutView="80" workbookViewId="0">
      <selection activeCell="D35" sqref="D35"/>
    </sheetView>
  </sheetViews>
  <sheetFormatPr defaultColWidth="9.140625" defaultRowHeight="15" x14ac:dyDescent="0.25"/>
  <cols>
    <col min="1" max="1" width="3.7109375" style="1005" customWidth="1"/>
    <col min="2" max="2" width="57.5703125" style="1005" customWidth="1"/>
    <col min="3" max="5" width="13.140625" style="1005" hidden="1" customWidth="1"/>
    <col min="6" max="6" width="21.42578125" style="1005" hidden="1" customWidth="1"/>
    <col min="7" max="8" width="14.85546875" style="1005" hidden="1" customWidth="1"/>
    <col min="9" max="9" width="24.42578125" style="1005" customWidth="1"/>
    <col min="10" max="16384" width="9.140625" style="1005"/>
  </cols>
  <sheetData>
    <row r="1" spans="1:9" ht="39.75" customHeight="1" x14ac:dyDescent="0.25">
      <c r="A1" s="2269" t="str">
        <f>'F28'!A1:F1</f>
        <v>Name of Transmission Licensee: Uttar Pradesh Power Transmission Corporation Limited</v>
      </c>
      <c r="B1" s="2270"/>
      <c r="C1" s="2270"/>
      <c r="D1" s="2270"/>
      <c r="E1" s="2270"/>
      <c r="F1" s="2270"/>
      <c r="G1" s="2270"/>
      <c r="H1" s="2270"/>
      <c r="I1" s="2271"/>
    </row>
    <row r="2" spans="1:9" ht="21" customHeight="1" x14ac:dyDescent="0.25">
      <c r="A2" s="1156" t="s">
        <v>25</v>
      </c>
      <c r="B2" s="729"/>
      <c r="C2" s="729"/>
      <c r="D2" s="729"/>
      <c r="E2" s="729"/>
      <c r="F2" s="2189" t="s">
        <v>1206</v>
      </c>
      <c r="G2" s="2189"/>
      <c r="H2" s="2189"/>
      <c r="I2" s="2272"/>
    </row>
    <row r="3" spans="1:9" ht="21" customHeight="1" x14ac:dyDescent="0.25">
      <c r="A3" s="1198"/>
      <c r="B3" s="594"/>
      <c r="C3" s="594"/>
      <c r="D3" s="594"/>
      <c r="E3" s="594"/>
      <c r="F3" s="2273" t="s">
        <v>627</v>
      </c>
      <c r="G3" s="2273"/>
      <c r="H3" s="2273"/>
      <c r="I3" s="2274"/>
    </row>
    <row r="4" spans="1:9" ht="21" customHeight="1" x14ac:dyDescent="0.25">
      <c r="A4" s="2250"/>
      <c r="B4" s="1757" t="s">
        <v>48</v>
      </c>
      <c r="C4" s="1548"/>
      <c r="D4" s="1548"/>
      <c r="E4" s="1548"/>
      <c r="F4" s="1826"/>
      <c r="G4" s="1988"/>
      <c r="H4" s="2236"/>
      <c r="I4" s="1556" t="s">
        <v>1541</v>
      </c>
    </row>
    <row r="5" spans="1:9" ht="21" customHeight="1" x14ac:dyDescent="0.25">
      <c r="A5" s="2250"/>
      <c r="B5" s="1757"/>
      <c r="C5" s="496"/>
      <c r="D5" s="496"/>
      <c r="E5" s="496"/>
      <c r="F5" s="1539"/>
      <c r="G5" s="1539"/>
      <c r="H5" s="1539"/>
      <c r="I5" s="1536" t="s">
        <v>1256</v>
      </c>
    </row>
    <row r="6" spans="1:9" x14ac:dyDescent="0.25">
      <c r="A6" s="1199">
        <v>1</v>
      </c>
      <c r="B6" s="503" t="s">
        <v>703</v>
      </c>
      <c r="C6" s="504"/>
      <c r="D6" s="504"/>
      <c r="E6" s="504"/>
      <c r="F6" s="501"/>
      <c r="G6" s="501"/>
      <c r="H6" s="501"/>
      <c r="I6" s="1477">
        <v>27065.701421849997</v>
      </c>
    </row>
    <row r="7" spans="1:9" ht="16.5" customHeight="1" x14ac:dyDescent="0.25">
      <c r="A7" s="1199">
        <v>2</v>
      </c>
      <c r="B7" s="503" t="s">
        <v>704</v>
      </c>
      <c r="C7" s="505"/>
      <c r="D7" s="505"/>
      <c r="E7" s="505"/>
      <c r="F7" s="502"/>
      <c r="G7" s="502"/>
      <c r="H7" s="502"/>
      <c r="I7" s="1478">
        <v>1.8315383217094906E-2</v>
      </c>
    </row>
    <row r="8" spans="1:9" x14ac:dyDescent="0.25">
      <c r="A8" s="1199">
        <v>3</v>
      </c>
      <c r="B8" s="503" t="s">
        <v>705</v>
      </c>
      <c r="C8" s="504"/>
      <c r="D8" s="504"/>
      <c r="E8" s="504"/>
      <c r="F8" s="501"/>
      <c r="G8" s="501"/>
      <c r="H8" s="501"/>
      <c r="I8" s="1477">
        <f>I6*I7</f>
        <v>495.71869358065317</v>
      </c>
    </row>
    <row r="9" spans="1:9" ht="21" customHeight="1" x14ac:dyDescent="0.25">
      <c r="A9" s="1200"/>
      <c r="B9" s="1571"/>
      <c r="C9" s="672"/>
      <c r="D9" s="347"/>
      <c r="E9" s="347"/>
      <c r="F9" s="347"/>
      <c r="G9" s="347"/>
      <c r="H9" s="908"/>
      <c r="I9" s="1479"/>
    </row>
    <row r="10" spans="1:9" ht="21" customHeight="1" x14ac:dyDescent="0.25">
      <c r="A10" s="1200"/>
      <c r="B10" s="1571"/>
      <c r="C10" s="347"/>
      <c r="D10" s="347"/>
      <c r="E10" s="347"/>
      <c r="F10" s="347"/>
      <c r="G10" s="347"/>
      <c r="H10" s="908"/>
      <c r="I10" s="1479"/>
    </row>
    <row r="11" spans="1:9" ht="21" customHeight="1" thickBot="1" x14ac:dyDescent="0.3">
      <c r="A11" s="1201"/>
      <c r="B11" s="1562"/>
      <c r="C11" s="1115"/>
      <c r="D11" s="1202"/>
      <c r="E11" s="1203"/>
      <c r="F11" s="1842" t="s">
        <v>847</v>
      </c>
      <c r="G11" s="1842"/>
      <c r="H11" s="1842"/>
      <c r="I11" s="1843"/>
    </row>
    <row r="12" spans="1:9" ht="21" customHeight="1" x14ac:dyDescent="0.25">
      <c r="A12" s="54"/>
      <c r="B12" s="1011"/>
      <c r="C12" s="347"/>
      <c r="D12" s="347"/>
      <c r="E12" s="347"/>
      <c r="F12" s="347"/>
      <c r="G12" s="55"/>
      <c r="H12" s="55"/>
    </row>
    <row r="13" spans="1:9" ht="21" hidden="1" customHeight="1" x14ac:dyDescent="0.25">
      <c r="A13" s="285" t="s">
        <v>327</v>
      </c>
      <c r="B13" s="285"/>
      <c r="C13" s="285"/>
      <c r="D13" s="285"/>
      <c r="E13" s="285"/>
      <c r="F13" s="285"/>
      <c r="G13" s="285"/>
      <c r="H13" s="285"/>
    </row>
    <row r="14" spans="1:9" ht="21" hidden="1" customHeight="1" x14ac:dyDescent="0.25">
      <c r="A14" s="158">
        <v>1</v>
      </c>
      <c r="B14" s="299" t="s">
        <v>682</v>
      </c>
      <c r="C14" s="2000" t="s">
        <v>707</v>
      </c>
      <c r="D14" s="2001"/>
      <c r="E14" s="2001"/>
      <c r="F14" s="2001"/>
      <c r="G14" s="2001"/>
      <c r="H14" s="2002"/>
    </row>
    <row r="15" spans="1:9" ht="21" hidden="1" customHeight="1" x14ac:dyDescent="0.25">
      <c r="A15" s="159">
        <v>2</v>
      </c>
      <c r="B15" s="20" t="s">
        <v>694</v>
      </c>
      <c r="C15" s="219">
        <v>21.2</v>
      </c>
      <c r="D15" s="329"/>
      <c r="E15" s="329"/>
      <c r="F15" s="329"/>
      <c r="G15" s="329"/>
      <c r="H15" s="330"/>
    </row>
    <row r="16" spans="1:9" ht="21" hidden="1" customHeight="1" x14ac:dyDescent="0.25">
      <c r="A16" s="158">
        <v>3</v>
      </c>
      <c r="B16" s="3" t="s">
        <v>664</v>
      </c>
      <c r="C16" s="299" t="s">
        <v>708</v>
      </c>
      <c r="D16" s="1006"/>
      <c r="E16" s="1006"/>
      <c r="F16" s="1006"/>
      <c r="G16" s="1006"/>
      <c r="H16" s="1012"/>
    </row>
    <row r="17" spans="1:8" ht="21" hidden="1" customHeight="1" x14ac:dyDescent="0.25">
      <c r="A17" s="158">
        <v>4</v>
      </c>
      <c r="B17" s="3" t="s">
        <v>665</v>
      </c>
      <c r="C17" s="2132" t="s">
        <v>710</v>
      </c>
      <c r="D17" s="2197"/>
      <c r="E17" s="2197"/>
      <c r="F17" s="2197"/>
      <c r="G17" s="2197"/>
      <c r="H17" s="2198"/>
    </row>
    <row r="18" spans="1:8" ht="21" hidden="1" customHeight="1" x14ac:dyDescent="0.25">
      <c r="A18" s="158">
        <v>5</v>
      </c>
      <c r="B18" s="3" t="s">
        <v>667</v>
      </c>
      <c r="C18" s="1000"/>
      <c r="D18" s="1006"/>
      <c r="E18" s="1006"/>
      <c r="F18" s="1006"/>
      <c r="G18" s="1006"/>
      <c r="H18" s="1012"/>
    </row>
    <row r="19" spans="1:8" ht="21" customHeight="1" x14ac:dyDescent="0.25">
      <c r="A19" s="348"/>
      <c r="B19" s="349"/>
      <c r="C19" s="350"/>
      <c r="D19" s="350"/>
      <c r="E19" s="350"/>
      <c r="F19" s="350"/>
      <c r="G19" s="350"/>
      <c r="H19" s="350"/>
    </row>
    <row r="20" spans="1:8" ht="21" customHeight="1" x14ac:dyDescent="0.25">
      <c r="A20" s="351"/>
      <c r="B20" s="351"/>
      <c r="C20" s="351"/>
      <c r="D20" s="351"/>
      <c r="E20" s="351"/>
      <c r="F20" s="351"/>
      <c r="G20" s="351"/>
      <c r="H20" s="351"/>
    </row>
    <row r="21" spans="1:8" ht="21" customHeight="1" x14ac:dyDescent="0.25">
      <c r="A21" s="351"/>
      <c r="B21" s="351"/>
      <c r="C21" s="351"/>
      <c r="D21" s="351"/>
      <c r="E21" s="351"/>
      <c r="F21" s="351"/>
      <c r="G21" s="351"/>
      <c r="H21" s="351"/>
    </row>
    <row r="22" spans="1:8" ht="21" customHeight="1" x14ac:dyDescent="0.25">
      <c r="A22" s="351"/>
      <c r="B22" s="351"/>
      <c r="C22" s="351"/>
      <c r="D22" s="351"/>
      <c r="E22" s="351"/>
      <c r="F22" s="351"/>
      <c r="G22" s="351"/>
      <c r="H22" s="351"/>
    </row>
    <row r="23" spans="1:8" ht="21" customHeight="1" x14ac:dyDescent="0.25">
      <c r="A23" s="351"/>
      <c r="B23" s="351"/>
      <c r="C23" s="351"/>
      <c r="D23" s="351"/>
      <c r="E23" s="351"/>
      <c r="F23" s="351"/>
    </row>
    <row r="24" spans="1:8" ht="21" customHeight="1" x14ac:dyDescent="0.25">
      <c r="A24" s="351"/>
      <c r="B24" s="351"/>
      <c r="C24" s="351"/>
      <c r="D24" s="351"/>
      <c r="E24" s="351"/>
      <c r="F24" s="351"/>
      <c r="G24" s="351"/>
      <c r="H24" s="351"/>
    </row>
  </sheetData>
  <mergeCells count="9">
    <mergeCell ref="A1:I1"/>
    <mergeCell ref="F11:I11"/>
    <mergeCell ref="C14:H14"/>
    <mergeCell ref="C17:H17"/>
    <mergeCell ref="F4:H4"/>
    <mergeCell ref="A4:A5"/>
    <mergeCell ref="B4:B5"/>
    <mergeCell ref="F2:I2"/>
    <mergeCell ref="F3:I3"/>
  </mergeCells>
  <pageMargins left="0.70866141732283472" right="0.70866141732283472" top="0.74803149606299213" bottom="0.74803149606299213" header="0.31496062992125984" footer="0.31496062992125984"/>
  <pageSetup paperSize="9" scale="9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0000"/>
  </sheetPr>
  <dimension ref="A1:I71"/>
  <sheetViews>
    <sheetView workbookViewId="0">
      <selection activeCell="F7" sqref="F7"/>
    </sheetView>
  </sheetViews>
  <sheetFormatPr defaultColWidth="9.140625" defaultRowHeight="15" x14ac:dyDescent="0.25"/>
  <cols>
    <col min="1" max="1" width="34.5703125" style="199" customWidth="1"/>
    <col min="2" max="2" width="11.42578125" style="199" customWidth="1"/>
    <col min="3" max="8" width="13.140625" style="199" customWidth="1"/>
    <col min="9" max="16384" width="9.140625" style="199"/>
  </cols>
  <sheetData>
    <row r="1" spans="1:9" ht="21" customHeight="1" x14ac:dyDescent="0.25">
      <c r="A1" s="2039" t="str">
        <f>'F30'!A1:H1</f>
        <v>Name of Transmission Licensee: Uttar Pradesh Power Transmission Corporation Limited</v>
      </c>
      <c r="B1" s="2039"/>
      <c r="C1" s="2039"/>
      <c r="D1" s="2039"/>
      <c r="E1" s="2039"/>
      <c r="F1" s="2039"/>
      <c r="G1" s="2039"/>
      <c r="H1" s="2039"/>
    </row>
    <row r="2" spans="1:9" ht="21" customHeight="1" x14ac:dyDescent="0.25">
      <c r="A2" s="1881" t="s">
        <v>717</v>
      </c>
      <c r="B2" s="1881"/>
      <c r="C2" s="1881"/>
      <c r="D2" s="1881"/>
      <c r="E2" s="1881"/>
      <c r="F2" s="1881"/>
      <c r="G2" s="1874" t="s">
        <v>1207</v>
      </c>
      <c r="H2" s="1874"/>
    </row>
    <row r="3" spans="1:9" ht="21" customHeight="1" x14ac:dyDescent="0.25">
      <c r="A3" s="45"/>
      <c r="B3" s="45"/>
      <c r="C3" s="45"/>
      <c r="D3" s="45"/>
      <c r="E3" s="45"/>
      <c r="F3" s="45"/>
      <c r="G3" s="2088" t="s">
        <v>627</v>
      </c>
      <c r="H3" s="2088"/>
    </row>
    <row r="4" spans="1:9" ht="21" customHeight="1" x14ac:dyDescent="0.25">
      <c r="A4" s="2248"/>
      <c r="B4" s="2248" t="s">
        <v>898</v>
      </c>
      <c r="C4" s="184" t="s">
        <v>168</v>
      </c>
      <c r="D4" s="184" t="s">
        <v>167</v>
      </c>
      <c r="E4" s="184" t="s">
        <v>49</v>
      </c>
      <c r="F4" s="1875" t="s">
        <v>163</v>
      </c>
      <c r="G4" s="1875"/>
      <c r="H4" s="1875"/>
    </row>
    <row r="5" spans="1:9" ht="21" customHeight="1" x14ac:dyDescent="0.25">
      <c r="A5" s="2249"/>
      <c r="B5" s="2249"/>
      <c r="C5" s="496" t="s">
        <v>1251</v>
      </c>
      <c r="D5" s="496" t="s">
        <v>1252</v>
      </c>
      <c r="E5" s="496" t="s">
        <v>1253</v>
      </c>
      <c r="F5" s="496" t="s">
        <v>1254</v>
      </c>
      <c r="G5" s="496" t="s">
        <v>1255</v>
      </c>
      <c r="H5" s="496" t="s">
        <v>1256</v>
      </c>
    </row>
    <row r="6" spans="1:9" ht="29.25" customHeight="1" x14ac:dyDescent="0.25">
      <c r="A6" s="12" t="s">
        <v>718</v>
      </c>
      <c r="B6" s="43" t="s">
        <v>899</v>
      </c>
      <c r="C6" s="276">
        <f>F31A!C53</f>
        <v>0</v>
      </c>
      <c r="D6" s="276">
        <f>F31A!D53</f>
        <v>0</v>
      </c>
      <c r="E6" s="276">
        <f>F31A!E53</f>
        <v>0</v>
      </c>
      <c r="F6" s="276">
        <f>F31A!F53</f>
        <v>0</v>
      </c>
      <c r="G6" s="276">
        <f>F31A!G53</f>
        <v>0</v>
      </c>
      <c r="H6" s="276">
        <f>F31A!H53</f>
        <v>0</v>
      </c>
    </row>
    <row r="7" spans="1:9" ht="21" customHeight="1" x14ac:dyDescent="0.25">
      <c r="A7" s="47" t="s">
        <v>716</v>
      </c>
      <c r="B7" s="43" t="s">
        <v>900</v>
      </c>
      <c r="C7" s="502">
        <f>F31B!E9</f>
        <v>1.9984050288501809E-2</v>
      </c>
      <c r="D7" s="502">
        <f>F31B!F9</f>
        <v>-2.4927562893804822E-2</v>
      </c>
      <c r="E7" s="502">
        <f>F31B!G9</f>
        <v>3.693222017829334E-2</v>
      </c>
      <c r="F7" s="502">
        <f>F31B!H9</f>
        <v>1.0662902524330109E-2</v>
      </c>
      <c r="G7" s="502">
        <f>F31B!I9</f>
        <v>1.0662902524330109E-2</v>
      </c>
      <c r="H7" s="502">
        <f>F31B!J9</f>
        <v>1.0662902524330109E-2</v>
      </c>
    </row>
    <row r="8" spans="1:9" ht="30.75" customHeight="1" x14ac:dyDescent="0.25">
      <c r="A8" s="12" t="s">
        <v>719</v>
      </c>
      <c r="B8" s="12"/>
      <c r="C8" s="437">
        <f t="shared" ref="C8:H8" si="0">C6*(1+C7)</f>
        <v>0</v>
      </c>
      <c r="D8" s="437">
        <f t="shared" si="0"/>
        <v>0</v>
      </c>
      <c r="E8" s="437">
        <f t="shared" si="0"/>
        <v>0</v>
      </c>
      <c r="F8" s="437">
        <f t="shared" si="0"/>
        <v>0</v>
      </c>
      <c r="G8" s="437">
        <f t="shared" si="0"/>
        <v>0</v>
      </c>
      <c r="H8" s="437">
        <f t="shared" si="0"/>
        <v>0</v>
      </c>
    </row>
    <row r="9" spans="1:9" ht="27" customHeight="1" x14ac:dyDescent="0.25">
      <c r="A9" s="47" t="s">
        <v>892</v>
      </c>
      <c r="B9" s="12"/>
      <c r="C9" s="430"/>
      <c r="D9" s="430"/>
      <c r="E9" s="430"/>
      <c r="F9" s="430"/>
      <c r="G9" s="430"/>
      <c r="H9" s="430"/>
    </row>
    <row r="10" spans="1:9" ht="21" customHeight="1" x14ac:dyDescent="0.25">
      <c r="A10" s="47"/>
      <c r="B10" s="12"/>
      <c r="C10" s="430"/>
      <c r="D10" s="430"/>
      <c r="E10" s="430"/>
      <c r="F10" s="430"/>
      <c r="G10" s="430"/>
      <c r="H10" s="430"/>
    </row>
    <row r="11" spans="1:9" ht="21" customHeight="1" thickBot="1" x14ac:dyDescent="0.3">
      <c r="A11" s="162" t="s">
        <v>720</v>
      </c>
      <c r="B11" s="155"/>
      <c r="C11" s="406">
        <f t="shared" ref="C11:H11" si="1">C8+C9</f>
        <v>0</v>
      </c>
      <c r="D11" s="406">
        <f t="shared" si="1"/>
        <v>0</v>
      </c>
      <c r="E11" s="406">
        <f t="shared" si="1"/>
        <v>0</v>
      </c>
      <c r="F11" s="406">
        <f t="shared" si="1"/>
        <v>0</v>
      </c>
      <c r="G11" s="406">
        <f t="shared" si="1"/>
        <v>0</v>
      </c>
      <c r="H11" s="406">
        <f t="shared" si="1"/>
        <v>0</v>
      </c>
      <c r="I11" s="209"/>
    </row>
    <row r="12" spans="1:9" ht="21" customHeight="1" thickTop="1" x14ac:dyDescent="0.25"/>
    <row r="13" spans="1:9" ht="21" customHeight="1" x14ac:dyDescent="0.25">
      <c r="A13" s="199" t="s">
        <v>906</v>
      </c>
    </row>
    <row r="14" spans="1:9" ht="21" customHeight="1" x14ac:dyDescent="0.25">
      <c r="F14" s="1956" t="s">
        <v>847</v>
      </c>
      <c r="G14" s="1956"/>
      <c r="H14" s="1956"/>
    </row>
    <row r="15" spans="1:9" ht="21" customHeight="1" x14ac:dyDescent="0.25">
      <c r="F15" s="211"/>
      <c r="G15" s="211"/>
      <c r="H15" s="211"/>
    </row>
    <row r="16" spans="1:9" ht="21" customHeight="1" x14ac:dyDescent="0.25">
      <c r="F16" s="211"/>
      <c r="G16" s="211"/>
      <c r="H16" s="211"/>
    </row>
    <row r="17" spans="1:8" ht="21" customHeight="1" x14ac:dyDescent="0.25"/>
    <row r="18" spans="1:8" ht="21" hidden="1" customHeight="1" x14ac:dyDescent="0.25">
      <c r="A18" s="285" t="s">
        <v>327</v>
      </c>
      <c r="B18" s="285"/>
      <c r="C18" s="285"/>
      <c r="D18" s="285"/>
      <c r="E18" s="285"/>
      <c r="F18" s="285"/>
      <c r="G18" s="285"/>
      <c r="H18" s="285"/>
    </row>
    <row r="19" spans="1:8" ht="21" hidden="1" customHeight="1" x14ac:dyDescent="0.25">
      <c r="A19" s="299">
        <v>1</v>
      </c>
      <c r="B19" s="299" t="s">
        <v>682</v>
      </c>
      <c r="C19" s="2000" t="s">
        <v>707</v>
      </c>
      <c r="D19" s="2001"/>
      <c r="E19" s="2001"/>
      <c r="F19" s="2001"/>
      <c r="G19" s="2001"/>
      <c r="H19" s="2002"/>
    </row>
    <row r="20" spans="1:8" ht="21" hidden="1" customHeight="1" x14ac:dyDescent="0.25">
      <c r="A20" s="312">
        <v>2</v>
      </c>
      <c r="B20" s="20" t="s">
        <v>694</v>
      </c>
      <c r="C20" s="219">
        <v>21.3</v>
      </c>
      <c r="D20" s="329"/>
      <c r="E20" s="329"/>
      <c r="F20" s="329"/>
      <c r="G20" s="329"/>
      <c r="H20" s="330"/>
    </row>
    <row r="21" spans="1:8" ht="21" hidden="1" customHeight="1" x14ac:dyDescent="0.25">
      <c r="A21" s="299">
        <v>3</v>
      </c>
      <c r="B21" s="3" t="s">
        <v>664</v>
      </c>
      <c r="C21" s="299" t="s">
        <v>708</v>
      </c>
      <c r="D21" s="201"/>
      <c r="E21" s="201"/>
      <c r="F21" s="201"/>
      <c r="G21" s="201"/>
      <c r="H21" s="313"/>
    </row>
    <row r="22" spans="1:8" ht="21" hidden="1" customHeight="1" x14ac:dyDescent="0.25">
      <c r="A22" s="299">
        <v>4</v>
      </c>
      <c r="B22" s="3" t="s">
        <v>665</v>
      </c>
      <c r="C22" s="2132" t="s">
        <v>709</v>
      </c>
      <c r="D22" s="2197"/>
      <c r="E22" s="2197"/>
      <c r="F22" s="2197"/>
      <c r="G22" s="2197"/>
      <c r="H22" s="2198"/>
    </row>
    <row r="23" spans="1:8" ht="21" hidden="1" customHeight="1" x14ac:dyDescent="0.25">
      <c r="A23" s="299">
        <v>5</v>
      </c>
      <c r="B23" s="3" t="s">
        <v>667</v>
      </c>
      <c r="C23" s="193"/>
      <c r="D23" s="201"/>
      <c r="E23" s="201"/>
      <c r="F23" s="201"/>
      <c r="G23" s="201"/>
      <c r="H23" s="313"/>
    </row>
    <row r="24" spans="1:8" ht="21" customHeight="1" x14ac:dyDescent="0.25"/>
    <row r="25" spans="1:8" ht="21" customHeight="1" x14ac:dyDescent="0.25"/>
    <row r="26" spans="1:8" ht="21" customHeight="1" x14ac:dyDescent="0.25"/>
    <row r="27" spans="1:8" ht="21" customHeight="1" x14ac:dyDescent="0.25"/>
    <row r="28" spans="1:8" ht="21" customHeight="1" x14ac:dyDescent="0.25"/>
    <row r="29" spans="1:8" ht="21" customHeight="1" x14ac:dyDescent="0.25"/>
    <row r="30" spans="1:8" ht="21" customHeight="1" x14ac:dyDescent="0.25"/>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sheetData>
  <mergeCells count="10">
    <mergeCell ref="C19:H19"/>
    <mergeCell ref="C22:H22"/>
    <mergeCell ref="A1:H1"/>
    <mergeCell ref="G2:H2"/>
    <mergeCell ref="G3:H3"/>
    <mergeCell ref="A4:A5"/>
    <mergeCell ref="B4:B5"/>
    <mergeCell ref="F4:H4"/>
    <mergeCell ref="A2:F2"/>
    <mergeCell ref="F14:H14"/>
  </mergeCell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0000"/>
  </sheetPr>
  <dimension ref="A1:H152"/>
  <sheetViews>
    <sheetView topLeftCell="A12" workbookViewId="0">
      <selection activeCell="L6" sqref="L6"/>
    </sheetView>
  </sheetViews>
  <sheetFormatPr defaultColWidth="9.140625" defaultRowHeight="15" x14ac:dyDescent="0.25"/>
  <cols>
    <col min="1" max="1" width="4.85546875" style="199" customWidth="1"/>
    <col min="2" max="2" width="34.5703125" style="199" customWidth="1"/>
    <col min="3" max="8" width="13.140625" style="199" customWidth="1"/>
    <col min="9" max="16384" width="9.140625" style="199"/>
  </cols>
  <sheetData>
    <row r="1" spans="1:8" ht="21" customHeight="1" x14ac:dyDescent="0.25">
      <c r="A1" s="2039" t="str">
        <f>'F30'!A1:H1</f>
        <v>Name of Transmission Licensee: Uttar Pradesh Power Transmission Corporation Limited</v>
      </c>
      <c r="B1" s="2039"/>
      <c r="C1" s="2039"/>
      <c r="D1" s="2039"/>
      <c r="E1" s="2039"/>
      <c r="F1" s="2039"/>
      <c r="G1" s="2039"/>
      <c r="H1" s="2039"/>
    </row>
    <row r="2" spans="1:8" ht="21" customHeight="1" x14ac:dyDescent="0.25">
      <c r="A2" s="1881" t="s">
        <v>1164</v>
      </c>
      <c r="B2" s="1881"/>
      <c r="C2" s="1881"/>
      <c r="D2" s="1881"/>
      <c r="E2" s="1881"/>
      <c r="F2" s="1881"/>
      <c r="G2" s="1874" t="s">
        <v>1208</v>
      </c>
      <c r="H2" s="1874"/>
    </row>
    <row r="3" spans="1:8" ht="21" customHeight="1" x14ac:dyDescent="0.25">
      <c r="A3" s="45"/>
      <c r="B3" s="45"/>
      <c r="C3" s="45"/>
      <c r="D3" s="45"/>
      <c r="E3" s="45"/>
      <c r="F3" s="45"/>
      <c r="G3" s="2088" t="s">
        <v>627</v>
      </c>
      <c r="H3" s="2088"/>
    </row>
    <row r="4" spans="1:8" ht="21" customHeight="1" x14ac:dyDescent="0.25">
      <c r="A4" s="2242"/>
      <c r="B4" s="1757" t="s">
        <v>48</v>
      </c>
      <c r="C4" s="184" t="s">
        <v>168</v>
      </c>
      <c r="D4" s="184" t="s">
        <v>167</v>
      </c>
      <c r="E4" s="184" t="s">
        <v>49</v>
      </c>
      <c r="F4" s="1875" t="s">
        <v>163</v>
      </c>
      <c r="G4" s="1875"/>
      <c r="H4" s="1875"/>
    </row>
    <row r="5" spans="1:8" ht="21" customHeight="1" x14ac:dyDescent="0.25">
      <c r="A5" s="2242"/>
      <c r="B5" s="1757"/>
      <c r="C5" s="496" t="s">
        <v>1251</v>
      </c>
      <c r="D5" s="496" t="s">
        <v>1252</v>
      </c>
      <c r="E5" s="496" t="s">
        <v>1253</v>
      </c>
      <c r="F5" s="496" t="s">
        <v>1254</v>
      </c>
      <c r="G5" s="496" t="s">
        <v>1255</v>
      </c>
      <c r="H5" s="496" t="s">
        <v>1256</v>
      </c>
    </row>
    <row r="6" spans="1:8" ht="21" customHeight="1" x14ac:dyDescent="0.25">
      <c r="A6" s="242" t="s">
        <v>172</v>
      </c>
      <c r="B6" s="21" t="s">
        <v>699</v>
      </c>
      <c r="C6" s="47"/>
      <c r="D6" s="47"/>
      <c r="E6" s="47"/>
      <c r="F6" s="47"/>
      <c r="G6" s="47"/>
      <c r="H6" s="47"/>
    </row>
    <row r="7" spans="1:8" ht="21" customHeight="1" x14ac:dyDescent="0.25">
      <c r="A7" s="208"/>
      <c r="B7" s="12" t="s">
        <v>695</v>
      </c>
      <c r="C7" s="2243"/>
      <c r="D7" s="2244"/>
      <c r="E7" s="2244"/>
      <c r="F7" s="2244"/>
      <c r="G7" s="2244"/>
      <c r="H7" s="2245"/>
    </row>
    <row r="8" spans="1:8" ht="21" customHeight="1" x14ac:dyDescent="0.25">
      <c r="A8" s="208"/>
      <c r="B8" s="12" t="s">
        <v>696</v>
      </c>
      <c r="C8" s="2243"/>
      <c r="D8" s="2244"/>
      <c r="E8" s="2244"/>
      <c r="F8" s="2244"/>
      <c r="G8" s="2244"/>
      <c r="H8" s="2245"/>
    </row>
    <row r="9" spans="1:8" ht="21" customHeight="1" x14ac:dyDescent="0.25">
      <c r="A9" s="208"/>
      <c r="B9" s="12" t="s">
        <v>775</v>
      </c>
      <c r="C9" s="2243"/>
      <c r="D9" s="2244"/>
      <c r="E9" s="2244"/>
      <c r="F9" s="2244"/>
      <c r="G9" s="2244"/>
      <c r="H9" s="2245"/>
    </row>
    <row r="10" spans="1:8" ht="21" customHeight="1" x14ac:dyDescent="0.25">
      <c r="A10" s="208"/>
      <c r="B10" s="12" t="s">
        <v>776</v>
      </c>
      <c r="C10" s="2243"/>
      <c r="D10" s="2244"/>
      <c r="E10" s="2244"/>
      <c r="F10" s="2244"/>
      <c r="G10" s="2244"/>
      <c r="H10" s="2245"/>
    </row>
    <row r="11" spans="1:8" ht="21" customHeight="1" x14ac:dyDescent="0.25">
      <c r="A11" s="208"/>
      <c r="B11" s="12" t="s">
        <v>777</v>
      </c>
      <c r="C11" s="2243"/>
      <c r="D11" s="2244"/>
      <c r="E11" s="2244"/>
      <c r="F11" s="2244"/>
      <c r="G11" s="2244"/>
      <c r="H11" s="2245"/>
    </row>
    <row r="12" spans="1:8" ht="21" customHeight="1" x14ac:dyDescent="0.25">
      <c r="A12" s="208"/>
      <c r="B12" s="12" t="s">
        <v>187</v>
      </c>
      <c r="C12" s="2243"/>
      <c r="D12" s="2244"/>
      <c r="E12" s="2244"/>
      <c r="F12" s="2244"/>
      <c r="G12" s="2244"/>
      <c r="H12" s="2245"/>
    </row>
    <row r="13" spans="1:8" ht="21" customHeight="1" x14ac:dyDescent="0.25">
      <c r="A13" s="208"/>
      <c r="B13" s="12"/>
      <c r="C13" s="430"/>
      <c r="D13" s="430"/>
      <c r="E13" s="430"/>
      <c r="F13" s="430"/>
      <c r="G13" s="430"/>
      <c r="H13" s="430"/>
    </row>
    <row r="14" spans="1:8" ht="21" customHeight="1" x14ac:dyDescent="0.25">
      <c r="A14" s="242" t="s">
        <v>183</v>
      </c>
      <c r="B14" s="21" t="s">
        <v>697</v>
      </c>
      <c r="C14" s="430"/>
      <c r="D14" s="430"/>
      <c r="E14" s="430"/>
      <c r="F14" s="430"/>
      <c r="G14" s="430"/>
      <c r="H14" s="430"/>
    </row>
    <row r="15" spans="1:8" ht="21" customHeight="1" x14ac:dyDescent="0.25">
      <c r="A15" s="208"/>
      <c r="B15" s="12" t="s">
        <v>695</v>
      </c>
      <c r="C15" s="430"/>
      <c r="D15" s="430"/>
      <c r="E15" s="430"/>
      <c r="F15" s="430"/>
      <c r="G15" s="430"/>
      <c r="H15" s="430"/>
    </row>
    <row r="16" spans="1:8" ht="21" customHeight="1" x14ac:dyDescent="0.25">
      <c r="A16" s="208"/>
      <c r="B16" s="12" t="s">
        <v>696</v>
      </c>
      <c r="C16" s="430"/>
      <c r="D16" s="430"/>
      <c r="E16" s="430"/>
      <c r="F16" s="430"/>
      <c r="G16" s="430"/>
      <c r="H16" s="430"/>
    </row>
    <row r="17" spans="1:8" ht="21" customHeight="1" x14ac:dyDescent="0.25">
      <c r="A17" s="208"/>
      <c r="B17" s="12" t="s">
        <v>775</v>
      </c>
      <c r="C17" s="430"/>
      <c r="D17" s="430"/>
      <c r="E17" s="430"/>
      <c r="F17" s="430"/>
      <c r="G17" s="430"/>
      <c r="H17" s="430"/>
    </row>
    <row r="18" spans="1:8" ht="21" customHeight="1" x14ac:dyDescent="0.25">
      <c r="A18" s="208"/>
      <c r="B18" s="12" t="s">
        <v>776</v>
      </c>
      <c r="C18" s="430"/>
      <c r="D18" s="430"/>
      <c r="E18" s="430"/>
      <c r="F18" s="430"/>
      <c r="G18" s="430"/>
      <c r="H18" s="430"/>
    </row>
    <row r="19" spans="1:8" ht="21" customHeight="1" x14ac:dyDescent="0.25">
      <c r="A19" s="208"/>
      <c r="B19" s="12" t="s">
        <v>777</v>
      </c>
      <c r="C19" s="430"/>
      <c r="D19" s="430"/>
      <c r="E19" s="430"/>
      <c r="F19" s="430"/>
      <c r="G19" s="430"/>
      <c r="H19" s="430"/>
    </row>
    <row r="20" spans="1:8" ht="21" customHeight="1" x14ac:dyDescent="0.25">
      <c r="A20" s="208"/>
      <c r="B20" s="12" t="s">
        <v>187</v>
      </c>
      <c r="C20" s="430"/>
      <c r="D20" s="430"/>
      <c r="E20" s="430"/>
      <c r="F20" s="430"/>
      <c r="G20" s="430"/>
      <c r="H20" s="430"/>
    </row>
    <row r="21" spans="1:8" ht="21" customHeight="1" x14ac:dyDescent="0.25">
      <c r="A21" s="208"/>
      <c r="B21" s="331"/>
      <c r="C21" s="438"/>
      <c r="D21" s="439"/>
      <c r="E21" s="439"/>
      <c r="F21" s="439"/>
      <c r="G21" s="439"/>
      <c r="H21" s="439"/>
    </row>
    <row r="22" spans="1:8" ht="30.75" customHeight="1" x14ac:dyDescent="0.25">
      <c r="A22" s="242" t="s">
        <v>260</v>
      </c>
      <c r="B22" s="332" t="s">
        <v>698</v>
      </c>
      <c r="C22" s="440"/>
      <c r="D22" s="440"/>
      <c r="E22" s="440"/>
      <c r="F22" s="440"/>
      <c r="G22" s="440"/>
      <c r="H22" s="440"/>
    </row>
    <row r="23" spans="1:8" ht="21" customHeight="1" x14ac:dyDescent="0.25">
      <c r="A23" s="208"/>
      <c r="B23" s="12" t="s">
        <v>695</v>
      </c>
      <c r="C23" s="441">
        <f t="shared" ref="C23:C28" si="0">C7*C15</f>
        <v>0</v>
      </c>
      <c r="D23" s="441"/>
      <c r="E23" s="441"/>
      <c r="F23" s="441"/>
      <c r="G23" s="441"/>
      <c r="H23" s="441"/>
    </row>
    <row r="24" spans="1:8" ht="21" customHeight="1" x14ac:dyDescent="0.25">
      <c r="A24" s="208"/>
      <c r="B24" s="12" t="s">
        <v>696</v>
      </c>
      <c r="C24" s="442">
        <f t="shared" si="0"/>
        <v>0</v>
      </c>
      <c r="D24" s="442"/>
      <c r="E24" s="442"/>
      <c r="F24" s="442"/>
      <c r="G24" s="451"/>
      <c r="H24" s="451"/>
    </row>
    <row r="25" spans="1:8" ht="21" customHeight="1" x14ac:dyDescent="0.25">
      <c r="A25" s="208"/>
      <c r="B25" s="12" t="s">
        <v>775</v>
      </c>
      <c r="C25" s="441">
        <f t="shared" si="0"/>
        <v>0</v>
      </c>
      <c r="D25" s="441"/>
      <c r="E25" s="441"/>
      <c r="F25" s="441"/>
      <c r="G25" s="441"/>
      <c r="H25" s="441"/>
    </row>
    <row r="26" spans="1:8" ht="21" customHeight="1" x14ac:dyDescent="0.25">
      <c r="A26" s="208"/>
      <c r="B26" s="12" t="s">
        <v>776</v>
      </c>
      <c r="C26" s="442">
        <f t="shared" si="0"/>
        <v>0</v>
      </c>
      <c r="D26" s="442"/>
      <c r="E26" s="442"/>
      <c r="F26" s="442"/>
      <c r="G26" s="451"/>
      <c r="H26" s="451"/>
    </row>
    <row r="27" spans="1:8" ht="21" customHeight="1" x14ac:dyDescent="0.25">
      <c r="A27" s="208"/>
      <c r="B27" s="12" t="s">
        <v>777</v>
      </c>
      <c r="C27" s="442">
        <f t="shared" si="0"/>
        <v>0</v>
      </c>
      <c r="D27" s="451"/>
      <c r="E27" s="451"/>
      <c r="F27" s="451"/>
      <c r="G27" s="451"/>
      <c r="H27" s="451"/>
    </row>
    <row r="28" spans="1:8" ht="21" customHeight="1" x14ac:dyDescent="0.25">
      <c r="A28" s="208"/>
      <c r="B28" s="12" t="s">
        <v>187</v>
      </c>
      <c r="C28" s="442">
        <f t="shared" si="0"/>
        <v>0</v>
      </c>
      <c r="D28" s="451"/>
      <c r="E28" s="451"/>
      <c r="F28" s="451"/>
      <c r="G28" s="451"/>
      <c r="H28" s="451"/>
    </row>
    <row r="29" spans="1:8" ht="21" customHeight="1" thickBot="1" x14ac:dyDescent="0.3">
      <c r="A29" s="480"/>
      <c r="B29" s="333" t="s">
        <v>70</v>
      </c>
      <c r="C29" s="444">
        <f t="shared" ref="C29:H29" si="1">SUM(C23:C28)</f>
        <v>0</v>
      </c>
      <c r="D29" s="444">
        <f t="shared" si="1"/>
        <v>0</v>
      </c>
      <c r="E29" s="444">
        <f t="shared" si="1"/>
        <v>0</v>
      </c>
      <c r="F29" s="444">
        <f t="shared" si="1"/>
        <v>0</v>
      </c>
      <c r="G29" s="444">
        <f t="shared" si="1"/>
        <v>0</v>
      </c>
      <c r="H29" s="444">
        <f t="shared" si="1"/>
        <v>0</v>
      </c>
    </row>
    <row r="30" spans="1:8" ht="21" customHeight="1" x14ac:dyDescent="0.25">
      <c r="A30" s="208"/>
      <c r="B30" s="352"/>
      <c r="C30" s="447"/>
      <c r="D30" s="448"/>
      <c r="E30" s="448"/>
      <c r="F30" s="448"/>
      <c r="G30" s="448"/>
      <c r="H30" s="448"/>
    </row>
    <row r="31" spans="1:8" ht="21" customHeight="1" x14ac:dyDescent="0.25">
      <c r="A31" s="242" t="s">
        <v>261</v>
      </c>
      <c r="B31" s="21" t="s">
        <v>700</v>
      </c>
      <c r="C31" s="442"/>
      <c r="D31" s="451"/>
      <c r="E31" s="451"/>
      <c r="F31" s="451"/>
      <c r="G31" s="451"/>
      <c r="H31" s="451"/>
    </row>
    <row r="32" spans="1:8" ht="21" customHeight="1" x14ac:dyDescent="0.25">
      <c r="A32" s="208"/>
      <c r="B32" s="12" t="s">
        <v>696</v>
      </c>
      <c r="C32" s="438"/>
      <c r="D32" s="439"/>
      <c r="E32" s="439"/>
      <c r="F32" s="439"/>
      <c r="G32" s="439"/>
      <c r="H32" s="439"/>
    </row>
    <row r="33" spans="1:8" ht="21" customHeight="1" x14ac:dyDescent="0.25">
      <c r="A33" s="208"/>
      <c r="B33" s="12" t="s">
        <v>775</v>
      </c>
      <c r="C33" s="438"/>
      <c r="D33" s="439"/>
      <c r="E33" s="439"/>
      <c r="F33" s="439"/>
      <c r="G33" s="439"/>
      <c r="H33" s="439"/>
    </row>
    <row r="34" spans="1:8" ht="21" customHeight="1" x14ac:dyDescent="0.25">
      <c r="A34" s="208"/>
      <c r="B34" s="12" t="s">
        <v>776</v>
      </c>
      <c r="C34" s="438"/>
      <c r="D34" s="439"/>
      <c r="E34" s="439"/>
      <c r="F34" s="439"/>
      <c r="G34" s="439"/>
      <c r="H34" s="439"/>
    </row>
    <row r="35" spans="1:8" ht="21" customHeight="1" x14ac:dyDescent="0.25">
      <c r="A35" s="208"/>
      <c r="B35" s="12" t="s">
        <v>777</v>
      </c>
      <c r="C35" s="438"/>
      <c r="D35" s="439"/>
      <c r="E35" s="439"/>
      <c r="F35" s="439"/>
      <c r="G35" s="439"/>
      <c r="H35" s="439"/>
    </row>
    <row r="36" spans="1:8" ht="21" customHeight="1" x14ac:dyDescent="0.25">
      <c r="A36" s="208"/>
      <c r="B36" s="12" t="s">
        <v>187</v>
      </c>
      <c r="C36" s="438"/>
      <c r="D36" s="439"/>
      <c r="E36" s="439"/>
      <c r="F36" s="439"/>
      <c r="G36" s="439"/>
      <c r="H36" s="439"/>
    </row>
    <row r="37" spans="1:8" ht="21" customHeight="1" x14ac:dyDescent="0.25">
      <c r="A37" s="208"/>
      <c r="B37" s="12"/>
      <c r="C37" s="438"/>
      <c r="D37" s="439"/>
      <c r="E37" s="439"/>
      <c r="F37" s="439"/>
      <c r="G37" s="439"/>
      <c r="H37" s="439"/>
    </row>
    <row r="38" spans="1:8" ht="21" customHeight="1" x14ac:dyDescent="0.25">
      <c r="A38" s="242" t="s">
        <v>262</v>
      </c>
      <c r="B38" s="332" t="s">
        <v>701</v>
      </c>
      <c r="C38" s="438"/>
      <c r="D38" s="439"/>
      <c r="E38" s="439"/>
      <c r="F38" s="439"/>
      <c r="G38" s="439"/>
      <c r="H38" s="439"/>
    </row>
    <row r="39" spans="1:8" ht="21" customHeight="1" x14ac:dyDescent="0.25">
      <c r="A39" s="208"/>
      <c r="B39" s="12" t="s">
        <v>696</v>
      </c>
      <c r="C39" s="438"/>
      <c r="D39" s="439"/>
      <c r="E39" s="439"/>
      <c r="F39" s="439"/>
      <c r="G39" s="439"/>
      <c r="H39" s="439"/>
    </row>
    <row r="40" spans="1:8" ht="21" customHeight="1" x14ac:dyDescent="0.25">
      <c r="A40" s="208"/>
      <c r="B40" s="12" t="s">
        <v>775</v>
      </c>
      <c r="C40" s="438"/>
      <c r="D40" s="439"/>
      <c r="E40" s="439"/>
      <c r="F40" s="439"/>
      <c r="G40" s="439"/>
      <c r="H40" s="439"/>
    </row>
    <row r="41" spans="1:8" ht="21" customHeight="1" x14ac:dyDescent="0.25">
      <c r="A41" s="208"/>
      <c r="B41" s="12" t="s">
        <v>776</v>
      </c>
      <c r="C41" s="438"/>
      <c r="D41" s="439"/>
      <c r="E41" s="439"/>
      <c r="F41" s="439"/>
      <c r="G41" s="439"/>
      <c r="H41" s="439"/>
    </row>
    <row r="42" spans="1:8" ht="21" customHeight="1" x14ac:dyDescent="0.25">
      <c r="A42" s="208"/>
      <c r="B42" s="12" t="s">
        <v>777</v>
      </c>
      <c r="C42" s="438"/>
      <c r="D42" s="439"/>
      <c r="E42" s="439"/>
      <c r="F42" s="439"/>
      <c r="G42" s="439"/>
      <c r="H42" s="439"/>
    </row>
    <row r="43" spans="1:8" ht="21" customHeight="1" x14ac:dyDescent="0.25">
      <c r="A43" s="208"/>
      <c r="B43" s="12" t="s">
        <v>187</v>
      </c>
      <c r="C43" s="438"/>
      <c r="D43" s="439"/>
      <c r="E43" s="439"/>
      <c r="F43" s="439"/>
      <c r="G43" s="439"/>
      <c r="H43" s="439"/>
    </row>
    <row r="44" spans="1:8" ht="21" customHeight="1" x14ac:dyDescent="0.25">
      <c r="A44" s="208"/>
      <c r="B44" s="331"/>
      <c r="C44" s="438"/>
      <c r="D44" s="439"/>
      <c r="E44" s="439"/>
      <c r="F44" s="439"/>
      <c r="G44" s="439"/>
      <c r="H44" s="439"/>
    </row>
    <row r="45" spans="1:8" ht="28.5" customHeight="1" x14ac:dyDescent="0.25">
      <c r="A45" s="208" t="s">
        <v>263</v>
      </c>
      <c r="B45" s="332" t="s">
        <v>702</v>
      </c>
      <c r="C45" s="438"/>
      <c r="D45" s="439"/>
      <c r="E45" s="439"/>
      <c r="F45" s="439"/>
      <c r="G45" s="439"/>
      <c r="H45" s="439"/>
    </row>
    <row r="46" spans="1:8" ht="21" customHeight="1" x14ac:dyDescent="0.25">
      <c r="A46" s="208"/>
      <c r="B46" s="12" t="s">
        <v>696</v>
      </c>
      <c r="C46" s="442">
        <v>0</v>
      </c>
      <c r="D46" s="439"/>
      <c r="E46" s="439"/>
      <c r="F46" s="439"/>
      <c r="G46" s="439"/>
      <c r="H46" s="439"/>
    </row>
    <row r="47" spans="1:8" ht="21" customHeight="1" x14ac:dyDescent="0.25">
      <c r="A47" s="208"/>
      <c r="B47" s="12" t="s">
        <v>775</v>
      </c>
      <c r="C47" s="442">
        <f>C32*C40</f>
        <v>0</v>
      </c>
      <c r="D47" s="439"/>
      <c r="E47" s="439"/>
      <c r="F47" s="439"/>
      <c r="G47" s="439"/>
      <c r="H47" s="439"/>
    </row>
    <row r="48" spans="1:8" ht="21" customHeight="1" x14ac:dyDescent="0.25">
      <c r="A48" s="208"/>
      <c r="B48" s="12" t="s">
        <v>776</v>
      </c>
      <c r="C48" s="442">
        <f>C33*C41</f>
        <v>0</v>
      </c>
      <c r="D48" s="439"/>
      <c r="E48" s="439"/>
      <c r="F48" s="439"/>
      <c r="G48" s="439"/>
      <c r="H48" s="439"/>
    </row>
    <row r="49" spans="1:8" ht="21" customHeight="1" x14ac:dyDescent="0.25">
      <c r="A49" s="208"/>
      <c r="B49" s="12" t="s">
        <v>777</v>
      </c>
      <c r="C49" s="442">
        <f>C34*C42</f>
        <v>0</v>
      </c>
      <c r="D49" s="439"/>
      <c r="E49" s="439"/>
      <c r="F49" s="439"/>
      <c r="G49" s="439"/>
      <c r="H49" s="439"/>
    </row>
    <row r="50" spans="1:8" ht="21" customHeight="1" x14ac:dyDescent="0.25">
      <c r="A50" s="208"/>
      <c r="B50" s="12" t="s">
        <v>187</v>
      </c>
      <c r="C50" s="442">
        <f>C35*C43</f>
        <v>0</v>
      </c>
      <c r="D50" s="439"/>
      <c r="E50" s="439"/>
      <c r="F50" s="439"/>
      <c r="G50" s="439"/>
      <c r="H50" s="439"/>
    </row>
    <row r="51" spans="1:8" ht="21" customHeight="1" thickBot="1" x14ac:dyDescent="0.3">
      <c r="A51" s="480"/>
      <c r="B51" s="353" t="s">
        <v>70</v>
      </c>
      <c r="C51" s="444">
        <f t="shared" ref="C51:H51" si="2">SUM(C46:C50)</f>
        <v>0</v>
      </c>
      <c r="D51" s="444">
        <f t="shared" si="2"/>
        <v>0</v>
      </c>
      <c r="E51" s="444">
        <f t="shared" si="2"/>
        <v>0</v>
      </c>
      <c r="F51" s="444">
        <f t="shared" si="2"/>
        <v>0</v>
      </c>
      <c r="G51" s="444">
        <f t="shared" si="2"/>
        <v>0</v>
      </c>
      <c r="H51" s="444">
        <f t="shared" si="2"/>
        <v>0</v>
      </c>
    </row>
    <row r="52" spans="1:8" ht="21" customHeight="1" x14ac:dyDescent="0.25">
      <c r="A52" s="480"/>
      <c r="B52" s="354"/>
      <c r="C52" s="452"/>
      <c r="D52" s="453"/>
      <c r="E52" s="453"/>
      <c r="F52" s="453"/>
      <c r="G52" s="453"/>
      <c r="H52" s="453"/>
    </row>
    <row r="53" spans="1:8" ht="29.25" customHeight="1" thickBot="1" x14ac:dyDescent="0.3">
      <c r="A53" s="480" t="s">
        <v>614</v>
      </c>
      <c r="B53" s="336" t="s">
        <v>711</v>
      </c>
      <c r="C53" s="449">
        <f t="shared" ref="C53:H53" si="3">C29+C51</f>
        <v>0</v>
      </c>
      <c r="D53" s="449">
        <f t="shared" si="3"/>
        <v>0</v>
      </c>
      <c r="E53" s="449">
        <f t="shared" si="3"/>
        <v>0</v>
      </c>
      <c r="F53" s="449">
        <f t="shared" si="3"/>
        <v>0</v>
      </c>
      <c r="G53" s="449">
        <f t="shared" si="3"/>
        <v>0</v>
      </c>
      <c r="H53" s="449">
        <f t="shared" si="3"/>
        <v>0</v>
      </c>
    </row>
    <row r="54" spans="1:8" ht="21" customHeight="1" thickTop="1" x14ac:dyDescent="0.25">
      <c r="A54" s="339"/>
      <c r="B54" s="203"/>
      <c r="C54" s="355"/>
      <c r="D54" s="355"/>
      <c r="E54" s="355"/>
      <c r="F54" s="355"/>
      <c r="G54" s="355"/>
      <c r="H54" s="355"/>
    </row>
    <row r="55" spans="1:8" ht="21" customHeight="1" x14ac:dyDescent="0.25">
      <c r="A55" s="339"/>
      <c r="B55" s="337"/>
      <c r="C55" s="337"/>
      <c r="D55" s="338"/>
      <c r="E55" s="338"/>
      <c r="F55" s="1956" t="s">
        <v>847</v>
      </c>
      <c r="G55" s="1956"/>
      <c r="H55" s="1956"/>
    </row>
    <row r="56" spans="1:8" ht="21" customHeight="1" x14ac:dyDescent="0.25">
      <c r="A56" s="339"/>
      <c r="B56" s="337"/>
      <c r="C56" s="337"/>
      <c r="D56" s="338"/>
      <c r="E56" s="338"/>
      <c r="F56" s="338"/>
      <c r="G56" s="356"/>
      <c r="H56" s="356"/>
    </row>
    <row r="57" spans="1:8" ht="21" hidden="1" customHeight="1" x14ac:dyDescent="0.25">
      <c r="A57" s="157" t="s">
        <v>327</v>
      </c>
      <c r="B57" s="285"/>
      <c r="C57" s="285"/>
      <c r="D57" s="285"/>
      <c r="E57" s="285"/>
      <c r="F57" s="285"/>
      <c r="G57" s="285"/>
      <c r="H57" s="285"/>
    </row>
    <row r="58" spans="1:8" ht="21" hidden="1" customHeight="1" x14ac:dyDescent="0.25">
      <c r="A58" s="158">
        <v>1</v>
      </c>
      <c r="B58" s="299" t="s">
        <v>682</v>
      </c>
      <c r="C58" s="2000" t="s">
        <v>707</v>
      </c>
      <c r="D58" s="2001"/>
      <c r="E58" s="2001"/>
      <c r="F58" s="2001"/>
      <c r="G58" s="2001"/>
      <c r="H58" s="2002"/>
    </row>
    <row r="59" spans="1:8" ht="21" hidden="1" customHeight="1" x14ac:dyDescent="0.25">
      <c r="A59" s="159">
        <v>2</v>
      </c>
      <c r="B59" s="20" t="s">
        <v>694</v>
      </c>
      <c r="C59" s="219">
        <v>21.3</v>
      </c>
      <c r="D59" s="329"/>
      <c r="E59" s="329"/>
      <c r="F59" s="329"/>
      <c r="G59" s="329"/>
      <c r="H59" s="330"/>
    </row>
    <row r="60" spans="1:8" ht="21" hidden="1" customHeight="1" x14ac:dyDescent="0.25">
      <c r="A60" s="158">
        <v>3</v>
      </c>
      <c r="B60" s="3" t="s">
        <v>664</v>
      </c>
      <c r="C60" s="299" t="s">
        <v>708</v>
      </c>
      <c r="D60" s="201"/>
      <c r="E60" s="201"/>
      <c r="F60" s="201"/>
      <c r="G60" s="201"/>
      <c r="H60" s="313"/>
    </row>
    <row r="61" spans="1:8" ht="21" hidden="1" customHeight="1" x14ac:dyDescent="0.25">
      <c r="A61" s="158">
        <v>4</v>
      </c>
      <c r="B61" s="3" t="s">
        <v>665</v>
      </c>
      <c r="C61" s="2132" t="s">
        <v>709</v>
      </c>
      <c r="D61" s="2197"/>
      <c r="E61" s="2197"/>
      <c r="F61" s="2197"/>
      <c r="G61" s="2197"/>
      <c r="H61" s="2198"/>
    </row>
    <row r="62" spans="1:8" ht="21" hidden="1" customHeight="1" x14ac:dyDescent="0.25">
      <c r="A62" s="158">
        <v>5</v>
      </c>
      <c r="B62" s="3" t="s">
        <v>667</v>
      </c>
      <c r="C62" s="193"/>
      <c r="D62" s="201"/>
      <c r="E62" s="201"/>
      <c r="F62" s="201"/>
      <c r="G62" s="201"/>
      <c r="H62" s="313"/>
    </row>
    <row r="63" spans="1:8" ht="21" customHeight="1" x14ac:dyDescent="0.25">
      <c r="A63" s="176"/>
    </row>
    <row r="64" spans="1:8" ht="21" customHeight="1" x14ac:dyDescent="0.25">
      <c r="A64" s="176"/>
    </row>
    <row r="65" spans="1:1" ht="21" customHeight="1" x14ac:dyDescent="0.25">
      <c r="A65" s="176"/>
    </row>
    <row r="66" spans="1:1" ht="21" customHeight="1" x14ac:dyDescent="0.25">
      <c r="A66" s="176"/>
    </row>
    <row r="67" spans="1:1" ht="21" customHeight="1" x14ac:dyDescent="0.25">
      <c r="A67" s="176"/>
    </row>
    <row r="68" spans="1:1" ht="21" customHeight="1" x14ac:dyDescent="0.25">
      <c r="A68" s="176"/>
    </row>
    <row r="69" spans="1:1" ht="21" customHeight="1" x14ac:dyDescent="0.25">
      <c r="A69" s="176"/>
    </row>
    <row r="70" spans="1:1" ht="21" customHeight="1" x14ac:dyDescent="0.25">
      <c r="A70" s="176"/>
    </row>
    <row r="71" spans="1:1" ht="21" customHeight="1" x14ac:dyDescent="0.25">
      <c r="A71" s="176"/>
    </row>
    <row r="72" spans="1:1" ht="21" customHeight="1" x14ac:dyDescent="0.25">
      <c r="A72" s="176"/>
    </row>
    <row r="73" spans="1:1" ht="21" customHeight="1" x14ac:dyDescent="0.25">
      <c r="A73" s="176"/>
    </row>
    <row r="74" spans="1:1" ht="21" customHeight="1" x14ac:dyDescent="0.25">
      <c r="A74" s="176"/>
    </row>
    <row r="75" spans="1:1" ht="21" customHeight="1" x14ac:dyDescent="0.25">
      <c r="A75" s="176"/>
    </row>
    <row r="76" spans="1:1" ht="21" customHeight="1" x14ac:dyDescent="0.25">
      <c r="A76" s="176"/>
    </row>
    <row r="77" spans="1:1" ht="21" customHeight="1" x14ac:dyDescent="0.25">
      <c r="A77" s="176"/>
    </row>
    <row r="78" spans="1:1" ht="21" customHeight="1" x14ac:dyDescent="0.25">
      <c r="A78" s="176"/>
    </row>
    <row r="79" spans="1:1" ht="21" customHeight="1" x14ac:dyDescent="0.25">
      <c r="A79" s="176"/>
    </row>
    <row r="80" spans="1:1" ht="21" customHeight="1" x14ac:dyDescent="0.25">
      <c r="A80" s="176"/>
    </row>
    <row r="81" spans="1:1" ht="21" customHeight="1" x14ac:dyDescent="0.25">
      <c r="A81" s="176"/>
    </row>
    <row r="82" spans="1:1" ht="21" customHeight="1" x14ac:dyDescent="0.25">
      <c r="A82" s="176"/>
    </row>
    <row r="83" spans="1:1" ht="21" customHeight="1" x14ac:dyDescent="0.25">
      <c r="A83" s="176"/>
    </row>
    <row r="84" spans="1:1" ht="21" customHeight="1" x14ac:dyDescent="0.25">
      <c r="A84" s="176"/>
    </row>
    <row r="85" spans="1:1" ht="21" customHeight="1" x14ac:dyDescent="0.25">
      <c r="A85" s="176"/>
    </row>
    <row r="86" spans="1:1" ht="21" customHeight="1" x14ac:dyDescent="0.25">
      <c r="A86" s="176"/>
    </row>
    <row r="87" spans="1:1" ht="21" customHeight="1" x14ac:dyDescent="0.25">
      <c r="A87" s="176"/>
    </row>
    <row r="88" spans="1:1" ht="21" customHeight="1" x14ac:dyDescent="0.25">
      <c r="A88" s="176"/>
    </row>
    <row r="89" spans="1:1" ht="21" customHeight="1" x14ac:dyDescent="0.25">
      <c r="A89" s="176"/>
    </row>
    <row r="90" spans="1:1" ht="21" customHeight="1" x14ac:dyDescent="0.25">
      <c r="A90" s="176"/>
    </row>
    <row r="91" spans="1:1" ht="21" customHeight="1" x14ac:dyDescent="0.25">
      <c r="A91" s="176"/>
    </row>
    <row r="92" spans="1:1" ht="21" customHeight="1" x14ac:dyDescent="0.25">
      <c r="A92" s="176"/>
    </row>
    <row r="93" spans="1:1" ht="21" customHeight="1" x14ac:dyDescent="0.25">
      <c r="A93" s="176"/>
    </row>
    <row r="94" spans="1:1" ht="21" customHeight="1" x14ac:dyDescent="0.25">
      <c r="A94" s="176"/>
    </row>
    <row r="95" spans="1:1" ht="21" customHeight="1" x14ac:dyDescent="0.25">
      <c r="A95" s="176"/>
    </row>
    <row r="96" spans="1:1" ht="21" customHeight="1" x14ac:dyDescent="0.25">
      <c r="A96" s="176"/>
    </row>
    <row r="97" spans="1:1" ht="21" customHeight="1" x14ac:dyDescent="0.25">
      <c r="A97" s="176"/>
    </row>
    <row r="98" spans="1:1" ht="21" customHeight="1" x14ac:dyDescent="0.25">
      <c r="A98" s="176"/>
    </row>
    <row r="99" spans="1:1" ht="21" customHeight="1" x14ac:dyDescent="0.25">
      <c r="A99" s="176"/>
    </row>
    <row r="100" spans="1:1" ht="21" customHeight="1" x14ac:dyDescent="0.25">
      <c r="A100" s="176"/>
    </row>
    <row r="101" spans="1:1" ht="21" customHeight="1" x14ac:dyDescent="0.25">
      <c r="A101" s="176"/>
    </row>
    <row r="102" spans="1:1" ht="21" customHeight="1" x14ac:dyDescent="0.25">
      <c r="A102" s="176"/>
    </row>
    <row r="103" spans="1:1" ht="21" customHeight="1" x14ac:dyDescent="0.25">
      <c r="A103" s="176"/>
    </row>
    <row r="104" spans="1:1" ht="21" customHeight="1" x14ac:dyDescent="0.25">
      <c r="A104" s="176"/>
    </row>
    <row r="105" spans="1:1" ht="21" customHeight="1" x14ac:dyDescent="0.25">
      <c r="A105" s="176"/>
    </row>
    <row r="106" spans="1:1" ht="21" customHeight="1" x14ac:dyDescent="0.25">
      <c r="A106" s="176"/>
    </row>
    <row r="107" spans="1:1" ht="21" customHeight="1" x14ac:dyDescent="0.25">
      <c r="A107" s="176"/>
    </row>
    <row r="108" spans="1:1" ht="21" customHeight="1" x14ac:dyDescent="0.25">
      <c r="A108" s="176"/>
    </row>
    <row r="109" spans="1:1" ht="21" customHeight="1" x14ac:dyDescent="0.25">
      <c r="A109" s="176"/>
    </row>
    <row r="110" spans="1:1" ht="21" customHeight="1" x14ac:dyDescent="0.25">
      <c r="A110" s="176"/>
    </row>
    <row r="111" spans="1:1" ht="21" customHeight="1" x14ac:dyDescent="0.25">
      <c r="A111" s="176"/>
    </row>
    <row r="112" spans="1:1" ht="21" customHeight="1" x14ac:dyDescent="0.25">
      <c r="A112" s="176"/>
    </row>
    <row r="113" spans="1:1" ht="21" customHeight="1" x14ac:dyDescent="0.25">
      <c r="A113" s="176"/>
    </row>
    <row r="114" spans="1:1" ht="21" customHeight="1" x14ac:dyDescent="0.25">
      <c r="A114" s="176"/>
    </row>
    <row r="115" spans="1:1" ht="21" customHeight="1" x14ac:dyDescent="0.25">
      <c r="A115" s="176"/>
    </row>
    <row r="116" spans="1:1" ht="21" customHeight="1" x14ac:dyDescent="0.25">
      <c r="A116" s="176"/>
    </row>
    <row r="117" spans="1:1" ht="21" customHeight="1" x14ac:dyDescent="0.25">
      <c r="A117" s="176"/>
    </row>
    <row r="118" spans="1:1" ht="21" customHeight="1" x14ac:dyDescent="0.25">
      <c r="A118" s="176"/>
    </row>
    <row r="119" spans="1:1" ht="21" customHeight="1" x14ac:dyDescent="0.25">
      <c r="A119" s="176"/>
    </row>
    <row r="120" spans="1:1" ht="21" customHeight="1" x14ac:dyDescent="0.25">
      <c r="A120" s="176"/>
    </row>
    <row r="121" spans="1:1" ht="21" customHeight="1" x14ac:dyDescent="0.25">
      <c r="A121" s="176"/>
    </row>
    <row r="122" spans="1:1" ht="21" customHeight="1" x14ac:dyDescent="0.25">
      <c r="A122" s="176"/>
    </row>
    <row r="123" spans="1:1" ht="21" customHeight="1" x14ac:dyDescent="0.25">
      <c r="A123" s="176"/>
    </row>
    <row r="124" spans="1:1" ht="21" customHeight="1" x14ac:dyDescent="0.25">
      <c r="A124" s="176"/>
    </row>
    <row r="125" spans="1:1" ht="21" customHeight="1" x14ac:dyDescent="0.25">
      <c r="A125" s="176"/>
    </row>
    <row r="126" spans="1:1" ht="21" customHeight="1" x14ac:dyDescent="0.25"/>
    <row r="127" spans="1:1" ht="21" customHeight="1" x14ac:dyDescent="0.25"/>
    <row r="128" spans="1:1"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sheetData>
  <mergeCells count="16">
    <mergeCell ref="F55:H55"/>
    <mergeCell ref="C58:H58"/>
    <mergeCell ref="C61:H61"/>
    <mergeCell ref="A1:H1"/>
    <mergeCell ref="G3:H3"/>
    <mergeCell ref="F4:H4"/>
    <mergeCell ref="A4:A5"/>
    <mergeCell ref="B4:B5"/>
    <mergeCell ref="G2:H2"/>
    <mergeCell ref="A2:F2"/>
    <mergeCell ref="C7:H7"/>
    <mergeCell ref="C8:H8"/>
    <mergeCell ref="C9:H9"/>
    <mergeCell ref="C10:H10"/>
    <mergeCell ref="C11:H11"/>
    <mergeCell ref="C12:H12"/>
  </mergeCells>
  <pageMargins left="0.7" right="0.7" top="0.75" bottom="0.75" header="0.3" footer="0.3"/>
  <pageSetup paperSize="9" scale="7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0"/>
    <pageSetUpPr fitToPage="1"/>
  </sheetPr>
  <dimension ref="A1:J68"/>
  <sheetViews>
    <sheetView view="pageBreakPreview" zoomScale="60" zoomScaleNormal="100" workbookViewId="0">
      <selection activeCell="H9" sqref="H9"/>
    </sheetView>
  </sheetViews>
  <sheetFormatPr defaultColWidth="9.140625" defaultRowHeight="15" x14ac:dyDescent="0.25"/>
  <cols>
    <col min="1" max="1" width="34.5703125" style="199" customWidth="1"/>
    <col min="2" max="10" width="13.140625" style="199" customWidth="1"/>
    <col min="11" max="16384" width="9.140625" style="199"/>
  </cols>
  <sheetData>
    <row r="1" spans="1:10" ht="21" customHeight="1" x14ac:dyDescent="0.25">
      <c r="A1" s="2039" t="str">
        <f>'F30'!A1:H1</f>
        <v>Name of Transmission Licensee: Uttar Pradesh Power Transmission Corporation Limited</v>
      </c>
      <c r="B1" s="2039"/>
      <c r="C1" s="2039"/>
      <c r="D1" s="2039"/>
      <c r="E1" s="2039"/>
      <c r="F1" s="2039"/>
      <c r="G1" s="2039"/>
      <c r="H1" s="2039"/>
      <c r="I1" s="2039"/>
      <c r="J1" s="2039"/>
    </row>
    <row r="2" spans="1:10" ht="21" customHeight="1" x14ac:dyDescent="0.25">
      <c r="A2" s="1881" t="s">
        <v>712</v>
      </c>
      <c r="B2" s="1881"/>
      <c r="C2" s="1881"/>
      <c r="D2" s="1881"/>
      <c r="E2" s="1881"/>
      <c r="F2" s="1881"/>
      <c r="G2" s="1881"/>
      <c r="H2" s="1881"/>
      <c r="I2" s="1874" t="s">
        <v>1209</v>
      </c>
      <c r="J2" s="1874"/>
    </row>
    <row r="3" spans="1:10" ht="21" customHeight="1" x14ac:dyDescent="0.25">
      <c r="A3" s="45"/>
      <c r="B3" s="45"/>
      <c r="C3" s="45"/>
      <c r="D3" s="45"/>
      <c r="E3" s="45"/>
      <c r="F3" s="45"/>
      <c r="G3" s="45"/>
      <c r="H3" s="45"/>
      <c r="I3" s="2088"/>
      <c r="J3" s="2088"/>
    </row>
    <row r="4" spans="1:10" ht="21" customHeight="1" x14ac:dyDescent="0.25">
      <c r="A4" s="1757" t="s">
        <v>48</v>
      </c>
      <c r="B4" s="141" t="s">
        <v>714</v>
      </c>
      <c r="C4" s="141" t="s">
        <v>715</v>
      </c>
      <c r="D4" s="141" t="s">
        <v>713</v>
      </c>
      <c r="E4" s="184" t="s">
        <v>168</v>
      </c>
      <c r="F4" s="184" t="s">
        <v>167</v>
      </c>
      <c r="G4" s="184" t="s">
        <v>49</v>
      </c>
      <c r="H4" s="1875" t="s">
        <v>163</v>
      </c>
      <c r="I4" s="1875"/>
      <c r="J4" s="1875"/>
    </row>
    <row r="5" spans="1:10" ht="21" customHeight="1" x14ac:dyDescent="0.25">
      <c r="A5" s="1757"/>
      <c r="B5" s="497" t="s">
        <v>1335</v>
      </c>
      <c r="C5" s="497" t="s">
        <v>1334</v>
      </c>
      <c r="D5" s="497" t="s">
        <v>1333</v>
      </c>
      <c r="E5" s="496" t="s">
        <v>1251</v>
      </c>
      <c r="F5" s="496" t="s">
        <v>1252</v>
      </c>
      <c r="G5" s="496" t="s">
        <v>1253</v>
      </c>
      <c r="H5" s="496" t="s">
        <v>1254</v>
      </c>
      <c r="I5" s="496" t="s">
        <v>1255</v>
      </c>
      <c r="J5" s="496" t="s">
        <v>1256</v>
      </c>
    </row>
    <row r="6" spans="1:10" ht="21" customHeight="1" x14ac:dyDescent="0.25">
      <c r="A6" s="48"/>
      <c r="B6" s="526"/>
      <c r="C6" s="526"/>
      <c r="D6" s="526"/>
      <c r="E6" s="224"/>
      <c r="F6" s="224"/>
      <c r="G6" s="224"/>
      <c r="H6" s="224"/>
      <c r="I6" s="224"/>
      <c r="J6" s="224"/>
    </row>
    <row r="7" spans="1:10" ht="21" customHeight="1" x14ac:dyDescent="0.25">
      <c r="A7" s="47" t="s">
        <v>904</v>
      </c>
      <c r="B7" s="508">
        <v>156.13333333333333</v>
      </c>
      <c r="C7" s="508">
        <v>167.6</v>
      </c>
      <c r="D7" s="508">
        <v>177.64166666666668</v>
      </c>
      <c r="E7" s="508">
        <v>181.19166666666663</v>
      </c>
      <c r="F7" s="508">
        <v>176.67499999999998</v>
      </c>
      <c r="G7" s="508">
        <v>183.19999999999996</v>
      </c>
      <c r="H7" s="508"/>
      <c r="I7" s="508"/>
      <c r="J7" s="508"/>
    </row>
    <row r="8" spans="1:10" ht="21" customHeight="1" x14ac:dyDescent="0.25">
      <c r="A8" s="47"/>
      <c r="B8" s="527"/>
      <c r="C8" s="527"/>
      <c r="D8" s="527"/>
      <c r="E8" s="501"/>
      <c r="F8" s="501"/>
      <c r="G8" s="501"/>
      <c r="H8" s="224"/>
      <c r="I8" s="224"/>
      <c r="J8" s="224"/>
    </row>
    <row r="9" spans="1:10" ht="21" customHeight="1" x14ac:dyDescent="0.25">
      <c r="A9" s="47" t="s">
        <v>716</v>
      </c>
      <c r="B9" s="527"/>
      <c r="C9" s="528">
        <f>C7/B7-1</f>
        <v>7.3441502988898399E-2</v>
      </c>
      <c r="D9" s="528">
        <f>D7/C7-1</f>
        <v>5.9914478918059011E-2</v>
      </c>
      <c r="E9" s="528">
        <f>E7/D7-1</f>
        <v>1.9984050288501809E-2</v>
      </c>
      <c r="F9" s="528">
        <f>F7/E7-1</f>
        <v>-2.4927562893804822E-2</v>
      </c>
      <c r="G9" s="528">
        <f>G7/F7-1</f>
        <v>3.693222017829334E-2</v>
      </c>
      <c r="H9" s="566">
        <f>AVERAGE(E9:G9)</f>
        <v>1.0662902524330109E-2</v>
      </c>
      <c r="I9" s="566">
        <f>H9</f>
        <v>1.0662902524330109E-2</v>
      </c>
      <c r="J9" s="566">
        <f>I9</f>
        <v>1.0662902524330109E-2</v>
      </c>
    </row>
    <row r="10" spans="1:10" ht="26.25" customHeight="1" x14ac:dyDescent="0.25">
      <c r="A10" s="199" t="s">
        <v>1210</v>
      </c>
    </row>
    <row r="11" spans="1:10" ht="35.25" customHeight="1" x14ac:dyDescent="0.25">
      <c r="A11" s="2247" t="s">
        <v>907</v>
      </c>
      <c r="B11" s="2247"/>
      <c r="C11" s="2247"/>
      <c r="D11" s="2247"/>
      <c r="E11" s="2247"/>
      <c r="F11" s="2247"/>
      <c r="G11" s="2247"/>
      <c r="H11" s="2247"/>
      <c r="I11" s="2247"/>
      <c r="J11" s="2247"/>
    </row>
    <row r="12" spans="1:10" ht="21" customHeight="1" x14ac:dyDescent="0.25">
      <c r="A12" s="213"/>
      <c r="B12" s="213"/>
      <c r="C12" s="213"/>
      <c r="D12" s="213"/>
      <c r="E12" s="213"/>
      <c r="F12" s="213"/>
      <c r="G12" s="213"/>
      <c r="H12" s="213"/>
      <c r="I12" s="213"/>
      <c r="J12" s="213"/>
    </row>
    <row r="13" spans="1:10" ht="21" customHeight="1" x14ac:dyDescent="0.25">
      <c r="A13" s="213"/>
      <c r="B13" s="213"/>
      <c r="C13" s="213"/>
      <c r="D13" s="213"/>
      <c r="E13" s="213"/>
      <c r="F13" s="213"/>
      <c r="G13" s="213"/>
      <c r="H13" s="213"/>
      <c r="I13" s="213"/>
      <c r="J13" s="213"/>
    </row>
    <row r="14" spans="1:10" ht="21" customHeight="1" x14ac:dyDescent="0.25">
      <c r="H14" s="1956" t="s">
        <v>847</v>
      </c>
      <c r="I14" s="1956"/>
      <c r="J14" s="1956"/>
    </row>
    <row r="15" spans="1:10" ht="21" customHeight="1" x14ac:dyDescent="0.25"/>
    <row r="16" spans="1:10" ht="21" customHeight="1" x14ac:dyDescent="0.25"/>
    <row r="17" spans="1:7" ht="21" hidden="1" customHeight="1" x14ac:dyDescent="0.25">
      <c r="A17" s="285" t="s">
        <v>327</v>
      </c>
      <c r="B17" s="285"/>
      <c r="C17" s="285"/>
      <c r="D17" s="285"/>
      <c r="E17" s="285"/>
      <c r="F17" s="285"/>
      <c r="G17" s="285"/>
    </row>
    <row r="18" spans="1:7" ht="21" hidden="1" customHeight="1" x14ac:dyDescent="0.25">
      <c r="A18" s="285"/>
      <c r="B18" s="285"/>
      <c r="C18" s="285"/>
      <c r="D18" s="285"/>
      <c r="E18" s="285"/>
      <c r="F18" s="285"/>
      <c r="G18" s="285"/>
    </row>
    <row r="19" spans="1:7" ht="21" hidden="1" customHeight="1" x14ac:dyDescent="0.25">
      <c r="A19" s="158">
        <v>1</v>
      </c>
      <c r="B19" s="2000" t="s">
        <v>707</v>
      </c>
      <c r="C19" s="2001"/>
      <c r="D19" s="2001"/>
      <c r="E19" s="2001"/>
      <c r="F19" s="2001"/>
      <c r="G19" s="2002"/>
    </row>
    <row r="20" spans="1:7" ht="21" hidden="1" customHeight="1" x14ac:dyDescent="0.25">
      <c r="A20" s="159">
        <v>2</v>
      </c>
      <c r="B20" s="219">
        <v>21.3</v>
      </c>
      <c r="C20" s="329"/>
      <c r="D20" s="329"/>
      <c r="E20" s="329"/>
      <c r="F20" s="329"/>
      <c r="G20" s="330"/>
    </row>
    <row r="21" spans="1:7" ht="21.75" hidden="1" customHeight="1" x14ac:dyDescent="0.25">
      <c r="A21" s="158">
        <v>3</v>
      </c>
      <c r="B21" s="299" t="s">
        <v>868</v>
      </c>
      <c r="C21" s="201"/>
      <c r="D21" s="201"/>
      <c r="E21" s="201"/>
      <c r="F21" s="201"/>
      <c r="G21" s="313"/>
    </row>
    <row r="22" spans="1:7" ht="32.25" hidden="1" customHeight="1" x14ac:dyDescent="0.25">
      <c r="A22" s="158">
        <v>4</v>
      </c>
      <c r="B22" s="2132" t="s">
        <v>869</v>
      </c>
      <c r="C22" s="2197"/>
      <c r="D22" s="2197"/>
      <c r="E22" s="2197"/>
      <c r="F22" s="2197"/>
      <c r="G22" s="2198"/>
    </row>
    <row r="23" spans="1:7" ht="26.25" hidden="1" customHeight="1" x14ac:dyDescent="0.25">
      <c r="A23" s="158">
        <v>5</v>
      </c>
      <c r="B23" s="193"/>
      <c r="C23" s="201"/>
      <c r="D23" s="201"/>
      <c r="E23" s="201"/>
      <c r="F23" s="201"/>
      <c r="G23" s="313"/>
    </row>
    <row r="24" spans="1:7" ht="21" customHeight="1" x14ac:dyDescent="0.25"/>
    <row r="25" spans="1:7" ht="21" customHeight="1" x14ac:dyDescent="0.25"/>
    <row r="26" spans="1:7" ht="21" customHeight="1" x14ac:dyDescent="0.25"/>
    <row r="27" spans="1:7" ht="21" customHeight="1" x14ac:dyDescent="0.25"/>
    <row r="28" spans="1:7" ht="21" customHeight="1" x14ac:dyDescent="0.25"/>
    <row r="29" spans="1:7" ht="21" customHeight="1" x14ac:dyDescent="0.25"/>
    <row r="30" spans="1:7" ht="21" customHeight="1" x14ac:dyDescent="0.25"/>
    <row r="31" spans="1:7" ht="21" customHeight="1" x14ac:dyDescent="0.25"/>
    <row r="32" spans="1:7"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sheetData>
  <mergeCells count="10">
    <mergeCell ref="B19:G19"/>
    <mergeCell ref="B22:G22"/>
    <mergeCell ref="A1:J1"/>
    <mergeCell ref="I2:J2"/>
    <mergeCell ref="I3:J3"/>
    <mergeCell ref="A4:A5"/>
    <mergeCell ref="H4:J4"/>
    <mergeCell ref="A2:H2"/>
    <mergeCell ref="A11:J11"/>
    <mergeCell ref="H14:J14"/>
  </mergeCells>
  <pageMargins left="0.7" right="0.7" top="0.75" bottom="0.75" header="0.3" footer="0.3"/>
  <pageSetup paperSize="9" scale="8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J110"/>
  <sheetViews>
    <sheetView view="pageBreakPreview" topLeftCell="B22" zoomScaleSheetLayoutView="100" workbookViewId="0">
      <selection activeCell="D35" sqref="D35"/>
    </sheetView>
  </sheetViews>
  <sheetFormatPr defaultColWidth="9.140625" defaultRowHeight="15" x14ac:dyDescent="0.25"/>
  <cols>
    <col min="1" max="1" width="4.85546875" style="1005" customWidth="1"/>
    <col min="2" max="2" width="54.85546875" style="1004" customWidth="1"/>
    <col min="3" max="3" width="34.5703125" style="1004" hidden="1" customWidth="1"/>
    <col min="4" max="6" width="13.140625" style="1005" hidden="1" customWidth="1"/>
    <col min="7" max="7" width="18.7109375" style="1005" hidden="1" customWidth="1"/>
    <col min="8" max="9" width="14" style="1005" hidden="1" customWidth="1"/>
    <col min="10" max="10" width="20.28515625" style="1005" customWidth="1"/>
    <col min="11" max="16384" width="9.140625" style="1005"/>
  </cols>
  <sheetData>
    <row r="1" spans="1:10" ht="21" customHeight="1" x14ac:dyDescent="0.25">
      <c r="A1" s="2260" t="str">
        <f>'F30'!A1:H1</f>
        <v>Name of Transmission Licensee: Uttar Pradesh Power Transmission Corporation Limited</v>
      </c>
      <c r="B1" s="2261"/>
      <c r="C1" s="2261"/>
      <c r="D1" s="2261"/>
      <c r="E1" s="2261"/>
      <c r="F1" s="2261"/>
      <c r="G1" s="2261"/>
      <c r="H1" s="2261"/>
      <c r="I1" s="2261"/>
      <c r="J1" s="2262"/>
    </row>
    <row r="2" spans="1:10" ht="21" customHeight="1" x14ac:dyDescent="0.25">
      <c r="A2" s="1186" t="s">
        <v>1165</v>
      </c>
      <c r="B2" s="756"/>
      <c r="C2" s="756"/>
      <c r="D2" s="756"/>
      <c r="E2" s="756"/>
      <c r="F2" s="756"/>
      <c r="G2" s="1939" t="s">
        <v>1211</v>
      </c>
      <c r="H2" s="1939"/>
      <c r="I2" s="1939"/>
      <c r="J2" s="1940"/>
    </row>
    <row r="3" spans="1:10" ht="21" customHeight="1" x14ac:dyDescent="0.25">
      <c r="A3" s="1122"/>
      <c r="B3" s="777"/>
      <c r="C3" s="777"/>
      <c r="D3" s="1580"/>
      <c r="E3" s="1580"/>
      <c r="F3" s="1580"/>
      <c r="G3" s="2275" t="s">
        <v>627</v>
      </c>
      <c r="H3" s="2273"/>
      <c r="I3" s="2273"/>
      <c r="J3" s="2274"/>
    </row>
    <row r="4" spans="1:10" ht="15.75" customHeight="1" x14ac:dyDescent="0.25">
      <c r="A4" s="2276"/>
      <c r="B4" s="1811" t="s">
        <v>48</v>
      </c>
      <c r="C4" s="1540"/>
      <c r="D4" s="1540"/>
      <c r="E4" s="1540"/>
      <c r="F4" s="1540"/>
      <c r="G4" s="1543"/>
      <c r="H4" s="921"/>
      <c r="I4" s="922"/>
      <c r="J4" s="1556" t="s">
        <v>1541</v>
      </c>
    </row>
    <row r="5" spans="1:10" ht="21" customHeight="1" x14ac:dyDescent="0.25">
      <c r="A5" s="2276"/>
      <c r="B5" s="1811"/>
      <c r="C5" s="1539"/>
      <c r="D5" s="1539"/>
      <c r="E5" s="1539"/>
      <c r="F5" s="1539"/>
      <c r="G5" s="1539"/>
      <c r="H5" s="1539"/>
      <c r="I5" s="1539"/>
      <c r="J5" s="1536" t="s">
        <v>1256</v>
      </c>
    </row>
    <row r="6" spans="1:10" x14ac:dyDescent="0.25">
      <c r="A6" s="1227" t="s">
        <v>1270</v>
      </c>
      <c r="B6" s="778" t="s">
        <v>1271</v>
      </c>
      <c r="C6" s="778"/>
      <c r="D6" s="757"/>
      <c r="E6" s="757"/>
      <c r="F6" s="757"/>
      <c r="G6" s="757"/>
      <c r="H6" s="757"/>
      <c r="I6" s="757"/>
      <c r="J6" s="1136"/>
    </row>
    <row r="7" spans="1:10" ht="30" x14ac:dyDescent="0.25">
      <c r="A7" s="1240">
        <v>1</v>
      </c>
      <c r="B7" s="1241" t="s">
        <v>1272</v>
      </c>
      <c r="C7" s="1241"/>
      <c r="D7" s="506"/>
      <c r="E7" s="506"/>
      <c r="F7" s="506"/>
      <c r="G7" s="506"/>
      <c r="H7" s="506"/>
      <c r="I7" s="506"/>
      <c r="J7" s="1181">
        <v>1.3616580060938492</v>
      </c>
    </row>
    <row r="8" spans="1:10" x14ac:dyDescent="0.25">
      <c r="A8" s="1240">
        <v>2</v>
      </c>
      <c r="B8" s="1241" t="s">
        <v>1273</v>
      </c>
      <c r="C8" s="1241"/>
      <c r="D8" s="506"/>
      <c r="E8" s="506"/>
      <c r="F8" s="506"/>
      <c r="G8" s="506"/>
      <c r="H8" s="506"/>
      <c r="I8" s="506"/>
      <c r="J8" s="1181">
        <v>2.9946841761380058E-2</v>
      </c>
    </row>
    <row r="9" spans="1:10" x14ac:dyDescent="0.25">
      <c r="A9" s="1240">
        <v>3</v>
      </c>
      <c r="B9" s="1242" t="s">
        <v>721</v>
      </c>
      <c r="C9" s="1242"/>
      <c r="D9" s="506"/>
      <c r="E9" s="506"/>
      <c r="F9" s="506"/>
      <c r="G9" s="506"/>
      <c r="H9" s="506"/>
      <c r="I9" s="506"/>
      <c r="J9" s="1228">
        <v>0</v>
      </c>
    </row>
    <row r="10" spans="1:10" x14ac:dyDescent="0.25">
      <c r="A10" s="1240">
        <v>4</v>
      </c>
      <c r="B10" s="1241" t="s">
        <v>1274</v>
      </c>
      <c r="C10" s="1241"/>
      <c r="D10" s="506"/>
      <c r="E10" s="506"/>
      <c r="F10" s="506"/>
      <c r="G10" s="506"/>
      <c r="H10" s="506"/>
      <c r="I10" s="506"/>
      <c r="J10" s="1181">
        <v>1.9518436194662485</v>
      </c>
    </row>
    <row r="11" spans="1:10" x14ac:dyDescent="0.25">
      <c r="A11" s="1240">
        <v>5</v>
      </c>
      <c r="B11" s="1241" t="s">
        <v>722</v>
      </c>
      <c r="C11" s="1241"/>
      <c r="D11" s="506"/>
      <c r="E11" s="506"/>
      <c r="F11" s="506"/>
      <c r="G11" s="506"/>
      <c r="H11" s="506"/>
      <c r="I11" s="506"/>
      <c r="J11" s="1228">
        <v>0</v>
      </c>
    </row>
    <row r="12" spans="1:10" x14ac:dyDescent="0.25">
      <c r="A12" s="1240">
        <v>6</v>
      </c>
      <c r="B12" s="1241" t="s">
        <v>723</v>
      </c>
      <c r="C12" s="1241"/>
      <c r="D12" s="506"/>
      <c r="E12" s="506"/>
      <c r="F12" s="506"/>
      <c r="G12" s="506"/>
      <c r="H12" s="506"/>
      <c r="I12" s="506"/>
      <c r="J12" s="1181">
        <v>4.0334301244187962</v>
      </c>
    </row>
    <row r="13" spans="1:10" x14ac:dyDescent="0.25">
      <c r="A13" s="1240">
        <v>7</v>
      </c>
      <c r="B13" s="1241" t="s">
        <v>1275</v>
      </c>
      <c r="C13" s="1241"/>
      <c r="D13" s="506"/>
      <c r="E13" s="506"/>
      <c r="F13" s="506"/>
      <c r="G13" s="506"/>
      <c r="H13" s="506"/>
      <c r="I13" s="506"/>
      <c r="J13" s="1181">
        <v>5.1798401874502877</v>
      </c>
    </row>
    <row r="14" spans="1:10" x14ac:dyDescent="0.25">
      <c r="A14" s="1240">
        <v>8</v>
      </c>
      <c r="B14" s="1241" t="s">
        <v>724</v>
      </c>
      <c r="C14" s="1241"/>
      <c r="D14" s="506"/>
      <c r="E14" s="506"/>
      <c r="F14" s="506"/>
      <c r="G14" s="506"/>
      <c r="H14" s="506"/>
      <c r="I14" s="506"/>
      <c r="J14" s="1181">
        <v>1.1641533660590102</v>
      </c>
    </row>
    <row r="15" spans="1:10" x14ac:dyDescent="0.25">
      <c r="A15" s="1240">
        <v>9</v>
      </c>
      <c r="B15" s="1241" t="s">
        <v>725</v>
      </c>
      <c r="C15" s="1241"/>
      <c r="D15" s="506"/>
      <c r="E15" s="506"/>
      <c r="F15" s="506"/>
      <c r="G15" s="506"/>
      <c r="H15" s="506"/>
      <c r="I15" s="506"/>
      <c r="J15" s="1228">
        <v>0</v>
      </c>
    </row>
    <row r="16" spans="1:10" x14ac:dyDescent="0.25">
      <c r="A16" s="1240">
        <v>10</v>
      </c>
      <c r="B16" s="1241" t="s">
        <v>1276</v>
      </c>
      <c r="C16" s="1241"/>
      <c r="D16" s="506"/>
      <c r="E16" s="506"/>
      <c r="F16" s="506"/>
      <c r="G16" s="506"/>
      <c r="H16" s="506"/>
      <c r="I16" s="506"/>
      <c r="J16" s="1228">
        <v>0</v>
      </c>
    </row>
    <row r="17" spans="1:10" x14ac:dyDescent="0.25">
      <c r="A17" s="1240">
        <v>11</v>
      </c>
      <c r="B17" s="1241" t="s">
        <v>1277</v>
      </c>
      <c r="C17" s="1241"/>
      <c r="D17" s="506"/>
      <c r="E17" s="506"/>
      <c r="F17" s="506"/>
      <c r="G17" s="506"/>
      <c r="H17" s="506"/>
      <c r="I17" s="506"/>
      <c r="J17" s="1181">
        <v>5.2472807962426717</v>
      </c>
    </row>
    <row r="18" spans="1:10" x14ac:dyDescent="0.25">
      <c r="A18" s="1240">
        <v>12</v>
      </c>
      <c r="B18" s="1241" t="s">
        <v>726</v>
      </c>
      <c r="C18" s="1241"/>
      <c r="D18" s="506"/>
      <c r="E18" s="506"/>
      <c r="F18" s="506"/>
      <c r="G18" s="506"/>
      <c r="H18" s="506"/>
      <c r="I18" s="506"/>
      <c r="J18" s="1228">
        <v>0</v>
      </c>
    </row>
    <row r="19" spans="1:10" x14ac:dyDescent="0.25">
      <c r="A19" s="1240">
        <v>13</v>
      </c>
      <c r="B19" s="1241" t="s">
        <v>1278</v>
      </c>
      <c r="C19" s="1241"/>
      <c r="D19" s="506"/>
      <c r="E19" s="506"/>
      <c r="F19" s="506"/>
      <c r="G19" s="506"/>
      <c r="H19" s="506"/>
      <c r="I19" s="506"/>
      <c r="J19" s="1228">
        <v>0</v>
      </c>
    </row>
    <row r="20" spans="1:10" x14ac:dyDescent="0.25">
      <c r="A20" s="1227" t="s">
        <v>1279</v>
      </c>
      <c r="B20" s="778" t="s">
        <v>1280</v>
      </c>
      <c r="C20" s="778"/>
      <c r="D20" s="506"/>
      <c r="E20" s="506"/>
      <c r="F20" s="506"/>
      <c r="G20" s="506"/>
      <c r="H20" s="506"/>
      <c r="I20" s="506"/>
      <c r="J20" s="1136"/>
    </row>
    <row r="21" spans="1:10" x14ac:dyDescent="0.25">
      <c r="A21" s="1240">
        <v>1</v>
      </c>
      <c r="B21" s="1241" t="s">
        <v>727</v>
      </c>
      <c r="C21" s="1241"/>
      <c r="D21" s="506"/>
      <c r="E21" s="506"/>
      <c r="F21" s="506"/>
      <c r="G21" s="506"/>
      <c r="H21" s="506"/>
      <c r="I21" s="506"/>
      <c r="J21" s="1181">
        <v>0</v>
      </c>
    </row>
    <row r="22" spans="1:10" x14ac:dyDescent="0.25">
      <c r="A22" s="1240">
        <v>2</v>
      </c>
      <c r="B22" s="1241" t="s">
        <v>728</v>
      </c>
      <c r="C22" s="1241"/>
      <c r="D22" s="506"/>
      <c r="E22" s="506"/>
      <c r="F22" s="506"/>
      <c r="G22" s="506"/>
      <c r="H22" s="506"/>
      <c r="I22" s="506"/>
      <c r="J22" s="1181">
        <v>1.2434763678291001</v>
      </c>
    </row>
    <row r="23" spans="1:10" ht="30" x14ac:dyDescent="0.25">
      <c r="A23" s="1240">
        <v>3</v>
      </c>
      <c r="B23" s="1241" t="s">
        <v>1281</v>
      </c>
      <c r="C23" s="1241"/>
      <c r="D23" s="506"/>
      <c r="E23" s="506"/>
      <c r="F23" s="506"/>
      <c r="G23" s="506"/>
      <c r="H23" s="506"/>
      <c r="I23" s="506"/>
      <c r="J23" s="1181">
        <v>3.8198681965762473</v>
      </c>
    </row>
    <row r="24" spans="1:10" x14ac:dyDescent="0.25">
      <c r="A24" s="1240">
        <v>4</v>
      </c>
      <c r="B24" s="1241" t="s">
        <v>1282</v>
      </c>
      <c r="C24" s="1241"/>
      <c r="D24" s="506"/>
      <c r="E24" s="506"/>
      <c r="F24" s="506"/>
      <c r="G24" s="506"/>
      <c r="H24" s="506"/>
      <c r="I24" s="506"/>
      <c r="J24" s="1181">
        <v>0</v>
      </c>
    </row>
    <row r="25" spans="1:10" x14ac:dyDescent="0.25">
      <c r="A25" s="1240">
        <v>5</v>
      </c>
      <c r="B25" s="1241" t="s">
        <v>729</v>
      </c>
      <c r="C25" s="1241"/>
      <c r="D25" s="506"/>
      <c r="E25" s="506"/>
      <c r="F25" s="506"/>
      <c r="G25" s="506"/>
      <c r="H25" s="506"/>
      <c r="I25" s="506"/>
      <c r="J25" s="1181">
        <v>2.0025043624995749</v>
      </c>
    </row>
    <row r="26" spans="1:10" x14ac:dyDescent="0.25">
      <c r="A26" s="1240">
        <v>6</v>
      </c>
      <c r="B26" s="1241" t="s">
        <v>730</v>
      </c>
      <c r="C26" s="1241"/>
      <c r="D26" s="506"/>
      <c r="E26" s="506"/>
      <c r="F26" s="506"/>
      <c r="G26" s="506"/>
      <c r="H26" s="506"/>
      <c r="I26" s="506"/>
      <c r="J26" s="1181">
        <v>0</v>
      </c>
    </row>
    <row r="27" spans="1:10" x14ac:dyDescent="0.25">
      <c r="A27" s="1240">
        <v>7</v>
      </c>
      <c r="B27" s="1241" t="s">
        <v>1283</v>
      </c>
      <c r="C27" s="1241"/>
      <c r="D27" s="506"/>
      <c r="E27" s="506"/>
      <c r="F27" s="506"/>
      <c r="G27" s="506"/>
      <c r="H27" s="506"/>
      <c r="I27" s="506"/>
      <c r="J27" s="1181">
        <v>0</v>
      </c>
    </row>
    <row r="28" spans="1:10" x14ac:dyDescent="0.25">
      <c r="A28" s="1240">
        <v>8</v>
      </c>
      <c r="B28" s="1241" t="s">
        <v>1284</v>
      </c>
      <c r="C28" s="1241"/>
      <c r="D28" s="506"/>
      <c r="E28" s="506"/>
      <c r="F28" s="506"/>
      <c r="G28" s="506"/>
      <c r="H28" s="506"/>
      <c r="I28" s="506"/>
      <c r="J28" s="1181">
        <v>24.881088603803558</v>
      </c>
    </row>
    <row r="29" spans="1:10" x14ac:dyDescent="0.25">
      <c r="A29" s="1227" t="s">
        <v>1285</v>
      </c>
      <c r="B29" s="778" t="s">
        <v>731</v>
      </c>
      <c r="C29" s="778"/>
      <c r="D29" s="506"/>
      <c r="E29" s="506"/>
      <c r="F29" s="506"/>
      <c r="G29" s="506"/>
      <c r="H29" s="506"/>
      <c r="I29" s="506"/>
      <c r="J29" s="1181">
        <v>2.6260891345120112</v>
      </c>
    </row>
    <row r="30" spans="1:10" x14ac:dyDescent="0.25">
      <c r="A30" s="1227" t="s">
        <v>1286</v>
      </c>
      <c r="B30" s="778" t="s">
        <v>1287</v>
      </c>
      <c r="C30" s="778"/>
      <c r="D30" s="506"/>
      <c r="E30" s="506"/>
      <c r="F30" s="506"/>
      <c r="G30" s="506"/>
      <c r="H30" s="506"/>
      <c r="I30" s="506"/>
      <c r="J30" s="1181">
        <v>0.62278190762205121</v>
      </c>
    </row>
    <row r="31" spans="1:10" x14ac:dyDescent="0.25">
      <c r="A31" s="1227" t="s">
        <v>1288</v>
      </c>
      <c r="B31" s="778" t="s">
        <v>1289</v>
      </c>
      <c r="C31" s="778"/>
      <c r="D31" s="506"/>
      <c r="E31" s="506"/>
      <c r="F31" s="506"/>
      <c r="G31" s="506"/>
      <c r="H31" s="506"/>
      <c r="I31" s="506"/>
      <c r="J31" s="1136">
        <v>0</v>
      </c>
    </row>
    <row r="32" spans="1:10" x14ac:dyDescent="0.25">
      <c r="A32" s="1227" t="s">
        <v>1290</v>
      </c>
      <c r="B32" s="778" t="s">
        <v>1291</v>
      </c>
      <c r="C32" s="778"/>
      <c r="D32" s="506"/>
      <c r="E32" s="506"/>
      <c r="F32" s="506"/>
      <c r="G32" s="506"/>
      <c r="H32" s="506"/>
      <c r="I32" s="506"/>
      <c r="J32" s="1136">
        <v>0</v>
      </c>
    </row>
    <row r="33" spans="1:10" x14ac:dyDescent="0.25">
      <c r="A33" s="1575" t="s">
        <v>1293</v>
      </c>
      <c r="B33" s="778" t="s">
        <v>1292</v>
      </c>
      <c r="C33" s="778"/>
      <c r="D33" s="506"/>
      <c r="E33" s="506"/>
      <c r="F33" s="506"/>
      <c r="G33" s="506"/>
      <c r="H33" s="506"/>
      <c r="I33" s="506"/>
      <c r="J33" s="1228">
        <v>0</v>
      </c>
    </row>
    <row r="34" spans="1:10" x14ac:dyDescent="0.25">
      <c r="A34" s="1229"/>
      <c r="B34" s="779" t="s">
        <v>732</v>
      </c>
      <c r="C34" s="776"/>
      <c r="D34" s="776"/>
      <c r="E34" s="776"/>
      <c r="F34" s="776"/>
      <c r="G34" s="776"/>
      <c r="H34" s="776"/>
      <c r="I34" s="776"/>
      <c r="J34" s="1230">
        <f>SUM(J7:J33)</f>
        <v>54.163961514334787</v>
      </c>
    </row>
    <row r="35" spans="1:10" x14ac:dyDescent="0.25">
      <c r="A35" s="1231"/>
      <c r="B35" s="780" t="s">
        <v>733</v>
      </c>
      <c r="C35" s="506"/>
      <c r="D35" s="506"/>
      <c r="E35" s="506"/>
      <c r="F35" s="506"/>
      <c r="G35" s="506"/>
      <c r="H35" s="506"/>
      <c r="I35" s="506"/>
      <c r="J35" s="1228">
        <v>0</v>
      </c>
    </row>
    <row r="36" spans="1:10" x14ac:dyDescent="0.25">
      <c r="A36" s="1229"/>
      <c r="B36" s="779" t="s">
        <v>732</v>
      </c>
      <c r="C36" s="776"/>
      <c r="D36" s="776"/>
      <c r="E36" s="776"/>
      <c r="F36" s="776"/>
      <c r="G36" s="776"/>
      <c r="H36" s="776"/>
      <c r="I36" s="776"/>
      <c r="J36" s="1230">
        <f t="shared" ref="J36" si="0">J34-J35</f>
        <v>54.163961514334787</v>
      </c>
    </row>
    <row r="37" spans="1:10" ht="33" customHeight="1" x14ac:dyDescent="0.25">
      <c r="A37" s="1232"/>
      <c r="B37" s="1712" t="s">
        <v>1814</v>
      </c>
      <c r="C37" s="357"/>
      <c r="D37" s="340"/>
      <c r="E37" s="340"/>
      <c r="F37" s="340"/>
      <c r="G37" s="340"/>
      <c r="H37" s="340"/>
      <c r="I37" s="340"/>
      <c r="J37" s="604"/>
    </row>
    <row r="38" spans="1:10" ht="21" customHeight="1" x14ac:dyDescent="0.25">
      <c r="A38" s="1233"/>
      <c r="B38" s="1234"/>
      <c r="C38" s="1234"/>
      <c r="D38" s="341"/>
      <c r="E38" s="1235"/>
      <c r="F38" s="1235"/>
      <c r="G38" s="342"/>
      <c r="H38" s="342"/>
      <c r="I38" s="342"/>
      <c r="J38" s="604"/>
    </row>
    <row r="39" spans="1:10" ht="21" customHeight="1" thickBot="1" x14ac:dyDescent="0.3">
      <c r="A39" s="1236"/>
      <c r="B39" s="1237"/>
      <c r="C39" s="1237"/>
      <c r="D39" s="1238"/>
      <c r="E39" s="1239"/>
      <c r="F39" s="1239"/>
      <c r="G39" s="1842" t="s">
        <v>847</v>
      </c>
      <c r="H39" s="1842"/>
      <c r="I39" s="1842"/>
      <c r="J39" s="1843"/>
    </row>
    <row r="40" spans="1:10" ht="21" customHeight="1" x14ac:dyDescent="0.25">
      <c r="A40" s="358"/>
      <c r="B40" s="359"/>
      <c r="C40" s="359"/>
      <c r="D40" s="56"/>
      <c r="E40" s="360"/>
      <c r="F40" s="360"/>
      <c r="G40" s="358"/>
      <c r="H40" s="358"/>
      <c r="I40" s="358"/>
    </row>
    <row r="41" spans="1:10" ht="21" customHeight="1" x14ac:dyDescent="0.25">
      <c r="A41" s="358"/>
      <c r="B41" s="359"/>
      <c r="C41" s="359"/>
      <c r="D41" s="56"/>
      <c r="E41" s="360"/>
      <c r="F41" s="360"/>
      <c r="G41" s="358"/>
      <c r="H41" s="358"/>
      <c r="I41" s="358"/>
    </row>
    <row r="42" spans="1:10" ht="21" customHeight="1" x14ac:dyDescent="0.25">
      <c r="A42" s="358"/>
      <c r="B42" s="359"/>
      <c r="C42" s="359"/>
      <c r="D42" s="56"/>
      <c r="E42" s="360"/>
      <c r="F42" s="360"/>
      <c r="G42" s="358"/>
      <c r="H42" s="358"/>
      <c r="I42" s="358"/>
    </row>
    <row r="43" spans="1:10" ht="21" hidden="1" customHeight="1" x14ac:dyDescent="0.25">
      <c r="A43" s="285" t="s">
        <v>327</v>
      </c>
      <c r="B43" s="73"/>
      <c r="C43" s="73"/>
      <c r="D43" s="285"/>
      <c r="E43" s="285"/>
      <c r="F43" s="285"/>
      <c r="G43" s="285"/>
      <c r="H43" s="285"/>
      <c r="I43" s="285"/>
    </row>
    <row r="44" spans="1:10" ht="21" hidden="1" customHeight="1" x14ac:dyDescent="0.25">
      <c r="A44" s="299">
        <v>1</v>
      </c>
      <c r="B44" s="74" t="s">
        <v>682</v>
      </c>
      <c r="C44" s="1003"/>
      <c r="D44" s="2000" t="s">
        <v>707</v>
      </c>
      <c r="E44" s="2001"/>
      <c r="F44" s="2001"/>
      <c r="G44" s="2001"/>
    </row>
    <row r="45" spans="1:10" ht="21" hidden="1" customHeight="1" x14ac:dyDescent="0.25">
      <c r="A45" s="312">
        <v>2</v>
      </c>
      <c r="B45" s="84" t="s">
        <v>694</v>
      </c>
      <c r="C45" s="674"/>
      <c r="D45" s="2003">
        <v>21.3</v>
      </c>
      <c r="E45" s="2004"/>
      <c r="F45" s="2004"/>
      <c r="G45" s="2004"/>
    </row>
    <row r="46" spans="1:10" ht="21" hidden="1" customHeight="1" x14ac:dyDescent="0.25">
      <c r="A46" s="299">
        <v>3</v>
      </c>
      <c r="B46" s="75" t="s">
        <v>664</v>
      </c>
      <c r="C46" s="675"/>
      <c r="D46" s="2000"/>
      <c r="E46" s="2001"/>
      <c r="F46" s="2001"/>
      <c r="G46" s="2001"/>
    </row>
    <row r="47" spans="1:10" ht="21" hidden="1" customHeight="1" x14ac:dyDescent="0.25">
      <c r="A47" s="299">
        <v>4</v>
      </c>
      <c r="B47" s="75" t="s">
        <v>665</v>
      </c>
      <c r="C47" s="675"/>
      <c r="D47" s="2000" t="s">
        <v>709</v>
      </c>
      <c r="E47" s="2001"/>
      <c r="F47" s="2001"/>
      <c r="G47" s="2001"/>
    </row>
    <row r="48" spans="1:10" ht="21" hidden="1" customHeight="1" x14ac:dyDescent="0.25">
      <c r="A48" s="299">
        <v>5</v>
      </c>
      <c r="B48" s="75" t="s">
        <v>667</v>
      </c>
      <c r="C48" s="675"/>
      <c r="D48" s="2000"/>
      <c r="E48" s="2001"/>
      <c r="F48" s="2001"/>
      <c r="G48" s="2001"/>
    </row>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sheetData>
  <mergeCells count="11">
    <mergeCell ref="A1:J1"/>
    <mergeCell ref="G2:J2"/>
    <mergeCell ref="G3:J3"/>
    <mergeCell ref="D48:G48"/>
    <mergeCell ref="A4:A5"/>
    <mergeCell ref="B4:B5"/>
    <mergeCell ref="D44:G44"/>
    <mergeCell ref="D47:G47"/>
    <mergeCell ref="D45:G45"/>
    <mergeCell ref="D46:G46"/>
    <mergeCell ref="G39:J39"/>
  </mergeCells>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47"/>
  <sheetViews>
    <sheetView view="pageBreakPreview" topLeftCell="A3" zoomScale="80" zoomScaleSheetLayoutView="80" workbookViewId="0">
      <selection activeCell="D35" sqref="D35"/>
    </sheetView>
  </sheetViews>
  <sheetFormatPr defaultColWidth="9.140625" defaultRowHeight="15" x14ac:dyDescent="0.25"/>
  <cols>
    <col min="1" max="1" width="9.140625" style="691"/>
    <col min="2" max="2" width="34.28515625" style="691" customWidth="1"/>
    <col min="3" max="3" width="19.140625" style="691" hidden="1" customWidth="1"/>
    <col min="4" max="4" width="18.5703125" style="691" hidden="1" customWidth="1"/>
    <col min="5" max="6" width="20.28515625" style="691" hidden="1" customWidth="1"/>
    <col min="7" max="7" width="13" style="691" hidden="1" customWidth="1"/>
    <col min="8" max="8" width="18.140625" style="691" hidden="1" customWidth="1"/>
    <col min="9" max="9" width="16.85546875" style="691" hidden="1" customWidth="1"/>
    <col min="10" max="10" width="18.7109375" style="691" hidden="1" customWidth="1"/>
    <col min="11" max="11" width="19.42578125" style="691" customWidth="1"/>
    <col min="12" max="12" width="21.28515625" style="691" customWidth="1"/>
    <col min="13" max="13" width="15.140625" style="691" customWidth="1"/>
    <col min="14" max="14" width="18.85546875" style="691" customWidth="1"/>
    <col min="15" max="15" width="17" style="691" customWidth="1"/>
    <col min="16" max="16" width="14.5703125" style="691" customWidth="1"/>
    <col min="17" max="17" width="17.140625" style="691" customWidth="1"/>
    <col min="18" max="18" width="18.42578125" style="691" customWidth="1"/>
    <col min="19" max="16384" width="9.140625" style="691"/>
  </cols>
  <sheetData>
    <row r="1" spans="1:18" ht="21" customHeight="1" x14ac:dyDescent="0.25">
      <c r="A1" s="2219" t="str">
        <f>F31A!A1:H1</f>
        <v>Name of Transmission Licensee: Uttar Pradesh Power Transmission Corporation Limited</v>
      </c>
      <c r="B1" s="2220"/>
      <c r="C1" s="2220"/>
      <c r="D1" s="2220"/>
      <c r="E1" s="2220"/>
      <c r="F1" s="2220"/>
      <c r="G1" s="2220"/>
      <c r="H1" s="2220"/>
      <c r="I1" s="2220"/>
      <c r="J1" s="2220"/>
      <c r="K1" s="2220"/>
      <c r="L1" s="2220"/>
      <c r="M1" s="2220"/>
      <c r="N1" s="2220"/>
      <c r="O1" s="2220"/>
      <c r="P1" s="2220"/>
      <c r="Q1" s="2220"/>
      <c r="R1" s="2221"/>
    </row>
    <row r="2" spans="1:18" ht="21" customHeight="1" x14ac:dyDescent="0.25">
      <c r="A2" s="2288" t="s">
        <v>91</v>
      </c>
      <c r="B2" s="2191"/>
      <c r="C2" s="2191"/>
      <c r="D2" s="2191"/>
      <c r="E2" s="2191"/>
      <c r="F2" s="2191"/>
      <c r="G2" s="2191"/>
      <c r="H2" s="2191"/>
      <c r="I2" s="1939" t="s">
        <v>905</v>
      </c>
      <c r="J2" s="1939"/>
      <c r="K2" s="1939"/>
      <c r="L2" s="1939"/>
      <c r="M2" s="1939"/>
      <c r="N2" s="1939"/>
      <c r="O2" s="1939"/>
      <c r="P2" s="1939"/>
      <c r="Q2" s="1939"/>
      <c r="R2" s="1940"/>
    </row>
    <row r="3" spans="1:18" ht="21" customHeight="1" thickBot="1" x14ac:dyDescent="0.3">
      <c r="A3" s="1207"/>
      <c r="B3" s="1116"/>
      <c r="C3" s="1116"/>
      <c r="D3" s="1116"/>
      <c r="E3" s="1116"/>
      <c r="F3" s="1116"/>
      <c r="G3" s="1116"/>
      <c r="H3" s="1116"/>
      <c r="I3" s="746" t="s">
        <v>627</v>
      </c>
      <c r="J3" s="746"/>
      <c r="K3" s="1116"/>
      <c r="L3" s="1116"/>
      <c r="M3" s="1116"/>
      <c r="N3" s="1116"/>
      <c r="O3" s="1116"/>
      <c r="P3" s="1116"/>
      <c r="Q3" s="1116"/>
      <c r="R3" s="1208"/>
    </row>
    <row r="4" spans="1:18" ht="21" customHeight="1" thickBot="1" x14ac:dyDescent="0.3">
      <c r="A4" s="2290"/>
      <c r="B4" s="2291"/>
      <c r="C4" s="2291"/>
      <c r="D4" s="2291"/>
      <c r="E4" s="2291"/>
      <c r="F4" s="2291"/>
      <c r="G4" s="2291"/>
      <c r="H4" s="2291"/>
      <c r="I4" s="2291"/>
      <c r="J4" s="2292"/>
      <c r="K4" s="2290" t="s">
        <v>1710</v>
      </c>
      <c r="L4" s="2291"/>
      <c r="M4" s="2291"/>
      <c r="N4" s="2291"/>
      <c r="O4" s="2291"/>
      <c r="P4" s="2291"/>
      <c r="Q4" s="2291"/>
      <c r="R4" s="2292"/>
    </row>
    <row r="5" spans="1:18" ht="93.75" customHeight="1" thickBot="1" x14ac:dyDescent="0.3">
      <c r="A5" s="1216" t="s">
        <v>1353</v>
      </c>
      <c r="B5" s="1213" t="s">
        <v>1572</v>
      </c>
      <c r="C5" s="1214"/>
      <c r="D5" s="1214"/>
      <c r="E5" s="1214"/>
      <c r="F5" s="1214"/>
      <c r="G5" s="1214"/>
      <c r="H5" s="1214"/>
      <c r="I5" s="1215"/>
      <c r="J5" s="1216"/>
      <c r="K5" s="1217" t="s">
        <v>1688</v>
      </c>
      <c r="L5" s="1214" t="s">
        <v>1689</v>
      </c>
      <c r="M5" s="1214" t="s">
        <v>1573</v>
      </c>
      <c r="N5" s="1214" t="s">
        <v>1687</v>
      </c>
      <c r="O5" s="1214" t="s">
        <v>1323</v>
      </c>
      <c r="P5" s="1214" t="s">
        <v>1574</v>
      </c>
      <c r="Q5" s="1214" t="s">
        <v>1575</v>
      </c>
      <c r="R5" s="1218" t="s">
        <v>1576</v>
      </c>
    </row>
    <row r="6" spans="1:18" ht="21" customHeight="1" x14ac:dyDescent="0.25">
      <c r="A6" s="1219">
        <v>1</v>
      </c>
      <c r="B6" s="1243" t="s">
        <v>1582</v>
      </c>
      <c r="C6" s="1386"/>
      <c r="D6" s="1386"/>
      <c r="E6" s="1386"/>
      <c r="F6" s="1386"/>
      <c r="G6" s="1387"/>
      <c r="H6" s="1386"/>
      <c r="I6" s="2297"/>
      <c r="J6" s="2299"/>
      <c r="K6" s="1392">
        <v>1085.1380303000001</v>
      </c>
      <c r="L6" s="1393">
        <v>266.83054763549933</v>
      </c>
      <c r="M6" s="1393">
        <v>144.9168717</v>
      </c>
      <c r="N6" s="1393">
        <v>1230.0549020000001</v>
      </c>
      <c r="O6" s="1394">
        <v>3.0200000000000001E-2</v>
      </c>
      <c r="P6" s="1393">
        <v>26.901130739137923</v>
      </c>
      <c r="Q6" s="2283">
        <v>102.9224938</v>
      </c>
      <c r="R6" s="2285">
        <f>P15-Q6</f>
        <v>1233.5573283477654</v>
      </c>
    </row>
    <row r="7" spans="1:18" ht="21" customHeight="1" x14ac:dyDescent="0.25">
      <c r="A7" s="1029">
        <v>2</v>
      </c>
      <c r="B7" s="1244" t="s">
        <v>1583</v>
      </c>
      <c r="C7" s="1388"/>
      <c r="D7" s="1388"/>
      <c r="E7" s="1388"/>
      <c r="F7" s="1388"/>
      <c r="G7" s="1389"/>
      <c r="H7" s="1388"/>
      <c r="I7" s="2297"/>
      <c r="J7" s="2300"/>
      <c r="K7" s="1395">
        <v>91.6321966</v>
      </c>
      <c r="L7" s="1261">
        <v>22.531943879123059</v>
      </c>
      <c r="M7" s="1261">
        <v>11.908338199999999</v>
      </c>
      <c r="N7" s="1261">
        <v>103.5405348</v>
      </c>
      <c r="O7" s="1396">
        <v>3.0200000000000001E-2</v>
      </c>
      <c r="P7" s="1261">
        <v>2.2666435389904835</v>
      </c>
      <c r="Q7" s="2283"/>
      <c r="R7" s="2286"/>
    </row>
    <row r="8" spans="1:18" ht="21" customHeight="1" x14ac:dyDescent="0.25">
      <c r="A8" s="1029">
        <v>3</v>
      </c>
      <c r="B8" s="1244" t="s">
        <v>1584</v>
      </c>
      <c r="C8" s="1388"/>
      <c r="D8" s="1388"/>
      <c r="E8" s="1388"/>
      <c r="F8" s="1388"/>
      <c r="G8" s="1389"/>
      <c r="H8" s="1388"/>
      <c r="I8" s="2297"/>
      <c r="J8" s="2300"/>
      <c r="K8" s="1395">
        <v>12822.189399999999</v>
      </c>
      <c r="L8" s="1261">
        <v>3152.9185448806165</v>
      </c>
      <c r="M8" s="1261">
        <v>1146.4700315</v>
      </c>
      <c r="N8" s="1261">
        <v>13968.6594315</v>
      </c>
      <c r="O8" s="1396">
        <v>7.8100000000000003E-2</v>
      </c>
      <c r="P8" s="1261">
        <v>799.93970851489883</v>
      </c>
      <c r="Q8" s="2283"/>
      <c r="R8" s="2286"/>
    </row>
    <row r="9" spans="1:18" ht="21" customHeight="1" x14ac:dyDescent="0.25">
      <c r="A9" s="1029">
        <v>4</v>
      </c>
      <c r="B9" s="1244" t="s">
        <v>1585</v>
      </c>
      <c r="C9" s="1388"/>
      <c r="D9" s="1388"/>
      <c r="E9" s="1388"/>
      <c r="F9" s="1388"/>
      <c r="G9" s="1389"/>
      <c r="H9" s="1388"/>
      <c r="I9" s="2297"/>
      <c r="J9" s="2300"/>
      <c r="K9" s="1395">
        <v>11314.740872599998</v>
      </c>
      <c r="L9" s="1261">
        <v>2782.2437506452075</v>
      </c>
      <c r="M9" s="1261">
        <v>1686.7601906999998</v>
      </c>
      <c r="N9" s="1261">
        <v>13001.501063299998</v>
      </c>
      <c r="O9" s="1396">
        <v>5.2699999999999997E-2</v>
      </c>
      <c r="P9" s="1261">
        <v>494.10872935196238</v>
      </c>
      <c r="Q9" s="2283"/>
      <c r="R9" s="2286"/>
    </row>
    <row r="10" spans="1:18" ht="21" customHeight="1" x14ac:dyDescent="0.25">
      <c r="A10" s="1029">
        <v>5</v>
      </c>
      <c r="B10" s="1244" t="s">
        <v>1586</v>
      </c>
      <c r="C10" s="1388"/>
      <c r="D10" s="1388"/>
      <c r="E10" s="1388"/>
      <c r="F10" s="1388"/>
      <c r="G10" s="1389"/>
      <c r="H10" s="1388"/>
      <c r="I10" s="2297"/>
      <c r="J10" s="2300"/>
      <c r="K10" s="1395">
        <v>3.3714123000000003</v>
      </c>
      <c r="L10" s="1261">
        <v>0.8290150793676947</v>
      </c>
      <c r="M10" s="1261">
        <v>0</v>
      </c>
      <c r="N10" s="1261">
        <v>3.3714123000000003</v>
      </c>
      <c r="O10" s="1396">
        <v>0.12770000000000001</v>
      </c>
      <c r="P10" s="1261">
        <v>0.32466412507474546</v>
      </c>
      <c r="Q10" s="2283"/>
      <c r="R10" s="2286"/>
    </row>
    <row r="11" spans="1:18" ht="21" customHeight="1" x14ac:dyDescent="0.25">
      <c r="A11" s="1029">
        <v>6</v>
      </c>
      <c r="B11" s="1244" t="s">
        <v>1587</v>
      </c>
      <c r="C11" s="1388"/>
      <c r="D11" s="1388"/>
      <c r="E11" s="1388"/>
      <c r="F11" s="1388"/>
      <c r="G11" s="1389"/>
      <c r="H11" s="1388"/>
      <c r="I11" s="2297"/>
      <c r="J11" s="2300"/>
      <c r="K11" s="1395">
        <v>8.7441341999999995</v>
      </c>
      <c r="L11" s="1261">
        <v>2.1501431633902421</v>
      </c>
      <c r="M11" s="1261">
        <v>1.2318279000000001</v>
      </c>
      <c r="N11" s="1261">
        <v>9.9759621000000003</v>
      </c>
      <c r="O11" s="1396">
        <v>0.12770000000000001</v>
      </c>
      <c r="P11" s="1261">
        <v>0.92070486679006613</v>
      </c>
      <c r="Q11" s="2283"/>
      <c r="R11" s="2286"/>
    </row>
    <row r="12" spans="1:18" ht="21" customHeight="1" x14ac:dyDescent="0.25">
      <c r="A12" s="1029">
        <v>7</v>
      </c>
      <c r="B12" s="1244" t="s">
        <v>1588</v>
      </c>
      <c r="C12" s="1388"/>
      <c r="D12" s="1388"/>
      <c r="E12" s="1388"/>
      <c r="F12" s="1388"/>
      <c r="G12" s="1389"/>
      <c r="H12" s="1388"/>
      <c r="I12" s="2297"/>
      <c r="J12" s="2300"/>
      <c r="K12" s="1395">
        <v>9.5503201999999998</v>
      </c>
      <c r="L12" s="1261">
        <v>2.348380664859619</v>
      </c>
      <c r="M12" s="1261">
        <v>2.5621158999999998</v>
      </c>
      <c r="N12" s="1261">
        <v>12.1124361</v>
      </c>
      <c r="O12" s="1396">
        <v>0.12770000000000001</v>
      </c>
      <c r="P12" s="1261">
        <v>1.0832787788524267</v>
      </c>
      <c r="Q12" s="2283"/>
      <c r="R12" s="2286"/>
    </row>
    <row r="13" spans="1:18" ht="21" customHeight="1" x14ac:dyDescent="0.25">
      <c r="A13" s="1029">
        <v>8</v>
      </c>
      <c r="B13" s="1244" t="s">
        <v>1589</v>
      </c>
      <c r="C13" s="1388"/>
      <c r="D13" s="1388"/>
      <c r="E13" s="1388"/>
      <c r="F13" s="1388"/>
      <c r="G13" s="1389"/>
      <c r="H13" s="1388"/>
      <c r="I13" s="2297"/>
      <c r="J13" s="2300"/>
      <c r="K13" s="1395">
        <v>4.2658205999999996</v>
      </c>
      <c r="L13" s="1261">
        <v>1.0489460465210221</v>
      </c>
      <c r="M13" s="1261">
        <v>0</v>
      </c>
      <c r="N13" s="1261">
        <v>4.2658205999999996</v>
      </c>
      <c r="O13" s="1396">
        <v>0.15</v>
      </c>
      <c r="P13" s="1261">
        <v>0.48253118302184661</v>
      </c>
      <c r="Q13" s="2283"/>
      <c r="R13" s="2286"/>
    </row>
    <row r="14" spans="1:18" ht="21" customHeight="1" x14ac:dyDescent="0.25">
      <c r="A14" s="1029">
        <v>9</v>
      </c>
      <c r="B14" s="1244" t="s">
        <v>1590</v>
      </c>
      <c r="C14" s="1388"/>
      <c r="D14" s="1388"/>
      <c r="E14" s="1388"/>
      <c r="F14" s="1388"/>
      <c r="G14" s="1389"/>
      <c r="H14" s="1388"/>
      <c r="I14" s="2297"/>
      <c r="J14" s="2300"/>
      <c r="K14" s="1395">
        <v>105.4419635</v>
      </c>
      <c r="L14" s="1261">
        <v>25.927703277240244</v>
      </c>
      <c r="M14" s="1261">
        <v>4.6743933999999996</v>
      </c>
      <c r="N14" s="1261">
        <v>110.1163569</v>
      </c>
      <c r="O14" s="1396">
        <v>0.12770000000000001</v>
      </c>
      <c r="P14" s="1261">
        <v>10.452431049036422</v>
      </c>
      <c r="Q14" s="2283"/>
      <c r="R14" s="2286"/>
    </row>
    <row r="15" spans="1:18" ht="46.5" customHeight="1" thickBot="1" x14ac:dyDescent="0.3">
      <c r="A15" s="1029"/>
      <c r="B15" s="699" t="s">
        <v>70</v>
      </c>
      <c r="C15" s="1390"/>
      <c r="D15" s="1390"/>
      <c r="E15" s="1390"/>
      <c r="F15" s="1390"/>
      <c r="G15" s="1391"/>
      <c r="H15" s="1390"/>
      <c r="I15" s="2298"/>
      <c r="J15" s="2301"/>
      <c r="K15" s="1390">
        <f>SUM(K6:K14)</f>
        <v>25445.074150299995</v>
      </c>
      <c r="L15" s="1390">
        <f>SUM(L6:L14)</f>
        <v>6256.8289752718256</v>
      </c>
      <c r="M15" s="1390">
        <f>SUM(M6:M14)</f>
        <v>2998.5237693000004</v>
      </c>
      <c r="N15" s="1390">
        <f>SUM(N6:N14)</f>
        <v>28443.597919599997</v>
      </c>
      <c r="O15" s="1397">
        <v>6.4603232196724467E-2</v>
      </c>
      <c r="P15" s="1390">
        <f>SUM(P6:P14)</f>
        <v>1336.4798221477654</v>
      </c>
      <c r="Q15" s="2284"/>
      <c r="R15" s="2287"/>
    </row>
    <row r="16" spans="1:18" ht="21.75" hidden="1" customHeight="1" x14ac:dyDescent="0.25">
      <c r="A16" s="1209"/>
      <c r="B16" s="827"/>
      <c r="C16" s="828"/>
      <c r="D16" s="828"/>
      <c r="E16" s="828"/>
      <c r="F16" s="828"/>
      <c r="G16" s="829"/>
      <c r="H16" s="828"/>
      <c r="I16" s="830"/>
      <c r="J16" s="1212"/>
      <c r="K16" s="834"/>
      <c r="L16" s="834"/>
      <c r="M16" s="834"/>
      <c r="N16" s="834"/>
      <c r="O16" s="834"/>
      <c r="P16" s="834"/>
      <c r="Q16" s="834"/>
      <c r="R16" s="1210"/>
    </row>
    <row r="17" spans="1:18" ht="21" hidden="1" customHeight="1" x14ac:dyDescent="0.25">
      <c r="A17" s="2294" t="s">
        <v>1299</v>
      </c>
      <c r="B17" s="2295"/>
      <c r="C17" s="2295"/>
      <c r="D17" s="2295"/>
      <c r="E17" s="2295"/>
      <c r="F17" s="2295"/>
      <c r="G17" s="2295"/>
      <c r="H17" s="2295"/>
      <c r="I17" s="2295"/>
      <c r="J17" s="2296"/>
      <c r="K17" s="834"/>
      <c r="L17" s="834"/>
      <c r="M17" s="834"/>
      <c r="N17" s="834"/>
      <c r="O17" s="834"/>
      <c r="P17" s="834"/>
      <c r="Q17" s="834"/>
      <c r="R17" s="1210"/>
    </row>
    <row r="18" spans="1:18" ht="93.75" hidden="1" customHeight="1" x14ac:dyDescent="0.25">
      <c r="A18" s="1582" t="s">
        <v>1353</v>
      </c>
      <c r="B18" s="1581" t="s">
        <v>1572</v>
      </c>
      <c r="C18" s="1581" t="s">
        <v>1591</v>
      </c>
      <c r="D18" s="1581" t="s">
        <v>1596</v>
      </c>
      <c r="E18" s="1581" t="s">
        <v>1573</v>
      </c>
      <c r="F18" s="1581" t="s">
        <v>1595</v>
      </c>
      <c r="G18" s="1581" t="s">
        <v>1323</v>
      </c>
      <c r="H18" s="1581" t="s">
        <v>1574</v>
      </c>
      <c r="I18" s="1581" t="s">
        <v>1575</v>
      </c>
      <c r="J18" s="1581" t="s">
        <v>1576</v>
      </c>
      <c r="K18" s="834"/>
      <c r="L18" s="834"/>
      <c r="M18" s="834"/>
      <c r="N18" s="834"/>
      <c r="O18" s="834"/>
      <c r="P18" s="834"/>
      <c r="Q18" s="834"/>
      <c r="R18" s="1210"/>
    </row>
    <row r="19" spans="1:18" ht="21" hidden="1" customHeight="1" x14ac:dyDescent="0.25">
      <c r="A19" s="1029">
        <v>1</v>
      </c>
      <c r="B19" s="1244" t="s">
        <v>1582</v>
      </c>
      <c r="C19" s="1245">
        <v>935.77293029999998</v>
      </c>
      <c r="D19" s="1245">
        <v>214.62817478661404</v>
      </c>
      <c r="E19" s="1245">
        <v>111.4827271022851</v>
      </c>
      <c r="F19" s="1245">
        <f t="shared" ref="F19:F27" si="0">C19+E19</f>
        <v>1047.2556574022851</v>
      </c>
      <c r="G19" s="697">
        <f>G6</f>
        <v>0</v>
      </c>
      <c r="H19" s="698">
        <f t="shared" ref="H19:H27" si="1">(C19-D19+E19/2)*G19</f>
        <v>0</v>
      </c>
      <c r="I19" s="2289">
        <v>61.583637956156636</v>
      </c>
      <c r="J19" s="2289">
        <f>H28-I19</f>
        <v>-61.583637956156636</v>
      </c>
      <c r="K19" s="834"/>
      <c r="L19" s="834"/>
      <c r="M19" s="834"/>
      <c r="N19" s="834"/>
      <c r="O19" s="834"/>
      <c r="P19" s="834"/>
      <c r="Q19" s="834"/>
      <c r="R19" s="1210"/>
    </row>
    <row r="20" spans="1:18" ht="21" hidden="1" customHeight="1" x14ac:dyDescent="0.25">
      <c r="A20" s="1029">
        <v>2</v>
      </c>
      <c r="B20" s="1244" t="s">
        <v>1583</v>
      </c>
      <c r="C20" s="1245">
        <v>85.588396599999996</v>
      </c>
      <c r="D20" s="1245">
        <v>19.630490208005583</v>
      </c>
      <c r="E20" s="1245">
        <v>10.196520493728098</v>
      </c>
      <c r="F20" s="1245">
        <f t="shared" si="0"/>
        <v>95.784917093728097</v>
      </c>
      <c r="G20" s="697">
        <f t="shared" ref="G20:G27" si="2">G7</f>
        <v>0</v>
      </c>
      <c r="H20" s="698">
        <f t="shared" si="1"/>
        <v>0</v>
      </c>
      <c r="I20" s="2289"/>
      <c r="J20" s="2289"/>
      <c r="K20" s="834"/>
      <c r="L20" s="834"/>
      <c r="M20" s="834"/>
      <c r="N20" s="834"/>
      <c r="O20" s="834"/>
      <c r="P20" s="834"/>
      <c r="Q20" s="834"/>
      <c r="R20" s="1210"/>
    </row>
    <row r="21" spans="1:18" ht="21" hidden="1" customHeight="1" x14ac:dyDescent="0.25">
      <c r="A21" s="1029">
        <v>3</v>
      </c>
      <c r="B21" s="1244" t="s">
        <v>1584</v>
      </c>
      <c r="C21" s="1245">
        <v>11582.7270623</v>
      </c>
      <c r="D21" s="1245">
        <v>2656.6055588250319</v>
      </c>
      <c r="E21" s="1245">
        <v>1379.9009977481105</v>
      </c>
      <c r="F21" s="1245">
        <f t="shared" si="0"/>
        <v>12962.628060048111</v>
      </c>
      <c r="G21" s="697">
        <f t="shared" si="2"/>
        <v>0</v>
      </c>
      <c r="H21" s="698">
        <f t="shared" si="1"/>
        <v>0</v>
      </c>
      <c r="I21" s="2289"/>
      <c r="J21" s="2289"/>
      <c r="K21" s="834"/>
      <c r="L21" s="834"/>
      <c r="M21" s="834"/>
      <c r="N21" s="834"/>
      <c r="O21" s="834"/>
      <c r="P21" s="834"/>
      <c r="Q21" s="834"/>
      <c r="R21" s="1210"/>
    </row>
    <row r="22" spans="1:18" ht="21" hidden="1" customHeight="1" x14ac:dyDescent="0.25">
      <c r="A22" s="1029">
        <v>4</v>
      </c>
      <c r="B22" s="1244" t="s">
        <v>1585</v>
      </c>
      <c r="C22" s="1245">
        <v>9940.3731725999987</v>
      </c>
      <c r="D22" s="1245">
        <v>2279.9165071477187</v>
      </c>
      <c r="E22" s="1245">
        <v>1184.2401867091512</v>
      </c>
      <c r="F22" s="1245">
        <f t="shared" si="0"/>
        <v>11124.613359309151</v>
      </c>
      <c r="G22" s="697">
        <f t="shared" si="2"/>
        <v>0</v>
      </c>
      <c r="H22" s="698">
        <f t="shared" si="1"/>
        <v>0</v>
      </c>
      <c r="I22" s="2289"/>
      <c r="J22" s="2289"/>
      <c r="K22" s="834"/>
      <c r="L22" s="834"/>
      <c r="M22" s="834"/>
      <c r="N22" s="834"/>
      <c r="O22" s="834"/>
      <c r="P22" s="834"/>
      <c r="Q22" s="834"/>
      <c r="R22" s="1210"/>
    </row>
    <row r="23" spans="1:18" ht="21" hidden="1" customHeight="1" x14ac:dyDescent="0.25">
      <c r="A23" s="1029">
        <v>5</v>
      </c>
      <c r="B23" s="1244" t="s">
        <v>1586</v>
      </c>
      <c r="C23" s="1245">
        <v>3.3787123000000001</v>
      </c>
      <c r="D23" s="1245">
        <v>0.77493890942709898</v>
      </c>
      <c r="E23" s="1245">
        <v>0.40252079227946652</v>
      </c>
      <c r="F23" s="1245">
        <f t="shared" si="0"/>
        <v>3.7812330922794666</v>
      </c>
      <c r="G23" s="697">
        <f t="shared" si="2"/>
        <v>0</v>
      </c>
      <c r="H23" s="698">
        <f t="shared" si="1"/>
        <v>0</v>
      </c>
      <c r="I23" s="2289"/>
      <c r="J23" s="2289"/>
      <c r="K23" s="834"/>
      <c r="L23" s="834"/>
      <c r="M23" s="834"/>
      <c r="N23" s="834"/>
      <c r="O23" s="834"/>
      <c r="P23" s="834"/>
      <c r="Q23" s="834"/>
      <c r="R23" s="1210"/>
    </row>
    <row r="24" spans="1:18" ht="21" hidden="1" customHeight="1" x14ac:dyDescent="0.25">
      <c r="A24" s="1029">
        <v>6</v>
      </c>
      <c r="B24" s="1244" t="s">
        <v>1587</v>
      </c>
      <c r="C24" s="1245">
        <v>6.7148341999999994</v>
      </c>
      <c r="D24" s="1245">
        <v>1.5401093167748512</v>
      </c>
      <c r="E24" s="1245">
        <v>0.79996760369601683</v>
      </c>
      <c r="F24" s="1245">
        <f t="shared" si="0"/>
        <v>7.5148018036960167</v>
      </c>
      <c r="G24" s="697">
        <f t="shared" si="2"/>
        <v>0</v>
      </c>
      <c r="H24" s="698">
        <f t="shared" si="1"/>
        <v>0</v>
      </c>
      <c r="I24" s="2289"/>
      <c r="J24" s="2289"/>
      <c r="K24" s="834"/>
      <c r="L24" s="834"/>
      <c r="M24" s="834"/>
      <c r="N24" s="834"/>
      <c r="O24" s="834"/>
      <c r="P24" s="834"/>
      <c r="Q24" s="834"/>
      <c r="R24" s="1210"/>
    </row>
    <row r="25" spans="1:18" ht="21" hidden="1" customHeight="1" x14ac:dyDescent="0.25">
      <c r="A25" s="1029">
        <v>7</v>
      </c>
      <c r="B25" s="1244" t="s">
        <v>1588</v>
      </c>
      <c r="C25" s="1245">
        <v>8.3263201999999996</v>
      </c>
      <c r="D25" s="1245">
        <v>1.9097185325098038</v>
      </c>
      <c r="E25" s="1245">
        <v>0.991950987859051</v>
      </c>
      <c r="F25" s="1245">
        <f t="shared" si="0"/>
        <v>9.3182711878590503</v>
      </c>
      <c r="G25" s="697">
        <f t="shared" si="2"/>
        <v>0</v>
      </c>
      <c r="H25" s="698">
        <f t="shared" si="1"/>
        <v>0</v>
      </c>
      <c r="I25" s="2289"/>
      <c r="J25" s="2289"/>
      <c r="K25" s="834"/>
      <c r="L25" s="834"/>
      <c r="M25" s="834"/>
      <c r="N25" s="834"/>
      <c r="O25" s="834"/>
      <c r="P25" s="834"/>
      <c r="Q25" s="834"/>
      <c r="R25" s="1210"/>
    </row>
    <row r="26" spans="1:18" ht="21" hidden="1" customHeight="1" x14ac:dyDescent="0.25">
      <c r="A26" s="1029">
        <v>8</v>
      </c>
      <c r="B26" s="1244" t="s">
        <v>1589</v>
      </c>
      <c r="C26" s="1245">
        <v>4.2658205999999996</v>
      </c>
      <c r="D26" s="1245">
        <v>0.97840540124580977</v>
      </c>
      <c r="E26" s="1245">
        <v>0</v>
      </c>
      <c r="F26" s="1245">
        <f t="shared" si="0"/>
        <v>4.2658205999999996</v>
      </c>
      <c r="G26" s="697">
        <f t="shared" si="2"/>
        <v>0</v>
      </c>
      <c r="H26" s="698">
        <f t="shared" si="1"/>
        <v>0</v>
      </c>
      <c r="I26" s="2289"/>
      <c r="J26" s="2289"/>
      <c r="K26" s="834"/>
      <c r="L26" s="834"/>
      <c r="M26" s="834"/>
      <c r="N26" s="834"/>
      <c r="O26" s="834"/>
      <c r="P26" s="834"/>
      <c r="Q26" s="834"/>
      <c r="R26" s="1210"/>
    </row>
    <row r="27" spans="1:18" ht="21" hidden="1" customHeight="1" x14ac:dyDescent="0.25">
      <c r="A27" s="1029">
        <v>9</v>
      </c>
      <c r="B27" s="1244" t="s">
        <v>1590</v>
      </c>
      <c r="C27" s="1245">
        <v>95.052663499999994</v>
      </c>
      <c r="D27" s="1245">
        <v>21.801207338911635</v>
      </c>
      <c r="E27" s="1245">
        <v>11.832245944091659</v>
      </c>
      <c r="F27" s="1245">
        <f t="shared" si="0"/>
        <v>106.88490944409165</v>
      </c>
      <c r="G27" s="697">
        <f t="shared" si="2"/>
        <v>0</v>
      </c>
      <c r="H27" s="698">
        <f t="shared" si="1"/>
        <v>0</v>
      </c>
      <c r="I27" s="2289"/>
      <c r="J27" s="2289"/>
      <c r="K27" s="834"/>
      <c r="L27" s="834"/>
      <c r="M27" s="834"/>
      <c r="N27" s="834"/>
      <c r="O27" s="834"/>
      <c r="P27" s="834"/>
      <c r="Q27" s="834"/>
      <c r="R27" s="1210"/>
    </row>
    <row r="28" spans="1:18" ht="46.5" hidden="1" customHeight="1" x14ac:dyDescent="0.25">
      <c r="A28" s="1029"/>
      <c r="B28" s="699" t="s">
        <v>70</v>
      </c>
      <c r="C28" s="700">
        <f>SUM(C19:C27)</f>
        <v>22662.199912600001</v>
      </c>
      <c r="D28" s="700">
        <f>SUM(D19:D27)</f>
        <v>5197.7851104662395</v>
      </c>
      <c r="E28" s="700">
        <f>SUM(E19:E27)</f>
        <v>2699.8471173812013</v>
      </c>
      <c r="F28" s="700">
        <f>SUM(F19:F27)</f>
        <v>25362.047029981204</v>
      </c>
      <c r="G28" s="701">
        <f>H28/(C28-D28+E28/2)</f>
        <v>0</v>
      </c>
      <c r="H28" s="700">
        <f>SUM(H19:H27)</f>
        <v>0</v>
      </c>
      <c r="I28" s="2289"/>
      <c r="J28" s="2289"/>
      <c r="K28" s="834"/>
      <c r="L28" s="834"/>
      <c r="M28" s="834"/>
      <c r="N28" s="834"/>
      <c r="O28" s="834"/>
      <c r="P28" s="834"/>
      <c r="Q28" s="834"/>
      <c r="R28" s="1210"/>
    </row>
    <row r="29" spans="1:18" hidden="1" x14ac:dyDescent="0.25">
      <c r="A29" s="1164"/>
      <c r="B29" s="834"/>
      <c r="C29" s="834"/>
      <c r="D29" s="834"/>
      <c r="E29" s="834"/>
      <c r="F29" s="834"/>
      <c r="G29" s="834"/>
      <c r="H29" s="834"/>
      <c r="I29" s="834"/>
      <c r="J29" s="834"/>
      <c r="K29" s="834"/>
      <c r="L29" s="834"/>
      <c r="M29" s="834"/>
      <c r="N29" s="834"/>
      <c r="O29" s="834"/>
      <c r="P29" s="834"/>
      <c r="Q29" s="834"/>
      <c r="R29" s="1210"/>
    </row>
    <row r="30" spans="1:18" ht="21" hidden="1" customHeight="1" x14ac:dyDescent="0.25">
      <c r="A30" s="2294" t="s">
        <v>1300</v>
      </c>
      <c r="B30" s="2295"/>
      <c r="C30" s="2295"/>
      <c r="D30" s="2295"/>
      <c r="E30" s="2295"/>
      <c r="F30" s="2295"/>
      <c r="G30" s="2295"/>
      <c r="H30" s="2295"/>
      <c r="I30" s="2295"/>
      <c r="J30" s="2296"/>
      <c r="K30" s="834"/>
      <c r="L30" s="834"/>
      <c r="M30" s="834"/>
      <c r="N30" s="834"/>
      <c r="O30" s="834"/>
      <c r="P30" s="834"/>
      <c r="Q30" s="834"/>
      <c r="R30" s="1210"/>
    </row>
    <row r="31" spans="1:18" ht="93.75" hidden="1" customHeight="1" x14ac:dyDescent="0.25">
      <c r="A31" s="1582" t="s">
        <v>1353</v>
      </c>
      <c r="B31" s="1581" t="s">
        <v>1572</v>
      </c>
      <c r="C31" s="1581" t="s">
        <v>1592</v>
      </c>
      <c r="D31" s="1581" t="s">
        <v>1593</v>
      </c>
      <c r="E31" s="1581" t="s">
        <v>1573</v>
      </c>
      <c r="F31" s="1581" t="s">
        <v>1594</v>
      </c>
      <c r="G31" s="1581" t="s">
        <v>1323</v>
      </c>
      <c r="H31" s="1581" t="s">
        <v>1574</v>
      </c>
      <c r="I31" s="1581" t="s">
        <v>1575</v>
      </c>
      <c r="J31" s="1581" t="s">
        <v>1576</v>
      </c>
      <c r="K31" s="834"/>
      <c r="L31" s="834"/>
      <c r="M31" s="834"/>
      <c r="N31" s="834"/>
      <c r="O31" s="834"/>
      <c r="P31" s="834"/>
      <c r="Q31" s="834"/>
      <c r="R31" s="1210"/>
    </row>
    <row r="32" spans="1:18" ht="21" hidden="1" customHeight="1" x14ac:dyDescent="0.25">
      <c r="A32" s="1029">
        <v>1</v>
      </c>
      <c r="B32" s="1244" t="s">
        <v>1582</v>
      </c>
      <c r="C32" s="1245">
        <v>1047.2556574022851</v>
      </c>
      <c r="D32" s="1245">
        <v>262.63064308516221</v>
      </c>
      <c r="E32" s="1245">
        <v>173.80692643259181</v>
      </c>
      <c r="F32" s="1245">
        <f t="shared" ref="F32:F40" si="3">C32+E32</f>
        <v>1221.0625838348769</v>
      </c>
      <c r="G32" s="697">
        <f>G19</f>
        <v>0</v>
      </c>
      <c r="H32" s="698">
        <f t="shared" ref="H32:H40" si="4">(C32-D32+E32/2)*G32</f>
        <v>0</v>
      </c>
      <c r="I32" s="2289">
        <v>63.989313113221648</v>
      </c>
      <c r="J32" s="2289">
        <f>H41-I32</f>
        <v>-63.989313113221648</v>
      </c>
      <c r="K32" s="834"/>
      <c r="L32" s="834"/>
      <c r="M32" s="834"/>
      <c r="N32" s="834"/>
      <c r="O32" s="834"/>
      <c r="P32" s="834"/>
      <c r="Q32" s="834"/>
      <c r="R32" s="1210"/>
    </row>
    <row r="33" spans="1:18" ht="21" hidden="1" customHeight="1" x14ac:dyDescent="0.25">
      <c r="A33" s="1029">
        <v>2</v>
      </c>
      <c r="B33" s="1244" t="s">
        <v>1583</v>
      </c>
      <c r="C33" s="1245">
        <v>95.784917093728097</v>
      </c>
      <c r="D33" s="1245">
        <v>24.020929556574835</v>
      </c>
      <c r="E33" s="1245">
        <v>15.896865221962162</v>
      </c>
      <c r="F33" s="1245">
        <f t="shared" si="3"/>
        <v>111.68178231569026</v>
      </c>
      <c r="G33" s="697">
        <f t="shared" ref="G33:G40" si="5">G20</f>
        <v>0</v>
      </c>
      <c r="H33" s="698">
        <f t="shared" si="4"/>
        <v>0</v>
      </c>
      <c r="I33" s="2289"/>
      <c r="J33" s="2289"/>
      <c r="K33" s="834"/>
      <c r="L33" s="834"/>
      <c r="M33" s="834"/>
      <c r="N33" s="834"/>
      <c r="O33" s="834"/>
      <c r="P33" s="834"/>
      <c r="Q33" s="834"/>
      <c r="R33" s="1210"/>
    </row>
    <row r="34" spans="1:18" ht="21" hidden="1" customHeight="1" x14ac:dyDescent="0.25">
      <c r="A34" s="1029">
        <v>3</v>
      </c>
      <c r="B34" s="1244" t="s">
        <v>1584</v>
      </c>
      <c r="C34" s="1245">
        <v>12962.628060048111</v>
      </c>
      <c r="D34" s="1245">
        <v>3250.7662474020608</v>
      </c>
      <c r="E34" s="1245">
        <v>2151.3319366489545</v>
      </c>
      <c r="F34" s="1245">
        <f t="shared" si="3"/>
        <v>15113.959996697065</v>
      </c>
      <c r="G34" s="697">
        <f t="shared" si="5"/>
        <v>0</v>
      </c>
      <c r="H34" s="698">
        <f t="shared" si="4"/>
        <v>0</v>
      </c>
      <c r="I34" s="2289"/>
      <c r="J34" s="2289"/>
      <c r="K34" s="834"/>
      <c r="L34" s="834"/>
      <c r="M34" s="834"/>
      <c r="N34" s="834"/>
      <c r="O34" s="834"/>
      <c r="P34" s="834"/>
      <c r="Q34" s="834"/>
      <c r="R34" s="1210"/>
    </row>
    <row r="35" spans="1:18" ht="21" hidden="1" customHeight="1" x14ac:dyDescent="0.25">
      <c r="A35" s="1029">
        <v>4</v>
      </c>
      <c r="B35" s="1244" t="s">
        <v>1585</v>
      </c>
      <c r="C35" s="1245">
        <v>11124.613359309151</v>
      </c>
      <c r="D35" s="1245">
        <v>2789.8291501010649</v>
      </c>
      <c r="E35" s="1245">
        <v>1846.2873340103044</v>
      </c>
      <c r="F35" s="1245">
        <f t="shared" si="3"/>
        <v>12970.900693319456</v>
      </c>
      <c r="G35" s="697">
        <f t="shared" si="5"/>
        <v>0</v>
      </c>
      <c r="H35" s="698">
        <f t="shared" si="4"/>
        <v>0</v>
      </c>
      <c r="I35" s="2289"/>
      <c r="J35" s="2289"/>
      <c r="K35" s="834"/>
      <c r="L35" s="834"/>
      <c r="M35" s="834"/>
      <c r="N35" s="834"/>
      <c r="O35" s="834"/>
      <c r="P35" s="834"/>
      <c r="Q35" s="834"/>
      <c r="R35" s="1210"/>
    </row>
    <row r="36" spans="1:18" ht="21" hidden="1" customHeight="1" x14ac:dyDescent="0.25">
      <c r="A36" s="1029">
        <v>5</v>
      </c>
      <c r="B36" s="1244" t="s">
        <v>1586</v>
      </c>
      <c r="C36" s="1245">
        <v>3.7812330922794666</v>
      </c>
      <c r="D36" s="1245">
        <v>0.94825716305372321</v>
      </c>
      <c r="E36" s="1245">
        <v>0.6275492495542998</v>
      </c>
      <c r="F36" s="1245">
        <f t="shared" si="3"/>
        <v>4.4087823418337662</v>
      </c>
      <c r="G36" s="697">
        <f t="shared" si="5"/>
        <v>0</v>
      </c>
      <c r="H36" s="698">
        <f t="shared" si="4"/>
        <v>0</v>
      </c>
      <c r="I36" s="2289"/>
      <c r="J36" s="2289"/>
      <c r="K36" s="834"/>
      <c r="L36" s="834"/>
      <c r="M36" s="834"/>
      <c r="N36" s="834"/>
      <c r="O36" s="834"/>
      <c r="P36" s="834"/>
      <c r="Q36" s="834"/>
      <c r="R36" s="1210"/>
    </row>
    <row r="37" spans="1:18" ht="21" hidden="1" customHeight="1" x14ac:dyDescent="0.25">
      <c r="A37" s="1029">
        <v>6</v>
      </c>
      <c r="B37" s="1244" t="s">
        <v>1587</v>
      </c>
      <c r="C37" s="1245">
        <v>7.5148018036960167</v>
      </c>
      <c r="D37" s="1245">
        <v>1.8845610586222798</v>
      </c>
      <c r="E37" s="1245">
        <v>1.2471879192234114</v>
      </c>
      <c r="F37" s="1245">
        <f t="shared" si="3"/>
        <v>8.7619897229194272</v>
      </c>
      <c r="G37" s="697">
        <f t="shared" si="5"/>
        <v>0</v>
      </c>
      <c r="H37" s="698">
        <f t="shared" si="4"/>
        <v>0</v>
      </c>
      <c r="I37" s="2289"/>
      <c r="J37" s="2289"/>
      <c r="K37" s="834"/>
      <c r="L37" s="834"/>
      <c r="M37" s="834"/>
      <c r="N37" s="834"/>
      <c r="O37" s="834"/>
      <c r="P37" s="834"/>
      <c r="Q37" s="834"/>
      <c r="R37" s="1210"/>
    </row>
    <row r="38" spans="1:18" ht="21" hidden="1" customHeight="1" x14ac:dyDescent="0.25">
      <c r="A38" s="1029">
        <v>7</v>
      </c>
      <c r="B38" s="1244" t="s">
        <v>1588</v>
      </c>
      <c r="C38" s="1245">
        <v>9.3182711878590503</v>
      </c>
      <c r="D38" s="1245">
        <v>2.3368348857429826</v>
      </c>
      <c r="E38" s="1245">
        <v>1.5464992367236499</v>
      </c>
      <c r="F38" s="1245">
        <f t="shared" si="3"/>
        <v>10.8647704245827</v>
      </c>
      <c r="G38" s="697">
        <f t="shared" si="5"/>
        <v>0</v>
      </c>
      <c r="H38" s="698">
        <f t="shared" si="4"/>
        <v>0</v>
      </c>
      <c r="I38" s="2289"/>
      <c r="J38" s="2289"/>
      <c r="K38" s="834"/>
      <c r="L38" s="834"/>
      <c r="M38" s="834"/>
      <c r="N38" s="834"/>
      <c r="O38" s="834"/>
      <c r="P38" s="834"/>
      <c r="Q38" s="834"/>
      <c r="R38" s="1210"/>
    </row>
    <row r="39" spans="1:18" ht="21" hidden="1" customHeight="1" x14ac:dyDescent="0.25">
      <c r="A39" s="1029">
        <v>8</v>
      </c>
      <c r="B39" s="1244" t="s">
        <v>1589</v>
      </c>
      <c r="C39" s="1245">
        <v>4.2658205999999996</v>
      </c>
      <c r="D39" s="1245">
        <v>1.0697819577722989</v>
      </c>
      <c r="E39" s="1245">
        <v>0</v>
      </c>
      <c r="F39" s="1245">
        <f t="shared" si="3"/>
        <v>4.2658205999999996</v>
      </c>
      <c r="G39" s="697">
        <f t="shared" si="5"/>
        <v>0</v>
      </c>
      <c r="H39" s="698">
        <f t="shared" si="4"/>
        <v>0</v>
      </c>
      <c r="I39" s="2289"/>
      <c r="J39" s="2289"/>
      <c r="K39" s="834"/>
      <c r="L39" s="834"/>
      <c r="M39" s="834"/>
      <c r="N39" s="834"/>
      <c r="O39" s="834"/>
      <c r="P39" s="834"/>
      <c r="Q39" s="834"/>
      <c r="R39" s="1210"/>
    </row>
    <row r="40" spans="1:18" ht="21" hidden="1" customHeight="1" x14ac:dyDescent="0.25">
      <c r="A40" s="1029">
        <v>9</v>
      </c>
      <c r="B40" s="1244" t="s">
        <v>1590</v>
      </c>
      <c r="C40" s="1245">
        <v>106.88490944409165</v>
      </c>
      <c r="D40" s="1245">
        <v>26.804584253124769</v>
      </c>
      <c r="E40" s="1245">
        <v>18.447039768324061</v>
      </c>
      <c r="F40" s="1245">
        <f t="shared" si="3"/>
        <v>125.33194921241571</v>
      </c>
      <c r="G40" s="697">
        <f t="shared" si="5"/>
        <v>0</v>
      </c>
      <c r="H40" s="698">
        <f t="shared" si="4"/>
        <v>0</v>
      </c>
      <c r="I40" s="2289"/>
      <c r="J40" s="2289"/>
      <c r="K40" s="834"/>
      <c r="L40" s="834"/>
      <c r="M40" s="834"/>
      <c r="N40" s="834"/>
      <c r="O40" s="834"/>
      <c r="P40" s="834"/>
      <c r="Q40" s="834"/>
      <c r="R40" s="1210"/>
    </row>
    <row r="41" spans="1:18" ht="46.5" hidden="1" customHeight="1" x14ac:dyDescent="0.25">
      <c r="A41" s="1211"/>
      <c r="B41" s="1204" t="s">
        <v>70</v>
      </c>
      <c r="C41" s="1205">
        <f>SUM(C32:C40)</f>
        <v>25362.047029981204</v>
      </c>
      <c r="D41" s="1205">
        <f>SUM(D32:D40)</f>
        <v>6360.2909894631784</v>
      </c>
      <c r="E41" s="1205">
        <f>SUM(E32:E40)</f>
        <v>4209.1913384876389</v>
      </c>
      <c r="F41" s="1205">
        <f>SUM(F32:F40)</f>
        <v>29571.238368468839</v>
      </c>
      <c r="G41" s="1206">
        <f>H41/(C41-D41+E41/2)</f>
        <v>0</v>
      </c>
      <c r="H41" s="1205">
        <f>SUM(H32:H40)</f>
        <v>0</v>
      </c>
      <c r="I41" s="2293"/>
      <c r="J41" s="2293"/>
      <c r="K41" s="834"/>
      <c r="L41" s="834"/>
      <c r="M41" s="834"/>
      <c r="N41" s="834"/>
      <c r="O41" s="834"/>
      <c r="P41" s="834"/>
      <c r="Q41" s="834"/>
      <c r="R41" s="1210"/>
    </row>
    <row r="42" spans="1:18" ht="46.5" customHeight="1" x14ac:dyDescent="0.25">
      <c r="A42" s="2277" t="str">
        <f>'F26'!C15</f>
        <v>Signature of Petitioner</v>
      </c>
      <c r="B42" s="2278"/>
      <c r="C42" s="2278"/>
      <c r="D42" s="2278"/>
      <c r="E42" s="2278"/>
      <c r="F42" s="2278"/>
      <c r="G42" s="2278"/>
      <c r="H42" s="2278"/>
      <c r="I42" s="2278"/>
      <c r="J42" s="2278"/>
      <c r="K42" s="2278"/>
      <c r="L42" s="2278"/>
      <c r="M42" s="2278"/>
      <c r="N42" s="2278"/>
      <c r="O42" s="2278"/>
      <c r="P42" s="2278"/>
      <c r="Q42" s="2278"/>
      <c r="R42" s="2279"/>
    </row>
    <row r="43" spans="1:18" x14ac:dyDescent="0.25">
      <c r="A43" s="2280"/>
      <c r="B43" s="2281"/>
      <c r="C43" s="2281"/>
      <c r="D43" s="2281"/>
      <c r="E43" s="2281"/>
      <c r="F43" s="2281"/>
      <c r="G43" s="2281"/>
      <c r="H43" s="2281"/>
      <c r="I43" s="2281"/>
      <c r="J43" s="2281"/>
      <c r="K43" s="2281"/>
      <c r="L43" s="2281"/>
      <c r="M43" s="2281"/>
      <c r="N43" s="2281"/>
      <c r="O43" s="2281"/>
      <c r="P43" s="2281"/>
      <c r="Q43" s="2281"/>
      <c r="R43" s="2282"/>
    </row>
    <row r="44" spans="1:18" ht="15.75" thickBot="1" x14ac:dyDescent="0.3">
      <c r="A44" s="2225"/>
      <c r="B44" s="2226"/>
      <c r="C44" s="2226"/>
      <c r="D44" s="2226"/>
      <c r="E44" s="2226"/>
      <c r="F44" s="2226"/>
      <c r="G44" s="2226"/>
      <c r="H44" s="2226"/>
      <c r="I44" s="2226"/>
      <c r="J44" s="2226"/>
      <c r="K44" s="2226"/>
      <c r="L44" s="2226"/>
      <c r="M44" s="2226"/>
      <c r="N44" s="2226"/>
      <c r="O44" s="2226"/>
      <c r="P44" s="2226"/>
      <c r="Q44" s="2226"/>
      <c r="R44" s="2227"/>
    </row>
    <row r="47" spans="1:18" x14ac:dyDescent="0.25">
      <c r="C47" s="1408"/>
      <c r="D47" s="1408"/>
      <c r="E47" s="1408"/>
      <c r="F47" s="1408"/>
      <c r="G47" s="1408"/>
      <c r="H47" s="1408"/>
      <c r="K47" s="1408"/>
      <c r="L47" s="1408"/>
      <c r="M47" s="1408"/>
      <c r="N47" s="1408"/>
      <c r="O47" s="1408"/>
      <c r="P47" s="1408"/>
    </row>
  </sheetData>
  <mergeCells count="16">
    <mergeCell ref="A42:R44"/>
    <mergeCell ref="A1:R1"/>
    <mergeCell ref="Q6:Q15"/>
    <mergeCell ref="R6:R15"/>
    <mergeCell ref="A2:H2"/>
    <mergeCell ref="I19:I28"/>
    <mergeCell ref="J19:J28"/>
    <mergeCell ref="I2:R2"/>
    <mergeCell ref="K4:R4"/>
    <mergeCell ref="I32:I41"/>
    <mergeCell ref="J32:J41"/>
    <mergeCell ref="A4:J4"/>
    <mergeCell ref="A17:J17"/>
    <mergeCell ref="A30:J30"/>
    <mergeCell ref="I6:I15"/>
    <mergeCell ref="J6:J15"/>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0"/>
    <pageSetUpPr fitToPage="1"/>
  </sheetPr>
  <dimension ref="A1:M70"/>
  <sheetViews>
    <sheetView view="pageBreakPreview" zoomScaleNormal="110" zoomScaleSheetLayoutView="100" workbookViewId="0">
      <selection activeCell="B6" sqref="B6"/>
    </sheetView>
  </sheetViews>
  <sheetFormatPr defaultRowHeight="15" x14ac:dyDescent="0.25"/>
  <cols>
    <col min="1" max="1" width="4.28515625" style="1005" customWidth="1"/>
    <col min="2" max="2" width="3.7109375" style="1005" customWidth="1"/>
    <col min="3" max="3" width="77.5703125" style="1013" customWidth="1"/>
    <col min="4" max="4" width="22.42578125" style="1005" customWidth="1"/>
    <col min="5" max="12" width="9.140625" style="1005"/>
    <col min="13" max="13" width="9.28515625" style="1005" bestFit="1" customWidth="1"/>
    <col min="14" max="250" width="9.140625" style="1005"/>
    <col min="251" max="251" width="4.28515625" style="1005" customWidth="1"/>
    <col min="252" max="252" width="2.28515625" style="1005" bestFit="1" customWidth="1"/>
    <col min="253" max="253" width="50.140625" style="1005" customWidth="1"/>
    <col min="254" max="254" width="9.85546875" style="1005" customWidth="1"/>
    <col min="255" max="255" width="11.85546875" style="1005" customWidth="1"/>
    <col min="256" max="256" width="13" style="1005" customWidth="1"/>
    <col min="257" max="506" width="9.140625" style="1005"/>
    <col min="507" max="507" width="4.28515625" style="1005" customWidth="1"/>
    <col min="508" max="508" width="2.28515625" style="1005" bestFit="1" customWidth="1"/>
    <col min="509" max="509" width="50.140625" style="1005" customWidth="1"/>
    <col min="510" max="510" width="9.85546875" style="1005" customWidth="1"/>
    <col min="511" max="511" width="11.85546875" style="1005" customWidth="1"/>
    <col min="512" max="512" width="13" style="1005" customWidth="1"/>
    <col min="513" max="762" width="9.140625" style="1005"/>
    <col min="763" max="763" width="4.28515625" style="1005" customWidth="1"/>
    <col min="764" max="764" width="2.28515625" style="1005" bestFit="1" customWidth="1"/>
    <col min="765" max="765" width="50.140625" style="1005" customWidth="1"/>
    <col min="766" max="766" width="9.85546875" style="1005" customWidth="1"/>
    <col min="767" max="767" width="11.85546875" style="1005" customWidth="1"/>
    <col min="768" max="768" width="13" style="1005" customWidth="1"/>
    <col min="769" max="1018" width="9.140625" style="1005"/>
    <col min="1019" max="1019" width="4.28515625" style="1005" customWidth="1"/>
    <col min="1020" max="1020" width="2.28515625" style="1005" bestFit="1" customWidth="1"/>
    <col min="1021" max="1021" width="50.140625" style="1005" customWidth="1"/>
    <col min="1022" max="1022" width="9.85546875" style="1005" customWidth="1"/>
    <col min="1023" max="1023" width="11.85546875" style="1005" customWidth="1"/>
    <col min="1024" max="1024" width="13" style="1005" customWidth="1"/>
    <col min="1025" max="1274" width="9.140625" style="1005"/>
    <col min="1275" max="1275" width="4.28515625" style="1005" customWidth="1"/>
    <col min="1276" max="1276" width="2.28515625" style="1005" bestFit="1" customWidth="1"/>
    <col min="1277" max="1277" width="50.140625" style="1005" customWidth="1"/>
    <col min="1278" max="1278" width="9.85546875" style="1005" customWidth="1"/>
    <col min="1279" max="1279" width="11.85546875" style="1005" customWidth="1"/>
    <col min="1280" max="1280" width="13" style="1005" customWidth="1"/>
    <col min="1281" max="1530" width="9.140625" style="1005"/>
    <col min="1531" max="1531" width="4.28515625" style="1005" customWidth="1"/>
    <col min="1532" max="1532" width="2.28515625" style="1005" bestFit="1" customWidth="1"/>
    <col min="1533" max="1533" width="50.140625" style="1005" customWidth="1"/>
    <col min="1534" max="1534" width="9.85546875" style="1005" customWidth="1"/>
    <col min="1535" max="1535" width="11.85546875" style="1005" customWidth="1"/>
    <col min="1536" max="1536" width="13" style="1005" customWidth="1"/>
    <col min="1537" max="1786" width="9.140625" style="1005"/>
    <col min="1787" max="1787" width="4.28515625" style="1005" customWidth="1"/>
    <col min="1788" max="1788" width="2.28515625" style="1005" bestFit="1" customWidth="1"/>
    <col min="1789" max="1789" width="50.140625" style="1005" customWidth="1"/>
    <col min="1790" max="1790" width="9.85546875" style="1005" customWidth="1"/>
    <col min="1791" max="1791" width="11.85546875" style="1005" customWidth="1"/>
    <col min="1792" max="1792" width="13" style="1005" customWidth="1"/>
    <col min="1793" max="2042" width="9.140625" style="1005"/>
    <col min="2043" max="2043" width="4.28515625" style="1005" customWidth="1"/>
    <col min="2044" max="2044" width="2.28515625" style="1005" bestFit="1" customWidth="1"/>
    <col min="2045" max="2045" width="50.140625" style="1005" customWidth="1"/>
    <col min="2046" max="2046" width="9.85546875" style="1005" customWidth="1"/>
    <col min="2047" max="2047" width="11.85546875" style="1005" customWidth="1"/>
    <col min="2048" max="2048" width="13" style="1005" customWidth="1"/>
    <col min="2049" max="2298" width="9.140625" style="1005"/>
    <col min="2299" max="2299" width="4.28515625" style="1005" customWidth="1"/>
    <col min="2300" max="2300" width="2.28515625" style="1005" bestFit="1" customWidth="1"/>
    <col min="2301" max="2301" width="50.140625" style="1005" customWidth="1"/>
    <col min="2302" max="2302" width="9.85546875" style="1005" customWidth="1"/>
    <col min="2303" max="2303" width="11.85546875" style="1005" customWidth="1"/>
    <col min="2304" max="2304" width="13" style="1005" customWidth="1"/>
    <col min="2305" max="2554" width="9.140625" style="1005"/>
    <col min="2555" max="2555" width="4.28515625" style="1005" customWidth="1"/>
    <col min="2556" max="2556" width="2.28515625" style="1005" bestFit="1" customWidth="1"/>
    <col min="2557" max="2557" width="50.140625" style="1005" customWidth="1"/>
    <col min="2558" max="2558" width="9.85546875" style="1005" customWidth="1"/>
    <col min="2559" max="2559" width="11.85546875" style="1005" customWidth="1"/>
    <col min="2560" max="2560" width="13" style="1005" customWidth="1"/>
    <col min="2561" max="2810" width="9.140625" style="1005"/>
    <col min="2811" max="2811" width="4.28515625" style="1005" customWidth="1"/>
    <col min="2812" max="2812" width="2.28515625" style="1005" bestFit="1" customWidth="1"/>
    <col min="2813" max="2813" width="50.140625" style="1005" customWidth="1"/>
    <col min="2814" max="2814" width="9.85546875" style="1005" customWidth="1"/>
    <col min="2815" max="2815" width="11.85546875" style="1005" customWidth="1"/>
    <col min="2816" max="2816" width="13" style="1005" customWidth="1"/>
    <col min="2817" max="3066" width="9.140625" style="1005"/>
    <col min="3067" max="3067" width="4.28515625" style="1005" customWidth="1"/>
    <col min="3068" max="3068" width="2.28515625" style="1005" bestFit="1" customWidth="1"/>
    <col min="3069" max="3069" width="50.140625" style="1005" customWidth="1"/>
    <col min="3070" max="3070" width="9.85546875" style="1005" customWidth="1"/>
    <col min="3071" max="3071" width="11.85546875" style="1005" customWidth="1"/>
    <col min="3072" max="3072" width="13" style="1005" customWidth="1"/>
    <col min="3073" max="3322" width="9.140625" style="1005"/>
    <col min="3323" max="3323" width="4.28515625" style="1005" customWidth="1"/>
    <col min="3324" max="3324" width="2.28515625" style="1005" bestFit="1" customWidth="1"/>
    <col min="3325" max="3325" width="50.140625" style="1005" customWidth="1"/>
    <col min="3326" max="3326" width="9.85546875" style="1005" customWidth="1"/>
    <col min="3327" max="3327" width="11.85546875" style="1005" customWidth="1"/>
    <col min="3328" max="3328" width="13" style="1005" customWidth="1"/>
    <col min="3329" max="3578" width="9.140625" style="1005"/>
    <col min="3579" max="3579" width="4.28515625" style="1005" customWidth="1"/>
    <col min="3580" max="3580" width="2.28515625" style="1005" bestFit="1" customWidth="1"/>
    <col min="3581" max="3581" width="50.140625" style="1005" customWidth="1"/>
    <col min="3582" max="3582" width="9.85546875" style="1005" customWidth="1"/>
    <col min="3583" max="3583" width="11.85546875" style="1005" customWidth="1"/>
    <col min="3584" max="3584" width="13" style="1005" customWidth="1"/>
    <col min="3585" max="3834" width="9.140625" style="1005"/>
    <col min="3835" max="3835" width="4.28515625" style="1005" customWidth="1"/>
    <col min="3836" max="3836" width="2.28515625" style="1005" bestFit="1" customWidth="1"/>
    <col min="3837" max="3837" width="50.140625" style="1005" customWidth="1"/>
    <col min="3838" max="3838" width="9.85546875" style="1005" customWidth="1"/>
    <col min="3839" max="3839" width="11.85546875" style="1005" customWidth="1"/>
    <col min="3840" max="3840" width="13" style="1005" customWidth="1"/>
    <col min="3841" max="4090" width="9.140625" style="1005"/>
    <col min="4091" max="4091" width="4.28515625" style="1005" customWidth="1"/>
    <col min="4092" max="4092" width="2.28515625" style="1005" bestFit="1" customWidth="1"/>
    <col min="4093" max="4093" width="50.140625" style="1005" customWidth="1"/>
    <col min="4094" max="4094" width="9.85546875" style="1005" customWidth="1"/>
    <col min="4095" max="4095" width="11.85546875" style="1005" customWidth="1"/>
    <col min="4096" max="4096" width="13" style="1005" customWidth="1"/>
    <col min="4097" max="4346" width="9.140625" style="1005"/>
    <col min="4347" max="4347" width="4.28515625" style="1005" customWidth="1"/>
    <col min="4348" max="4348" width="2.28515625" style="1005" bestFit="1" customWidth="1"/>
    <col min="4349" max="4349" width="50.140625" style="1005" customWidth="1"/>
    <col min="4350" max="4350" width="9.85546875" style="1005" customWidth="1"/>
    <col min="4351" max="4351" width="11.85546875" style="1005" customWidth="1"/>
    <col min="4352" max="4352" width="13" style="1005" customWidth="1"/>
    <col min="4353" max="4602" width="9.140625" style="1005"/>
    <col min="4603" max="4603" width="4.28515625" style="1005" customWidth="1"/>
    <col min="4604" max="4604" width="2.28515625" style="1005" bestFit="1" customWidth="1"/>
    <col min="4605" max="4605" width="50.140625" style="1005" customWidth="1"/>
    <col min="4606" max="4606" width="9.85546875" style="1005" customWidth="1"/>
    <col min="4607" max="4607" width="11.85546875" style="1005" customWidth="1"/>
    <col min="4608" max="4608" width="13" style="1005" customWidth="1"/>
    <col min="4609" max="4858" width="9.140625" style="1005"/>
    <col min="4859" max="4859" width="4.28515625" style="1005" customWidth="1"/>
    <col min="4860" max="4860" width="2.28515625" style="1005" bestFit="1" customWidth="1"/>
    <col min="4861" max="4861" width="50.140625" style="1005" customWidth="1"/>
    <col min="4862" max="4862" width="9.85546875" style="1005" customWidth="1"/>
    <col min="4863" max="4863" width="11.85546875" style="1005" customWidth="1"/>
    <col min="4864" max="4864" width="13" style="1005" customWidth="1"/>
    <col min="4865" max="5114" width="9.140625" style="1005"/>
    <col min="5115" max="5115" width="4.28515625" style="1005" customWidth="1"/>
    <col min="5116" max="5116" width="2.28515625" style="1005" bestFit="1" customWidth="1"/>
    <col min="5117" max="5117" width="50.140625" style="1005" customWidth="1"/>
    <col min="5118" max="5118" width="9.85546875" style="1005" customWidth="1"/>
    <col min="5119" max="5119" width="11.85546875" style="1005" customWidth="1"/>
    <col min="5120" max="5120" width="13" style="1005" customWidth="1"/>
    <col min="5121" max="5370" width="9.140625" style="1005"/>
    <col min="5371" max="5371" width="4.28515625" style="1005" customWidth="1"/>
    <col min="5372" max="5372" width="2.28515625" style="1005" bestFit="1" customWidth="1"/>
    <col min="5373" max="5373" width="50.140625" style="1005" customWidth="1"/>
    <col min="5374" max="5374" width="9.85546875" style="1005" customWidth="1"/>
    <col min="5375" max="5375" width="11.85546875" style="1005" customWidth="1"/>
    <col min="5376" max="5376" width="13" style="1005" customWidth="1"/>
    <col min="5377" max="5626" width="9.140625" style="1005"/>
    <col min="5627" max="5627" width="4.28515625" style="1005" customWidth="1"/>
    <col min="5628" max="5628" width="2.28515625" style="1005" bestFit="1" customWidth="1"/>
    <col min="5629" max="5629" width="50.140625" style="1005" customWidth="1"/>
    <col min="5630" max="5630" width="9.85546875" style="1005" customWidth="1"/>
    <col min="5631" max="5631" width="11.85546875" style="1005" customWidth="1"/>
    <col min="5632" max="5632" width="13" style="1005" customWidth="1"/>
    <col min="5633" max="5882" width="9.140625" style="1005"/>
    <col min="5883" max="5883" width="4.28515625" style="1005" customWidth="1"/>
    <col min="5884" max="5884" width="2.28515625" style="1005" bestFit="1" customWidth="1"/>
    <col min="5885" max="5885" width="50.140625" style="1005" customWidth="1"/>
    <col min="5886" max="5886" width="9.85546875" style="1005" customWidth="1"/>
    <col min="5887" max="5887" width="11.85546875" style="1005" customWidth="1"/>
    <col min="5888" max="5888" width="13" style="1005" customWidth="1"/>
    <col min="5889" max="6138" width="9.140625" style="1005"/>
    <col min="6139" max="6139" width="4.28515625" style="1005" customWidth="1"/>
    <col min="6140" max="6140" width="2.28515625" style="1005" bestFit="1" customWidth="1"/>
    <col min="6141" max="6141" width="50.140625" style="1005" customWidth="1"/>
    <col min="6142" max="6142" width="9.85546875" style="1005" customWidth="1"/>
    <col min="6143" max="6143" width="11.85546875" style="1005" customWidth="1"/>
    <col min="6144" max="6144" width="13" style="1005" customWidth="1"/>
    <col min="6145" max="6394" width="9.140625" style="1005"/>
    <col min="6395" max="6395" width="4.28515625" style="1005" customWidth="1"/>
    <col min="6396" max="6396" width="2.28515625" style="1005" bestFit="1" customWidth="1"/>
    <col min="6397" max="6397" width="50.140625" style="1005" customWidth="1"/>
    <col min="6398" max="6398" width="9.85546875" style="1005" customWidth="1"/>
    <col min="6399" max="6399" width="11.85546875" style="1005" customWidth="1"/>
    <col min="6400" max="6400" width="13" style="1005" customWidth="1"/>
    <col min="6401" max="6650" width="9.140625" style="1005"/>
    <col min="6651" max="6651" width="4.28515625" style="1005" customWidth="1"/>
    <col min="6652" max="6652" width="2.28515625" style="1005" bestFit="1" customWidth="1"/>
    <col min="6653" max="6653" width="50.140625" style="1005" customWidth="1"/>
    <col min="6654" max="6654" width="9.85546875" style="1005" customWidth="1"/>
    <col min="6655" max="6655" width="11.85546875" style="1005" customWidth="1"/>
    <col min="6656" max="6656" width="13" style="1005" customWidth="1"/>
    <col min="6657" max="6906" width="9.140625" style="1005"/>
    <col min="6907" max="6907" width="4.28515625" style="1005" customWidth="1"/>
    <col min="6908" max="6908" width="2.28515625" style="1005" bestFit="1" customWidth="1"/>
    <col min="6909" max="6909" width="50.140625" style="1005" customWidth="1"/>
    <col min="6910" max="6910" width="9.85546875" style="1005" customWidth="1"/>
    <col min="6911" max="6911" width="11.85546875" style="1005" customWidth="1"/>
    <col min="6912" max="6912" width="13" style="1005" customWidth="1"/>
    <col min="6913" max="7162" width="9.140625" style="1005"/>
    <col min="7163" max="7163" width="4.28515625" style="1005" customWidth="1"/>
    <col min="7164" max="7164" width="2.28515625" style="1005" bestFit="1" customWidth="1"/>
    <col min="7165" max="7165" width="50.140625" style="1005" customWidth="1"/>
    <col min="7166" max="7166" width="9.85546875" style="1005" customWidth="1"/>
    <col min="7167" max="7167" width="11.85546875" style="1005" customWidth="1"/>
    <col min="7168" max="7168" width="13" style="1005" customWidth="1"/>
    <col min="7169" max="7418" width="9.140625" style="1005"/>
    <col min="7419" max="7419" width="4.28515625" style="1005" customWidth="1"/>
    <col min="7420" max="7420" width="2.28515625" style="1005" bestFit="1" customWidth="1"/>
    <col min="7421" max="7421" width="50.140625" style="1005" customWidth="1"/>
    <col min="7422" max="7422" width="9.85546875" style="1005" customWidth="1"/>
    <col min="7423" max="7423" width="11.85546875" style="1005" customWidth="1"/>
    <col min="7424" max="7424" width="13" style="1005" customWidth="1"/>
    <col min="7425" max="7674" width="9.140625" style="1005"/>
    <col min="7675" max="7675" width="4.28515625" style="1005" customWidth="1"/>
    <col min="7676" max="7676" width="2.28515625" style="1005" bestFit="1" customWidth="1"/>
    <col min="7677" max="7677" width="50.140625" style="1005" customWidth="1"/>
    <col min="7678" max="7678" width="9.85546875" style="1005" customWidth="1"/>
    <col min="7679" max="7679" width="11.85546875" style="1005" customWidth="1"/>
    <col min="7680" max="7680" width="13" style="1005" customWidth="1"/>
    <col min="7681" max="7930" width="9.140625" style="1005"/>
    <col min="7931" max="7931" width="4.28515625" style="1005" customWidth="1"/>
    <col min="7932" max="7932" width="2.28515625" style="1005" bestFit="1" customWidth="1"/>
    <col min="7933" max="7933" width="50.140625" style="1005" customWidth="1"/>
    <col min="7934" max="7934" width="9.85546875" style="1005" customWidth="1"/>
    <col min="7935" max="7935" width="11.85546875" style="1005" customWidth="1"/>
    <col min="7936" max="7936" width="13" style="1005" customWidth="1"/>
    <col min="7937" max="8186" width="9.140625" style="1005"/>
    <col min="8187" max="8187" width="4.28515625" style="1005" customWidth="1"/>
    <col min="8188" max="8188" width="2.28515625" style="1005" bestFit="1" customWidth="1"/>
    <col min="8189" max="8189" width="50.140625" style="1005" customWidth="1"/>
    <col min="8190" max="8190" width="9.85546875" style="1005" customWidth="1"/>
    <col min="8191" max="8191" width="11.85546875" style="1005" customWidth="1"/>
    <col min="8192" max="8192" width="13" style="1005" customWidth="1"/>
    <col min="8193" max="8442" width="9.140625" style="1005"/>
    <col min="8443" max="8443" width="4.28515625" style="1005" customWidth="1"/>
    <col min="8444" max="8444" width="2.28515625" style="1005" bestFit="1" customWidth="1"/>
    <col min="8445" max="8445" width="50.140625" style="1005" customWidth="1"/>
    <col min="8446" max="8446" width="9.85546875" style="1005" customWidth="1"/>
    <col min="8447" max="8447" width="11.85546875" style="1005" customWidth="1"/>
    <col min="8448" max="8448" width="13" style="1005" customWidth="1"/>
    <col min="8449" max="8698" width="9.140625" style="1005"/>
    <col min="8699" max="8699" width="4.28515625" style="1005" customWidth="1"/>
    <col min="8700" max="8700" width="2.28515625" style="1005" bestFit="1" customWidth="1"/>
    <col min="8701" max="8701" width="50.140625" style="1005" customWidth="1"/>
    <col min="8702" max="8702" width="9.85546875" style="1005" customWidth="1"/>
    <col min="8703" max="8703" width="11.85546875" style="1005" customWidth="1"/>
    <col min="8704" max="8704" width="13" style="1005" customWidth="1"/>
    <col min="8705" max="8954" width="9.140625" style="1005"/>
    <col min="8955" max="8955" width="4.28515625" style="1005" customWidth="1"/>
    <col min="8956" max="8956" width="2.28515625" style="1005" bestFit="1" customWidth="1"/>
    <col min="8957" max="8957" width="50.140625" style="1005" customWidth="1"/>
    <col min="8958" max="8958" width="9.85546875" style="1005" customWidth="1"/>
    <col min="8959" max="8959" width="11.85546875" style="1005" customWidth="1"/>
    <col min="8960" max="8960" width="13" style="1005" customWidth="1"/>
    <col min="8961" max="9210" width="9.140625" style="1005"/>
    <col min="9211" max="9211" width="4.28515625" style="1005" customWidth="1"/>
    <col min="9212" max="9212" width="2.28515625" style="1005" bestFit="1" customWidth="1"/>
    <col min="9213" max="9213" width="50.140625" style="1005" customWidth="1"/>
    <col min="9214" max="9214" width="9.85546875" style="1005" customWidth="1"/>
    <col min="9215" max="9215" width="11.85546875" style="1005" customWidth="1"/>
    <col min="9216" max="9216" width="13" style="1005" customWidth="1"/>
    <col min="9217" max="9466" width="9.140625" style="1005"/>
    <col min="9467" max="9467" width="4.28515625" style="1005" customWidth="1"/>
    <col min="9468" max="9468" width="2.28515625" style="1005" bestFit="1" customWidth="1"/>
    <col min="9469" max="9469" width="50.140625" style="1005" customWidth="1"/>
    <col min="9470" max="9470" width="9.85546875" style="1005" customWidth="1"/>
    <col min="9471" max="9471" width="11.85546875" style="1005" customWidth="1"/>
    <col min="9472" max="9472" width="13" style="1005" customWidth="1"/>
    <col min="9473" max="9722" width="9.140625" style="1005"/>
    <col min="9723" max="9723" width="4.28515625" style="1005" customWidth="1"/>
    <col min="9724" max="9724" width="2.28515625" style="1005" bestFit="1" customWidth="1"/>
    <col min="9725" max="9725" width="50.140625" style="1005" customWidth="1"/>
    <col min="9726" max="9726" width="9.85546875" style="1005" customWidth="1"/>
    <col min="9727" max="9727" width="11.85546875" style="1005" customWidth="1"/>
    <col min="9728" max="9728" width="13" style="1005" customWidth="1"/>
    <col min="9729" max="9978" width="9.140625" style="1005"/>
    <col min="9979" max="9979" width="4.28515625" style="1005" customWidth="1"/>
    <col min="9980" max="9980" width="2.28515625" style="1005" bestFit="1" customWidth="1"/>
    <col min="9981" max="9981" width="50.140625" style="1005" customWidth="1"/>
    <col min="9982" max="9982" width="9.85546875" style="1005" customWidth="1"/>
    <col min="9983" max="9983" width="11.85546875" style="1005" customWidth="1"/>
    <col min="9984" max="9984" width="13" style="1005" customWidth="1"/>
    <col min="9985" max="10234" width="9.140625" style="1005"/>
    <col min="10235" max="10235" width="4.28515625" style="1005" customWidth="1"/>
    <col min="10236" max="10236" width="2.28515625" style="1005" bestFit="1" customWidth="1"/>
    <col min="10237" max="10237" width="50.140625" style="1005" customWidth="1"/>
    <col min="10238" max="10238" width="9.85546875" style="1005" customWidth="1"/>
    <col min="10239" max="10239" width="11.85546875" style="1005" customWidth="1"/>
    <col min="10240" max="10240" width="13" style="1005" customWidth="1"/>
    <col min="10241" max="10490" width="9.140625" style="1005"/>
    <col min="10491" max="10491" width="4.28515625" style="1005" customWidth="1"/>
    <col min="10492" max="10492" width="2.28515625" style="1005" bestFit="1" customWidth="1"/>
    <col min="10493" max="10493" width="50.140625" style="1005" customWidth="1"/>
    <col min="10494" max="10494" width="9.85546875" style="1005" customWidth="1"/>
    <col min="10495" max="10495" width="11.85546875" style="1005" customWidth="1"/>
    <col min="10496" max="10496" width="13" style="1005" customWidth="1"/>
    <col min="10497" max="10746" width="9.140625" style="1005"/>
    <col min="10747" max="10747" width="4.28515625" style="1005" customWidth="1"/>
    <col min="10748" max="10748" width="2.28515625" style="1005" bestFit="1" customWidth="1"/>
    <col min="10749" max="10749" width="50.140625" style="1005" customWidth="1"/>
    <col min="10750" max="10750" width="9.85546875" style="1005" customWidth="1"/>
    <col min="10751" max="10751" width="11.85546875" style="1005" customWidth="1"/>
    <col min="10752" max="10752" width="13" style="1005" customWidth="1"/>
    <col min="10753" max="11002" width="9.140625" style="1005"/>
    <col min="11003" max="11003" width="4.28515625" style="1005" customWidth="1"/>
    <col min="11004" max="11004" width="2.28515625" style="1005" bestFit="1" customWidth="1"/>
    <col min="11005" max="11005" width="50.140625" style="1005" customWidth="1"/>
    <col min="11006" max="11006" width="9.85546875" style="1005" customWidth="1"/>
    <col min="11007" max="11007" width="11.85546875" style="1005" customWidth="1"/>
    <col min="11008" max="11008" width="13" style="1005" customWidth="1"/>
    <col min="11009" max="11258" width="9.140625" style="1005"/>
    <col min="11259" max="11259" width="4.28515625" style="1005" customWidth="1"/>
    <col min="11260" max="11260" width="2.28515625" style="1005" bestFit="1" customWidth="1"/>
    <col min="11261" max="11261" width="50.140625" style="1005" customWidth="1"/>
    <col min="11262" max="11262" width="9.85546875" style="1005" customWidth="1"/>
    <col min="11263" max="11263" width="11.85546875" style="1005" customWidth="1"/>
    <col min="11264" max="11264" width="13" style="1005" customWidth="1"/>
    <col min="11265" max="11514" width="9.140625" style="1005"/>
    <col min="11515" max="11515" width="4.28515625" style="1005" customWidth="1"/>
    <col min="11516" max="11516" width="2.28515625" style="1005" bestFit="1" customWidth="1"/>
    <col min="11517" max="11517" width="50.140625" style="1005" customWidth="1"/>
    <col min="11518" max="11518" width="9.85546875" style="1005" customWidth="1"/>
    <col min="11519" max="11519" width="11.85546875" style="1005" customWidth="1"/>
    <col min="11520" max="11520" width="13" style="1005" customWidth="1"/>
    <col min="11521" max="11770" width="9.140625" style="1005"/>
    <col min="11771" max="11771" width="4.28515625" style="1005" customWidth="1"/>
    <col min="11772" max="11772" width="2.28515625" style="1005" bestFit="1" customWidth="1"/>
    <col min="11773" max="11773" width="50.140625" style="1005" customWidth="1"/>
    <col min="11774" max="11774" width="9.85546875" style="1005" customWidth="1"/>
    <col min="11775" max="11775" width="11.85546875" style="1005" customWidth="1"/>
    <col min="11776" max="11776" width="13" style="1005" customWidth="1"/>
    <col min="11777" max="12026" width="9.140625" style="1005"/>
    <col min="12027" max="12027" width="4.28515625" style="1005" customWidth="1"/>
    <col min="12028" max="12028" width="2.28515625" style="1005" bestFit="1" customWidth="1"/>
    <col min="12029" max="12029" width="50.140625" style="1005" customWidth="1"/>
    <col min="12030" max="12030" width="9.85546875" style="1005" customWidth="1"/>
    <col min="12031" max="12031" width="11.85546875" style="1005" customWidth="1"/>
    <col min="12032" max="12032" width="13" style="1005" customWidth="1"/>
    <col min="12033" max="12282" width="9.140625" style="1005"/>
    <col min="12283" max="12283" width="4.28515625" style="1005" customWidth="1"/>
    <col min="12284" max="12284" width="2.28515625" style="1005" bestFit="1" customWidth="1"/>
    <col min="12285" max="12285" width="50.140625" style="1005" customWidth="1"/>
    <col min="12286" max="12286" width="9.85546875" style="1005" customWidth="1"/>
    <col min="12287" max="12287" width="11.85546875" style="1005" customWidth="1"/>
    <col min="12288" max="12288" width="13" style="1005" customWidth="1"/>
    <col min="12289" max="12538" width="9.140625" style="1005"/>
    <col min="12539" max="12539" width="4.28515625" style="1005" customWidth="1"/>
    <col min="12540" max="12540" width="2.28515625" style="1005" bestFit="1" customWidth="1"/>
    <col min="12541" max="12541" width="50.140625" style="1005" customWidth="1"/>
    <col min="12542" max="12542" width="9.85546875" style="1005" customWidth="1"/>
    <col min="12543" max="12543" width="11.85546875" style="1005" customWidth="1"/>
    <col min="12544" max="12544" width="13" style="1005" customWidth="1"/>
    <col min="12545" max="12794" width="9.140625" style="1005"/>
    <col min="12795" max="12795" width="4.28515625" style="1005" customWidth="1"/>
    <col min="12796" max="12796" width="2.28515625" style="1005" bestFit="1" customWidth="1"/>
    <col min="12797" max="12797" width="50.140625" style="1005" customWidth="1"/>
    <col min="12798" max="12798" width="9.85546875" style="1005" customWidth="1"/>
    <col min="12799" max="12799" width="11.85546875" style="1005" customWidth="1"/>
    <col min="12800" max="12800" width="13" style="1005" customWidth="1"/>
    <col min="12801" max="13050" width="9.140625" style="1005"/>
    <col min="13051" max="13051" width="4.28515625" style="1005" customWidth="1"/>
    <col min="13052" max="13052" width="2.28515625" style="1005" bestFit="1" customWidth="1"/>
    <col min="13053" max="13053" width="50.140625" style="1005" customWidth="1"/>
    <col min="13054" max="13054" width="9.85546875" style="1005" customWidth="1"/>
    <col min="13055" max="13055" width="11.85546875" style="1005" customWidth="1"/>
    <col min="13056" max="13056" width="13" style="1005" customWidth="1"/>
    <col min="13057" max="13306" width="9.140625" style="1005"/>
    <col min="13307" max="13307" width="4.28515625" style="1005" customWidth="1"/>
    <col min="13308" max="13308" width="2.28515625" style="1005" bestFit="1" customWidth="1"/>
    <col min="13309" max="13309" width="50.140625" style="1005" customWidth="1"/>
    <col min="13310" max="13310" width="9.85546875" style="1005" customWidth="1"/>
    <col min="13311" max="13311" width="11.85546875" style="1005" customWidth="1"/>
    <col min="13312" max="13312" width="13" style="1005" customWidth="1"/>
    <col min="13313" max="13562" width="9.140625" style="1005"/>
    <col min="13563" max="13563" width="4.28515625" style="1005" customWidth="1"/>
    <col min="13564" max="13564" width="2.28515625" style="1005" bestFit="1" customWidth="1"/>
    <col min="13565" max="13565" width="50.140625" style="1005" customWidth="1"/>
    <col min="13566" max="13566" width="9.85546875" style="1005" customWidth="1"/>
    <col min="13567" max="13567" width="11.85546875" style="1005" customWidth="1"/>
    <col min="13568" max="13568" width="13" style="1005" customWidth="1"/>
    <col min="13569" max="13818" width="9.140625" style="1005"/>
    <col min="13819" max="13819" width="4.28515625" style="1005" customWidth="1"/>
    <col min="13820" max="13820" width="2.28515625" style="1005" bestFit="1" customWidth="1"/>
    <col min="13821" max="13821" width="50.140625" style="1005" customWidth="1"/>
    <col min="13822" max="13822" width="9.85546875" style="1005" customWidth="1"/>
    <col min="13823" max="13823" width="11.85546875" style="1005" customWidth="1"/>
    <col min="13824" max="13824" width="13" style="1005" customWidth="1"/>
    <col min="13825" max="14074" width="9.140625" style="1005"/>
    <col min="14075" max="14075" width="4.28515625" style="1005" customWidth="1"/>
    <col min="14076" max="14076" width="2.28515625" style="1005" bestFit="1" customWidth="1"/>
    <col min="14077" max="14077" width="50.140625" style="1005" customWidth="1"/>
    <col min="14078" max="14078" width="9.85546875" style="1005" customWidth="1"/>
    <col min="14079" max="14079" width="11.85546875" style="1005" customWidth="1"/>
    <col min="14080" max="14080" width="13" style="1005" customWidth="1"/>
    <col min="14081" max="14330" width="9.140625" style="1005"/>
    <col min="14331" max="14331" width="4.28515625" style="1005" customWidth="1"/>
    <col min="14332" max="14332" width="2.28515625" style="1005" bestFit="1" customWidth="1"/>
    <col min="14333" max="14333" width="50.140625" style="1005" customWidth="1"/>
    <col min="14334" max="14334" width="9.85546875" style="1005" customWidth="1"/>
    <col min="14335" max="14335" width="11.85546875" style="1005" customWidth="1"/>
    <col min="14336" max="14336" width="13" style="1005" customWidth="1"/>
    <col min="14337" max="14586" width="9.140625" style="1005"/>
    <col min="14587" max="14587" width="4.28515625" style="1005" customWidth="1"/>
    <col min="14588" max="14588" width="2.28515625" style="1005" bestFit="1" customWidth="1"/>
    <col min="14589" max="14589" width="50.140625" style="1005" customWidth="1"/>
    <col min="14590" max="14590" width="9.85546875" style="1005" customWidth="1"/>
    <col min="14591" max="14591" width="11.85546875" style="1005" customWidth="1"/>
    <col min="14592" max="14592" width="13" style="1005" customWidth="1"/>
    <col min="14593" max="14842" width="9.140625" style="1005"/>
    <col min="14843" max="14843" width="4.28515625" style="1005" customWidth="1"/>
    <col min="14844" max="14844" width="2.28515625" style="1005" bestFit="1" customWidth="1"/>
    <col min="14845" max="14845" width="50.140625" style="1005" customWidth="1"/>
    <col min="14846" max="14846" width="9.85546875" style="1005" customWidth="1"/>
    <col min="14847" max="14847" width="11.85546875" style="1005" customWidth="1"/>
    <col min="14848" max="14848" width="13" style="1005" customWidth="1"/>
    <col min="14849" max="15098" width="9.140625" style="1005"/>
    <col min="15099" max="15099" width="4.28515625" style="1005" customWidth="1"/>
    <col min="15100" max="15100" width="2.28515625" style="1005" bestFit="1" customWidth="1"/>
    <col min="15101" max="15101" width="50.140625" style="1005" customWidth="1"/>
    <col min="15102" max="15102" width="9.85546875" style="1005" customWidth="1"/>
    <col min="15103" max="15103" width="11.85546875" style="1005" customWidth="1"/>
    <col min="15104" max="15104" width="13" style="1005" customWidth="1"/>
    <col min="15105" max="15354" width="9.140625" style="1005"/>
    <col min="15355" max="15355" width="4.28515625" style="1005" customWidth="1"/>
    <col min="15356" max="15356" width="2.28515625" style="1005" bestFit="1" customWidth="1"/>
    <col min="15357" max="15357" width="50.140625" style="1005" customWidth="1"/>
    <col min="15358" max="15358" width="9.85546875" style="1005" customWidth="1"/>
    <col min="15359" max="15359" width="11.85546875" style="1005" customWidth="1"/>
    <col min="15360" max="15360" width="13" style="1005" customWidth="1"/>
    <col min="15361" max="15610" width="9.140625" style="1005"/>
    <col min="15611" max="15611" width="4.28515625" style="1005" customWidth="1"/>
    <col min="15612" max="15612" width="2.28515625" style="1005" bestFit="1" customWidth="1"/>
    <col min="15613" max="15613" width="50.140625" style="1005" customWidth="1"/>
    <col min="15614" max="15614" width="9.85546875" style="1005" customWidth="1"/>
    <col min="15615" max="15615" width="11.85546875" style="1005" customWidth="1"/>
    <col min="15616" max="15616" width="13" style="1005" customWidth="1"/>
    <col min="15617" max="15866" width="9.140625" style="1005"/>
    <col min="15867" max="15867" width="4.28515625" style="1005" customWidth="1"/>
    <col min="15868" max="15868" width="2.28515625" style="1005" bestFit="1" customWidth="1"/>
    <col min="15869" max="15869" width="50.140625" style="1005" customWidth="1"/>
    <col min="15870" max="15870" width="9.85546875" style="1005" customWidth="1"/>
    <col min="15871" max="15871" width="11.85546875" style="1005" customWidth="1"/>
    <col min="15872" max="15872" width="13" style="1005" customWidth="1"/>
    <col min="15873" max="16122" width="9.140625" style="1005"/>
    <col min="16123" max="16123" width="4.28515625" style="1005" customWidth="1"/>
    <col min="16124" max="16124" width="2.28515625" style="1005" bestFit="1" customWidth="1"/>
    <col min="16125" max="16125" width="50.140625" style="1005" customWidth="1"/>
    <col min="16126" max="16126" width="9.85546875" style="1005" customWidth="1"/>
    <col min="16127" max="16127" width="11.85546875" style="1005" customWidth="1"/>
    <col min="16128" max="16128" width="13" style="1005" customWidth="1"/>
    <col min="16129" max="16384" width="9.140625" style="1005"/>
  </cols>
  <sheetData>
    <row r="1" spans="1:13" ht="24.75" customHeight="1" x14ac:dyDescent="0.25">
      <c r="A1" s="1754" t="str">
        <f>'S1'!A1:F1</f>
        <v>Name of Transmission Licensee: Uttar Pradesh Power Transmission Corporation Limited</v>
      </c>
      <c r="B1" s="1760"/>
      <c r="C1" s="1760"/>
      <c r="D1" s="1755"/>
      <c r="M1" s="1005">
        <f>10^7</f>
        <v>10000000</v>
      </c>
    </row>
    <row r="2" spans="1:13" ht="21" customHeight="1" x14ac:dyDescent="0.25">
      <c r="A2" s="941" t="s">
        <v>1664</v>
      </c>
      <c r="B2" s="940"/>
      <c r="C2" s="940"/>
      <c r="D2" s="977" t="s">
        <v>1134</v>
      </c>
    </row>
    <row r="3" spans="1:13" ht="21" customHeight="1" x14ac:dyDescent="0.25">
      <c r="A3" s="942"/>
      <c r="B3" s="52"/>
      <c r="C3" s="78"/>
      <c r="D3" s="978" t="s">
        <v>222</v>
      </c>
    </row>
    <row r="4" spans="1:13" ht="21" customHeight="1" x14ac:dyDescent="0.25">
      <c r="A4" s="1758"/>
      <c r="B4" s="1759"/>
      <c r="C4" s="1757" t="s">
        <v>48</v>
      </c>
      <c r="D4" s="1761" t="s">
        <v>1299</v>
      </c>
    </row>
    <row r="5" spans="1:13" ht="21" customHeight="1" x14ac:dyDescent="0.25">
      <c r="A5" s="1758"/>
      <c r="B5" s="1759"/>
      <c r="C5" s="1757"/>
      <c r="D5" s="1761"/>
    </row>
    <row r="6" spans="1:13" s="1414" customFormat="1" ht="21" customHeight="1" x14ac:dyDescent="0.25">
      <c r="A6" s="1412"/>
      <c r="B6" s="1413"/>
      <c r="C6" s="1411"/>
      <c r="D6" s="1410"/>
    </row>
    <row r="7" spans="1:13" s="1414" customFormat="1" ht="21" customHeight="1" x14ac:dyDescent="0.25">
      <c r="A7" s="1412"/>
      <c r="B7" s="1413"/>
      <c r="C7" s="1411"/>
      <c r="D7" s="1410"/>
    </row>
    <row r="8" spans="1:13" s="1414" customFormat="1" ht="21" customHeight="1" x14ac:dyDescent="0.25">
      <c r="A8" s="1412"/>
      <c r="B8" s="1413"/>
      <c r="C8" s="1411"/>
      <c r="D8" s="1410"/>
    </row>
    <row r="9" spans="1:13" s="1414" customFormat="1" ht="21" customHeight="1" x14ac:dyDescent="0.25">
      <c r="A9" s="1412"/>
      <c r="B9" s="1413"/>
      <c r="C9" s="1411"/>
      <c r="D9" s="1410"/>
    </row>
    <row r="10" spans="1:13" s="1414" customFormat="1" ht="21" customHeight="1" x14ac:dyDescent="0.25">
      <c r="A10" s="1412"/>
      <c r="B10" s="1413"/>
      <c r="C10" s="1411"/>
      <c r="D10" s="1410"/>
    </row>
    <row r="11" spans="1:13" s="1414" customFormat="1" ht="21" customHeight="1" x14ac:dyDescent="0.25">
      <c r="A11" s="1412"/>
      <c r="B11" s="1413"/>
      <c r="C11" s="1411"/>
      <c r="D11" s="1410"/>
    </row>
    <row r="12" spans="1:13" s="1414" customFormat="1" ht="21" customHeight="1" x14ac:dyDescent="0.25">
      <c r="A12" s="1412"/>
      <c r="B12" s="1413"/>
      <c r="C12" s="1411"/>
      <c r="D12" s="1410"/>
    </row>
    <row r="13" spans="1:13" s="1414" customFormat="1" ht="21" customHeight="1" x14ac:dyDescent="0.25">
      <c r="A13" s="1412"/>
      <c r="B13" s="1413"/>
      <c r="C13" s="1411"/>
      <c r="D13" s="1410"/>
    </row>
    <row r="14" spans="1:13" s="1414" customFormat="1" ht="21" customHeight="1" x14ac:dyDescent="0.25">
      <c r="A14" s="1412"/>
      <c r="B14" s="1413"/>
      <c r="C14" s="1411"/>
      <c r="D14" s="1410"/>
    </row>
    <row r="15" spans="1:13" s="930" customFormat="1" x14ac:dyDescent="0.25">
      <c r="A15" s="928" t="s">
        <v>1270</v>
      </c>
      <c r="B15" s="926" t="s">
        <v>1488</v>
      </c>
      <c r="C15" s="926"/>
      <c r="D15" s="943"/>
    </row>
    <row r="16" spans="1:13" s="930" customFormat="1" x14ac:dyDescent="0.25">
      <c r="A16" s="1029"/>
      <c r="B16" s="974" t="s">
        <v>1625</v>
      </c>
      <c r="C16" s="974"/>
      <c r="D16" s="961">
        <v>-356.26920000000013</v>
      </c>
    </row>
    <row r="17" spans="1:4" s="930" customFormat="1" x14ac:dyDescent="0.25">
      <c r="A17" s="1029"/>
      <c r="B17" s="926" t="s">
        <v>1626</v>
      </c>
      <c r="C17" s="974"/>
      <c r="D17" s="962">
        <v>0</v>
      </c>
    </row>
    <row r="18" spans="1:4" s="930" customFormat="1" x14ac:dyDescent="0.25">
      <c r="A18" s="1030" t="s">
        <v>1627</v>
      </c>
      <c r="B18" s="974" t="s">
        <v>75</v>
      </c>
      <c r="C18" s="974"/>
      <c r="D18" s="963">
        <v>1044.9692</v>
      </c>
    </row>
    <row r="19" spans="1:4" s="930" customFormat="1" x14ac:dyDescent="0.25">
      <c r="A19" s="1030" t="s">
        <v>1628</v>
      </c>
      <c r="B19" s="974" t="s">
        <v>1629</v>
      </c>
      <c r="C19" s="974"/>
      <c r="D19" s="961">
        <v>-83.030699999999996</v>
      </c>
    </row>
    <row r="20" spans="1:4" s="930" customFormat="1" x14ac:dyDescent="0.25">
      <c r="A20" s="1030" t="s">
        <v>1630</v>
      </c>
      <c r="B20" s="974" t="s">
        <v>1631</v>
      </c>
      <c r="C20" s="974"/>
      <c r="D20" s="963">
        <v>381.46699999999998</v>
      </c>
    </row>
    <row r="21" spans="1:4" s="930" customFormat="1" x14ac:dyDescent="0.25">
      <c r="A21" s="1030" t="s">
        <v>1632</v>
      </c>
      <c r="B21" s="974" t="s">
        <v>1132</v>
      </c>
      <c r="C21" s="974"/>
      <c r="D21" s="963">
        <v>1063.31</v>
      </c>
    </row>
    <row r="22" spans="1:4" s="930" customFormat="1" x14ac:dyDescent="0.25">
      <c r="A22" s="1030" t="s">
        <v>1633</v>
      </c>
      <c r="B22" s="975" t="s">
        <v>1634</v>
      </c>
      <c r="C22" s="975"/>
      <c r="D22" s="964">
        <v>14.6159</v>
      </c>
    </row>
    <row r="23" spans="1:4" s="930" customFormat="1" x14ac:dyDescent="0.25">
      <c r="A23" s="1030" t="s">
        <v>1635</v>
      </c>
      <c r="B23" s="974" t="s">
        <v>1636</v>
      </c>
      <c r="C23" s="974"/>
      <c r="D23" s="965" t="s">
        <v>205</v>
      </c>
    </row>
    <row r="24" spans="1:4" s="930" customFormat="1" x14ac:dyDescent="0.25">
      <c r="A24" s="1030" t="s">
        <v>1637</v>
      </c>
      <c r="B24" s="974" t="s">
        <v>1490</v>
      </c>
      <c r="C24" s="974"/>
      <c r="D24" s="961">
        <v>-40.991400000000006</v>
      </c>
    </row>
    <row r="25" spans="1:4" s="930" customFormat="1" x14ac:dyDescent="0.25">
      <c r="A25" s="1030" t="s">
        <v>1638</v>
      </c>
      <c r="B25" s="974" t="s">
        <v>1639</v>
      </c>
      <c r="C25" s="974"/>
      <c r="D25" s="963">
        <v>10.784000000000001</v>
      </c>
    </row>
    <row r="26" spans="1:4" s="930" customFormat="1" x14ac:dyDescent="0.25">
      <c r="A26" s="1030" t="s">
        <v>1640</v>
      </c>
      <c r="B26" s="974" t="s">
        <v>1641</v>
      </c>
      <c r="C26" s="974"/>
      <c r="D26" s="963">
        <v>-2.2797999999999998</v>
      </c>
    </row>
    <row r="27" spans="1:4" s="930" customFormat="1" x14ac:dyDescent="0.25">
      <c r="A27" s="1030" t="s">
        <v>1642</v>
      </c>
      <c r="B27" s="974" t="s">
        <v>1643</v>
      </c>
      <c r="C27" s="974"/>
      <c r="D27" s="963">
        <v>-8.9319000000000006</v>
      </c>
    </row>
    <row r="28" spans="1:4" s="930" customFormat="1" x14ac:dyDescent="0.25">
      <c r="A28" s="1030"/>
      <c r="B28" s="974"/>
      <c r="C28" s="974"/>
      <c r="D28" s="963">
        <v>0</v>
      </c>
    </row>
    <row r="29" spans="1:4" s="930" customFormat="1" x14ac:dyDescent="0.25">
      <c r="A29" s="1030"/>
      <c r="B29" s="926" t="s">
        <v>1644</v>
      </c>
      <c r="C29" s="927"/>
      <c r="D29" s="963">
        <v>2023.6430999999993</v>
      </c>
    </row>
    <row r="30" spans="1:4" s="930" customFormat="1" x14ac:dyDescent="0.25">
      <c r="A30" s="1030"/>
      <c r="B30" s="521" t="s">
        <v>1489</v>
      </c>
      <c r="C30" s="974"/>
      <c r="D30" s="963">
        <v>0</v>
      </c>
    </row>
    <row r="31" spans="1:4" s="930" customFormat="1" x14ac:dyDescent="0.25">
      <c r="A31" s="1030" t="s">
        <v>1627</v>
      </c>
      <c r="B31" s="974" t="s">
        <v>1645</v>
      </c>
      <c r="C31" s="974"/>
      <c r="D31" s="963">
        <v>-134.17750000000001</v>
      </c>
    </row>
    <row r="32" spans="1:4" s="930" customFormat="1" x14ac:dyDescent="0.25">
      <c r="A32" s="1030" t="s">
        <v>1628</v>
      </c>
      <c r="B32" s="974" t="s">
        <v>1646</v>
      </c>
      <c r="C32" s="974"/>
      <c r="D32" s="963">
        <v>-331.90300000000002</v>
      </c>
    </row>
    <row r="33" spans="1:4" s="930" customFormat="1" x14ac:dyDescent="0.25">
      <c r="A33" s="1030" t="s">
        <v>1630</v>
      </c>
      <c r="B33" s="974" t="s">
        <v>1647</v>
      </c>
      <c r="C33" s="974"/>
      <c r="D33" s="963">
        <v>7.7450999999999999</v>
      </c>
    </row>
    <row r="34" spans="1:4" s="930" customFormat="1" x14ac:dyDescent="0.25">
      <c r="A34" s="1030" t="s">
        <v>1632</v>
      </c>
      <c r="B34" s="974" t="s">
        <v>1491</v>
      </c>
      <c r="C34" s="974"/>
      <c r="D34" s="963">
        <v>951.96809999999994</v>
      </c>
    </row>
    <row r="35" spans="1:4" s="930" customFormat="1" x14ac:dyDescent="0.25">
      <c r="A35" s="1030"/>
      <c r="B35" s="926" t="s">
        <v>1648</v>
      </c>
      <c r="C35" s="926"/>
      <c r="D35" s="966">
        <v>2517.2757999999994</v>
      </c>
    </row>
    <row r="36" spans="1:4" s="930" customFormat="1" x14ac:dyDescent="0.25">
      <c r="A36" s="1030"/>
      <c r="B36" s="974" t="s">
        <v>1492</v>
      </c>
      <c r="C36" s="974"/>
      <c r="D36" s="966">
        <v>38.802800000000005</v>
      </c>
    </row>
    <row r="37" spans="1:4" s="930" customFormat="1" x14ac:dyDescent="0.25">
      <c r="A37" s="1030"/>
      <c r="B37" s="926" t="s">
        <v>1649</v>
      </c>
      <c r="C37" s="521"/>
      <c r="D37" s="963">
        <v>2478.4729999999995</v>
      </c>
    </row>
    <row r="38" spans="1:4" s="930" customFormat="1" x14ac:dyDescent="0.25">
      <c r="A38" s="1030"/>
      <c r="B38" s="974"/>
      <c r="C38" s="974"/>
      <c r="D38" s="963">
        <v>0</v>
      </c>
    </row>
    <row r="39" spans="1:4" s="930" customFormat="1" x14ac:dyDescent="0.25">
      <c r="A39" s="928" t="s">
        <v>1279</v>
      </c>
      <c r="B39" s="926" t="s">
        <v>1227</v>
      </c>
      <c r="C39" s="521"/>
      <c r="D39" s="963">
        <v>0</v>
      </c>
    </row>
    <row r="40" spans="1:4" s="930" customFormat="1" x14ac:dyDescent="0.25">
      <c r="A40" s="1030" t="s">
        <v>1627</v>
      </c>
      <c r="B40" s="974" t="s">
        <v>1650</v>
      </c>
      <c r="C40" s="974"/>
      <c r="D40" s="963">
        <v>-2846.5198</v>
      </c>
    </row>
    <row r="41" spans="1:4" s="930" customFormat="1" x14ac:dyDescent="0.25">
      <c r="A41" s="1030" t="s">
        <v>1493</v>
      </c>
      <c r="B41" s="974" t="s">
        <v>1651</v>
      </c>
      <c r="C41" s="974"/>
      <c r="D41" s="963">
        <v>0</v>
      </c>
    </row>
    <row r="42" spans="1:4" s="930" customFormat="1" x14ac:dyDescent="0.25">
      <c r="A42" s="1030" t="s">
        <v>1494</v>
      </c>
      <c r="B42" s="974" t="s">
        <v>1652</v>
      </c>
      <c r="C42" s="974"/>
      <c r="D42" s="963">
        <v>-92.699699999999993</v>
      </c>
    </row>
    <row r="43" spans="1:4" s="930" customFormat="1" x14ac:dyDescent="0.25">
      <c r="A43" s="1030" t="s">
        <v>1628</v>
      </c>
      <c r="B43" s="974" t="s">
        <v>1653</v>
      </c>
      <c r="C43" s="974"/>
      <c r="D43" s="963">
        <v>0</v>
      </c>
    </row>
    <row r="44" spans="1:4" s="930" customFormat="1" x14ac:dyDescent="0.25">
      <c r="A44" s="1030" t="s">
        <v>1630</v>
      </c>
      <c r="B44" s="974" t="s">
        <v>1654</v>
      </c>
      <c r="C44" s="974"/>
      <c r="D44" s="963">
        <v>-682.42669999999998</v>
      </c>
    </row>
    <row r="45" spans="1:4" s="930" customFormat="1" x14ac:dyDescent="0.25">
      <c r="A45" s="1030"/>
      <c r="B45" s="974" t="s">
        <v>1680</v>
      </c>
      <c r="C45" s="974"/>
      <c r="D45" s="963">
        <v>0.1797</v>
      </c>
    </row>
    <row r="46" spans="1:4" s="930" customFormat="1" x14ac:dyDescent="0.25">
      <c r="A46" s="1030" t="s">
        <v>1632</v>
      </c>
      <c r="B46" s="974" t="s">
        <v>1495</v>
      </c>
      <c r="C46" s="974"/>
      <c r="D46" s="963">
        <v>40.991400000000006</v>
      </c>
    </row>
    <row r="47" spans="1:4" s="930" customFormat="1" x14ac:dyDescent="0.25">
      <c r="A47" s="1029"/>
      <c r="B47" s="926" t="s">
        <v>1655</v>
      </c>
      <c r="C47" s="926"/>
      <c r="D47" s="963">
        <v>-3580.4750999999997</v>
      </c>
    </row>
    <row r="48" spans="1:4" s="930" customFormat="1" x14ac:dyDescent="0.25">
      <c r="A48" s="1029"/>
      <c r="B48" s="974"/>
      <c r="C48" s="974"/>
      <c r="D48" s="963">
        <v>0</v>
      </c>
    </row>
    <row r="49" spans="1:4" s="930" customFormat="1" x14ac:dyDescent="0.25">
      <c r="A49" s="928" t="s">
        <v>1285</v>
      </c>
      <c r="B49" s="926" t="s">
        <v>1228</v>
      </c>
      <c r="C49" s="521"/>
      <c r="D49" s="963">
        <v>0</v>
      </c>
    </row>
    <row r="50" spans="1:4" s="930" customFormat="1" x14ac:dyDescent="0.25">
      <c r="A50" s="1030" t="s">
        <v>1627</v>
      </c>
      <c r="B50" s="974" t="s">
        <v>1656</v>
      </c>
      <c r="C50" s="974"/>
      <c r="D50" s="963">
        <v>139.40899999999999</v>
      </c>
    </row>
    <row r="51" spans="1:4" s="930" customFormat="1" x14ac:dyDescent="0.25">
      <c r="A51" s="1030" t="s">
        <v>1628</v>
      </c>
      <c r="B51" s="974" t="s">
        <v>1657</v>
      </c>
      <c r="C51" s="974"/>
      <c r="D51" s="963">
        <v>1100.915</v>
      </c>
    </row>
    <row r="52" spans="1:4" s="930" customFormat="1" x14ac:dyDescent="0.25">
      <c r="A52" s="1030" t="s">
        <v>1630</v>
      </c>
      <c r="B52" s="974" t="s">
        <v>1658</v>
      </c>
      <c r="C52" s="974"/>
      <c r="D52" s="967">
        <v>464.72699999999998</v>
      </c>
    </row>
    <row r="53" spans="1:4" s="930" customFormat="1" x14ac:dyDescent="0.25">
      <c r="A53" s="1030" t="s">
        <v>1632</v>
      </c>
      <c r="B53" s="974" t="s">
        <v>1659</v>
      </c>
      <c r="C53" s="974"/>
      <c r="D53" s="963">
        <v>-22.437600000000003</v>
      </c>
    </row>
    <row r="54" spans="1:4" s="930" customFormat="1" x14ac:dyDescent="0.25">
      <c r="A54" s="1030" t="s">
        <v>1633</v>
      </c>
      <c r="B54" s="974" t="s">
        <v>1132</v>
      </c>
      <c r="C54" s="974"/>
      <c r="D54" s="963">
        <v>-1063.31</v>
      </c>
    </row>
    <row r="55" spans="1:4" s="930" customFormat="1" x14ac:dyDescent="0.25">
      <c r="A55" s="1029"/>
      <c r="B55" s="926" t="s">
        <v>1660</v>
      </c>
      <c r="C55" s="974"/>
      <c r="D55" s="963">
        <v>619.30339999999967</v>
      </c>
    </row>
    <row r="56" spans="1:4" s="930" customFormat="1" x14ac:dyDescent="0.25">
      <c r="A56" s="1029"/>
      <c r="B56" s="974"/>
      <c r="C56" s="974"/>
      <c r="D56" s="963">
        <v>0</v>
      </c>
    </row>
    <row r="57" spans="1:4" s="930" customFormat="1" x14ac:dyDescent="0.25">
      <c r="A57" s="1029"/>
      <c r="B57" s="521" t="s">
        <v>1661</v>
      </c>
      <c r="C57" s="521"/>
      <c r="D57" s="963">
        <v>-482.69870000000026</v>
      </c>
    </row>
    <row r="58" spans="1:4" s="930" customFormat="1" x14ac:dyDescent="0.25">
      <c r="A58" s="1029"/>
      <c r="B58" s="521" t="s">
        <v>1662</v>
      </c>
      <c r="C58" s="521"/>
      <c r="D58" s="963">
        <v>1459.9899999999991</v>
      </c>
    </row>
    <row r="59" spans="1:4" s="930" customFormat="1" ht="15.75" thickBot="1" x14ac:dyDescent="0.3">
      <c r="A59" s="1031"/>
      <c r="B59" s="929" t="s">
        <v>1663</v>
      </c>
      <c r="C59" s="1032"/>
      <c r="D59" s="968">
        <v>977.29129999999884</v>
      </c>
    </row>
    <row r="60" spans="1:4" ht="21" customHeight="1" x14ac:dyDescent="0.25">
      <c r="A60" s="1024"/>
      <c r="B60" s="61"/>
      <c r="C60" s="85"/>
      <c r="D60" s="1025"/>
    </row>
    <row r="61" spans="1:4" ht="43.5" customHeight="1" x14ac:dyDescent="0.25">
      <c r="A61" s="1024"/>
      <c r="B61" s="61"/>
      <c r="C61" s="85"/>
      <c r="D61" s="1025"/>
    </row>
    <row r="62" spans="1:4" ht="21" customHeight="1" thickBot="1" x14ac:dyDescent="0.3">
      <c r="A62" s="1026"/>
      <c r="B62" s="606"/>
      <c r="C62" s="1027"/>
      <c r="D62" s="1028">
        <f>'S1'!F52</f>
        <v>0</v>
      </c>
    </row>
    <row r="63" spans="1:4" ht="21" customHeight="1" x14ac:dyDescent="0.25">
      <c r="A63" s="61"/>
      <c r="B63" s="61"/>
      <c r="C63" s="85"/>
      <c r="D63" s="601"/>
    </row>
    <row r="64" spans="1:4" ht="21" customHeight="1" x14ac:dyDescent="0.25">
      <c r="A64" s="61"/>
      <c r="B64" s="61"/>
      <c r="C64" s="85"/>
      <c r="D64" s="601"/>
    </row>
    <row r="65" spans="1:4" ht="21" customHeight="1" x14ac:dyDescent="0.25">
      <c r="A65" s="61"/>
      <c r="B65" s="61"/>
      <c r="C65" s="85"/>
      <c r="D65" s="601"/>
    </row>
    <row r="66" spans="1:4" ht="21" customHeight="1" x14ac:dyDescent="0.25">
      <c r="A66" s="61"/>
      <c r="B66" s="61"/>
      <c r="C66" s="85"/>
      <c r="D66" s="601"/>
    </row>
    <row r="67" spans="1:4" ht="21" customHeight="1" x14ac:dyDescent="0.25">
      <c r="A67" s="61"/>
      <c r="B67" s="61"/>
      <c r="C67" s="85"/>
      <c r="D67" s="601"/>
    </row>
    <row r="68" spans="1:4" ht="21" customHeight="1" x14ac:dyDescent="0.25">
      <c r="A68" s="61"/>
      <c r="B68" s="61"/>
      <c r="C68" s="85"/>
      <c r="D68" s="601"/>
    </row>
    <row r="69" spans="1:4" ht="21" customHeight="1" x14ac:dyDescent="0.25">
      <c r="A69" s="61"/>
      <c r="B69" s="61"/>
      <c r="C69" s="85"/>
      <c r="D69" s="601"/>
    </row>
    <row r="70" spans="1:4" ht="21" customHeight="1" x14ac:dyDescent="0.25">
      <c r="A70" s="61"/>
      <c r="B70" s="61"/>
      <c r="C70" s="85"/>
      <c r="D70" s="601"/>
    </row>
  </sheetData>
  <mergeCells count="5">
    <mergeCell ref="C4:C5"/>
    <mergeCell ref="A4:A5"/>
    <mergeCell ref="B4:B5"/>
    <mergeCell ref="A1:D1"/>
    <mergeCell ref="D4:D5"/>
  </mergeCells>
  <pageMargins left="0.70866141732283472" right="0.70866141732283472" top="0.74803149606299213" bottom="0.74803149606299213" header="0.31496062992125984" footer="0.31496062992125984"/>
  <pageSetup paperSize="9" scale="71" orientation="portrait" r:id="rId1"/>
  <rowBreaks count="1" manualBreakCount="1">
    <brk id="62"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74"/>
  <sheetViews>
    <sheetView view="pageBreakPreview" topLeftCell="A7" zoomScaleSheetLayoutView="100" workbookViewId="0">
      <selection activeCell="D35" sqref="D35"/>
    </sheetView>
  </sheetViews>
  <sheetFormatPr defaultColWidth="9.140625" defaultRowHeight="15" x14ac:dyDescent="0.25"/>
  <cols>
    <col min="1" max="1" width="44.140625" style="1004" customWidth="1"/>
    <col min="2" max="4" width="13.28515625" style="1005" hidden="1" customWidth="1"/>
    <col min="5" max="5" width="19.42578125" style="1005" hidden="1" customWidth="1"/>
    <col min="6" max="7" width="13" style="1005" hidden="1" customWidth="1"/>
    <col min="8" max="8" width="24.28515625" style="1005" customWidth="1"/>
    <col min="9" max="9" width="9.140625" style="1005"/>
    <col min="10" max="11" width="10.42578125" style="1005" bestFit="1" customWidth="1"/>
    <col min="12" max="16384" width="9.140625" style="1005"/>
  </cols>
  <sheetData>
    <row r="1" spans="1:11" ht="30" customHeight="1" x14ac:dyDescent="0.25">
      <c r="A1" s="2302" t="str">
        <f>'F32'!A1</f>
        <v>Name of Transmission Licensee: Uttar Pradesh Power Transmission Corporation Limited</v>
      </c>
      <c r="B1" s="2303"/>
      <c r="C1" s="2303"/>
      <c r="D1" s="2303"/>
      <c r="E1" s="2303"/>
      <c r="F1" s="2303"/>
      <c r="G1" s="2303"/>
      <c r="H1" s="2304"/>
    </row>
    <row r="2" spans="1:11" ht="21" customHeight="1" x14ac:dyDescent="0.25">
      <c r="A2" s="1156" t="s">
        <v>92</v>
      </c>
      <c r="B2" s="729"/>
      <c r="C2" s="729"/>
      <c r="D2" s="729"/>
      <c r="E2" s="1939" t="s">
        <v>1212</v>
      </c>
      <c r="F2" s="1939"/>
      <c r="G2" s="1939"/>
      <c r="H2" s="1940"/>
    </row>
    <row r="3" spans="1:11" ht="21" customHeight="1" x14ac:dyDescent="0.25">
      <c r="A3" s="1220"/>
      <c r="B3" s="232"/>
      <c r="C3" s="232"/>
      <c r="D3" s="232"/>
      <c r="E3" s="1952" t="s">
        <v>627</v>
      </c>
      <c r="F3" s="1952"/>
      <c r="G3" s="1952"/>
      <c r="H3" s="1953"/>
    </row>
    <row r="4" spans="1:11" ht="29.25" customHeight="1" x14ac:dyDescent="0.25">
      <c r="A4" s="2305" t="s">
        <v>48</v>
      </c>
      <c r="B4" s="1548"/>
      <c r="C4" s="1548"/>
      <c r="D4" s="1548"/>
      <c r="E4" s="1542"/>
      <c r="F4" s="923"/>
      <c r="G4" s="923"/>
      <c r="H4" s="1221" t="s">
        <v>1541</v>
      </c>
      <c r="I4" s="998"/>
      <c r="J4" s="998"/>
      <c r="K4" s="998"/>
    </row>
    <row r="5" spans="1:11" ht="21" customHeight="1" x14ac:dyDescent="0.25">
      <c r="A5" s="2306"/>
      <c r="B5" s="496"/>
      <c r="C5" s="496"/>
      <c r="D5" s="496"/>
      <c r="E5" s="496"/>
      <c r="F5" s="496"/>
      <c r="G5" s="496"/>
      <c r="H5" s="1536" t="s">
        <v>1789</v>
      </c>
      <c r="I5" s="998"/>
      <c r="J5" s="998"/>
      <c r="K5" s="998"/>
    </row>
    <row r="6" spans="1:11" ht="21" customHeight="1" x14ac:dyDescent="0.25">
      <c r="A6" s="1022"/>
      <c r="B6" s="523"/>
      <c r="C6" s="523"/>
      <c r="D6" s="523"/>
      <c r="E6" s="781"/>
      <c r="F6" s="781"/>
      <c r="G6" s="781"/>
      <c r="H6" s="1222"/>
      <c r="I6" s="998"/>
      <c r="J6" s="998"/>
      <c r="K6" s="998"/>
    </row>
    <row r="7" spans="1:11" ht="21" customHeight="1" x14ac:dyDescent="0.25">
      <c r="A7" s="1246"/>
      <c r="B7" s="523"/>
      <c r="C7" s="523"/>
      <c r="D7" s="523"/>
      <c r="E7" s="781"/>
      <c r="F7" s="781"/>
      <c r="G7" s="781"/>
      <c r="H7" s="1222"/>
      <c r="I7" s="998"/>
      <c r="J7" s="998"/>
      <c r="K7" s="998"/>
    </row>
    <row r="8" spans="1:11" ht="21" customHeight="1" x14ac:dyDescent="0.25">
      <c r="A8" s="1246" t="s">
        <v>1325</v>
      </c>
      <c r="B8" s="678"/>
      <c r="C8" s="678"/>
      <c r="D8" s="678"/>
      <c r="E8" s="1374"/>
      <c r="F8" s="1374"/>
      <c r="G8" s="1374"/>
      <c r="H8" s="1381">
        <f>'F32'!K15</f>
        <v>25445.074150299995</v>
      </c>
      <c r="I8" s="998"/>
      <c r="J8" s="998"/>
      <c r="K8" s="998"/>
    </row>
    <row r="9" spans="1:11" ht="21" customHeight="1" x14ac:dyDescent="0.25">
      <c r="A9" s="1246" t="s">
        <v>1326</v>
      </c>
      <c r="B9" s="678"/>
      <c r="C9" s="678"/>
      <c r="D9" s="678"/>
      <c r="E9" s="1374"/>
      <c r="F9" s="1374"/>
      <c r="G9" s="1374"/>
      <c r="H9" s="1375">
        <f>'F32'!M15+'F33'!H10</f>
        <v>3309.0028066000004</v>
      </c>
      <c r="I9" s="998"/>
      <c r="J9" s="998"/>
      <c r="K9" s="998"/>
    </row>
    <row r="10" spans="1:11" ht="21" customHeight="1" x14ac:dyDescent="0.25">
      <c r="A10" s="1246" t="s">
        <v>1327</v>
      </c>
      <c r="B10" s="678"/>
      <c r="C10" s="678"/>
      <c r="D10" s="678"/>
      <c r="E10" s="1374"/>
      <c r="F10" s="1374"/>
      <c r="G10" s="1374"/>
      <c r="H10" s="1382">
        <v>310.47903729999996</v>
      </c>
      <c r="I10" s="998"/>
      <c r="J10" s="998"/>
      <c r="K10" s="998"/>
    </row>
    <row r="11" spans="1:11" ht="21" customHeight="1" x14ac:dyDescent="0.25">
      <c r="A11" s="1246" t="s">
        <v>1328</v>
      </c>
      <c r="B11" s="678"/>
      <c r="C11" s="678"/>
      <c r="D11" s="678"/>
      <c r="E11" s="1374"/>
      <c r="F11" s="1374"/>
      <c r="G11" s="1374"/>
      <c r="H11" s="1375">
        <f t="shared" ref="H11" si="0">H8+H9-H10</f>
        <v>28443.597919599997</v>
      </c>
      <c r="I11" s="998"/>
      <c r="J11" s="998"/>
      <c r="K11" s="998"/>
    </row>
    <row r="12" spans="1:11" ht="21" customHeight="1" x14ac:dyDescent="0.25">
      <c r="A12" s="1021" t="s">
        <v>1322</v>
      </c>
      <c r="B12" s="678"/>
      <c r="C12" s="678"/>
      <c r="D12" s="678"/>
      <c r="E12" s="1374"/>
      <c r="F12" s="1374"/>
      <c r="G12" s="1374"/>
      <c r="H12" s="1381">
        <f>'F32'!L15</f>
        <v>6256.8289752718256</v>
      </c>
      <c r="I12" s="998"/>
      <c r="J12" s="998"/>
      <c r="K12" s="998"/>
    </row>
    <row r="13" spans="1:11" ht="21" customHeight="1" x14ac:dyDescent="0.25">
      <c r="A13" s="1246" t="s">
        <v>1323</v>
      </c>
      <c r="B13" s="679"/>
      <c r="C13" s="679"/>
      <c r="D13" s="679"/>
      <c r="E13" s="1377"/>
      <c r="F13" s="1377"/>
      <c r="G13" s="1377"/>
      <c r="H13" s="1383">
        <f>'F32'!O15</f>
        <v>6.4603232196724467E-2</v>
      </c>
      <c r="I13" s="998"/>
      <c r="J13" s="998"/>
      <c r="K13" s="998"/>
    </row>
    <row r="14" spans="1:11" ht="21" customHeight="1" x14ac:dyDescent="0.25">
      <c r="A14" s="1021" t="s">
        <v>1324</v>
      </c>
      <c r="B14" s="678"/>
      <c r="C14" s="678"/>
      <c r="D14" s="678"/>
      <c r="E14" s="1374"/>
      <c r="F14" s="1374"/>
      <c r="G14" s="1374"/>
      <c r="H14" s="1381">
        <f>'F32'!P15</f>
        <v>1336.4798221477654</v>
      </c>
      <c r="I14" s="998"/>
      <c r="J14" s="998"/>
      <c r="K14" s="998"/>
    </row>
    <row r="15" spans="1:11" ht="61.5" customHeight="1" x14ac:dyDescent="0.25">
      <c r="A15" s="1247" t="s">
        <v>1598</v>
      </c>
      <c r="B15" s="678"/>
      <c r="C15" s="678"/>
      <c r="D15" s="678"/>
      <c r="E15" s="1374"/>
      <c r="F15" s="1374"/>
      <c r="G15" s="1374"/>
      <c r="H15" s="1368">
        <f>'F32'!Q6</f>
        <v>102.9224938</v>
      </c>
      <c r="I15" s="998"/>
      <c r="J15" s="998"/>
      <c r="K15" s="998"/>
    </row>
    <row r="16" spans="1:11" ht="21" customHeight="1" thickBot="1" x14ac:dyDescent="0.3">
      <c r="A16" s="1223" t="s">
        <v>1576</v>
      </c>
      <c r="B16" s="680"/>
      <c r="C16" s="680"/>
      <c r="D16" s="680"/>
      <c r="E16" s="1384"/>
      <c r="F16" s="1384"/>
      <c r="G16" s="1384"/>
      <c r="H16" s="1385">
        <f t="shared" ref="H16" si="1">H14-H15</f>
        <v>1233.5573283477654</v>
      </c>
      <c r="I16" s="998"/>
      <c r="J16" s="998"/>
      <c r="K16" s="998"/>
    </row>
    <row r="17" spans="1:8" ht="39.75" customHeight="1" thickTop="1" x14ac:dyDescent="0.25">
      <c r="A17" s="2307" t="s">
        <v>1709</v>
      </c>
      <c r="B17" s="2308"/>
      <c r="C17" s="2308"/>
      <c r="D17" s="2308"/>
      <c r="E17" s="2308"/>
      <c r="F17" s="2308"/>
      <c r="G17" s="2308"/>
      <c r="H17" s="604"/>
    </row>
    <row r="18" spans="1:8" ht="39.75" hidden="1" customHeight="1" x14ac:dyDescent="0.25">
      <c r="A18" s="1248"/>
      <c r="B18" s="1249"/>
      <c r="C18" s="1249"/>
      <c r="D18" s="1249"/>
      <c r="E18" s="1249"/>
      <c r="F18" s="1249"/>
      <c r="G18" s="1249"/>
      <c r="H18" s="604"/>
    </row>
    <row r="19" spans="1:8" ht="21" customHeight="1" x14ac:dyDescent="0.25">
      <c r="A19" s="1224"/>
      <c r="B19" s="1225"/>
      <c r="C19" s="1567"/>
      <c r="D19" s="1567"/>
      <c r="E19" s="1567"/>
      <c r="F19" s="1567"/>
      <c r="G19" s="1567"/>
      <c r="H19" s="604"/>
    </row>
    <row r="20" spans="1:8" ht="21" customHeight="1" thickBot="1" x14ac:dyDescent="0.3">
      <c r="A20" s="1226"/>
      <c r="B20" s="1562"/>
      <c r="C20" s="1562"/>
      <c r="D20" s="1562"/>
      <c r="E20" s="2263" t="s">
        <v>847</v>
      </c>
      <c r="F20" s="2263"/>
      <c r="G20" s="2263"/>
      <c r="H20" s="2264"/>
    </row>
    <row r="21" spans="1:8" ht="21" customHeight="1" x14ac:dyDescent="0.25"/>
    <row r="22" spans="1:8" ht="21" hidden="1" customHeight="1" x14ac:dyDescent="0.25">
      <c r="A22" s="73"/>
      <c r="B22" s="285"/>
      <c r="C22" s="285"/>
      <c r="D22" s="285"/>
      <c r="E22" s="285"/>
      <c r="F22" s="285"/>
      <c r="G22" s="285"/>
    </row>
    <row r="23" spans="1:8" ht="21" hidden="1" customHeight="1" x14ac:dyDescent="0.25">
      <c r="A23" s="74" t="s">
        <v>682</v>
      </c>
      <c r="B23" s="2000" t="s">
        <v>692</v>
      </c>
      <c r="C23" s="2001"/>
      <c r="D23" s="2001"/>
      <c r="E23" s="2001"/>
      <c r="F23" s="2001"/>
      <c r="G23" s="2002"/>
    </row>
    <row r="24" spans="1:8" ht="21" hidden="1" customHeight="1" x14ac:dyDescent="0.25">
      <c r="A24" s="84" t="s">
        <v>694</v>
      </c>
      <c r="B24" s="59">
        <v>22</v>
      </c>
      <c r="C24" s="329"/>
      <c r="D24" s="329"/>
      <c r="E24" s="329"/>
      <c r="F24" s="329"/>
      <c r="G24" s="330"/>
    </row>
    <row r="25" spans="1:8" ht="21" hidden="1" customHeight="1" x14ac:dyDescent="0.25">
      <c r="A25" s="75" t="s">
        <v>664</v>
      </c>
      <c r="B25" s="299" t="s">
        <v>668</v>
      </c>
      <c r="C25" s="1006"/>
      <c r="D25" s="1006"/>
      <c r="E25" s="1006"/>
      <c r="F25" s="1006"/>
      <c r="G25" s="1012"/>
    </row>
    <row r="26" spans="1:8" ht="21" hidden="1" customHeight="1" x14ac:dyDescent="0.25">
      <c r="A26" s="75" t="s">
        <v>665</v>
      </c>
      <c r="B26" s="2132" t="s">
        <v>706</v>
      </c>
      <c r="C26" s="2197"/>
      <c r="D26" s="2197"/>
      <c r="E26" s="2197"/>
      <c r="F26" s="2197"/>
      <c r="G26" s="2198"/>
    </row>
    <row r="27" spans="1:8" ht="21" hidden="1" customHeight="1" x14ac:dyDescent="0.25">
      <c r="A27" s="75" t="s">
        <v>667</v>
      </c>
      <c r="B27" s="1000"/>
      <c r="C27" s="1006"/>
      <c r="D27" s="1006"/>
      <c r="E27" s="1006"/>
      <c r="F27" s="1006"/>
      <c r="G27" s="1012"/>
    </row>
    <row r="28" spans="1:8" ht="21" customHeight="1" x14ac:dyDescent="0.25"/>
    <row r="29" spans="1:8" ht="21" customHeight="1" x14ac:dyDescent="0.25"/>
    <row r="30" spans="1:8" ht="21" customHeight="1" x14ac:dyDescent="0.25"/>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sheetData>
  <mergeCells count="8">
    <mergeCell ref="A1:H1"/>
    <mergeCell ref="B23:G23"/>
    <mergeCell ref="B26:G26"/>
    <mergeCell ref="A4:A5"/>
    <mergeCell ref="A17:G17"/>
    <mergeCell ref="E2:H2"/>
    <mergeCell ref="E3:H3"/>
    <mergeCell ref="E20:H20"/>
  </mergeCells>
  <pageMargins left="0.70866141732283505" right="0.70866141732283505" top="0.74803149606299202" bottom="0.74803149606299202" header="0.31496062992126" footer="0.31496062992126"/>
  <pageSetup paperSize="9" scale="12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zoomScale="90" zoomScaleSheetLayoutView="90" workbookViewId="0">
      <selection activeCell="D35" sqref="D35"/>
    </sheetView>
  </sheetViews>
  <sheetFormatPr defaultColWidth="9.140625" defaultRowHeight="15" x14ac:dyDescent="0.25"/>
  <cols>
    <col min="1" max="1" width="6.140625" style="691" customWidth="1"/>
    <col min="2" max="2" width="7.5703125" style="691" customWidth="1"/>
    <col min="3" max="7" width="16.28515625" style="691" customWidth="1"/>
    <col min="8" max="16384" width="9.140625" style="691"/>
  </cols>
  <sheetData>
    <row r="1" spans="1:7" ht="21" customHeight="1" x14ac:dyDescent="0.25">
      <c r="A1" s="2313" t="str">
        <f>'F33'!A1:G1</f>
        <v>Name of Transmission Licensee: Uttar Pradesh Power Transmission Corporation Limited</v>
      </c>
      <c r="B1" s="2314"/>
      <c r="C1" s="2314"/>
      <c r="D1" s="2314"/>
      <c r="E1" s="2314"/>
      <c r="F1" s="2314"/>
      <c r="G1" s="2315"/>
    </row>
    <row r="2" spans="1:7" ht="21" customHeight="1" x14ac:dyDescent="0.25">
      <c r="A2" s="2312" t="s">
        <v>89</v>
      </c>
      <c r="B2" s="2267"/>
      <c r="C2" s="2267"/>
      <c r="D2" s="2267"/>
      <c r="E2" s="2267"/>
      <c r="F2" s="2267"/>
      <c r="G2" s="1250" t="s">
        <v>1213</v>
      </c>
    </row>
    <row r="3" spans="1:7" ht="21" customHeight="1" x14ac:dyDescent="0.25">
      <c r="A3" s="1164"/>
      <c r="B3" s="904"/>
      <c r="C3" s="904"/>
      <c r="D3" s="904"/>
      <c r="E3" s="834"/>
      <c r="F3" s="834"/>
      <c r="G3" s="1251" t="s">
        <v>627</v>
      </c>
    </row>
    <row r="4" spans="1:7" x14ac:dyDescent="0.25">
      <c r="A4" s="2309" t="s">
        <v>1684</v>
      </c>
      <c r="B4" s="2310"/>
      <c r="C4" s="2310"/>
      <c r="D4" s="2310"/>
      <c r="E4" s="2310"/>
      <c r="F4" s="2310"/>
      <c r="G4" s="2311"/>
    </row>
    <row r="5" spans="1:7" ht="40.5" customHeight="1" x14ac:dyDescent="0.25">
      <c r="A5" s="1523" t="s">
        <v>1468</v>
      </c>
      <c r="B5" s="1524" t="s">
        <v>1336</v>
      </c>
      <c r="C5" s="1524" t="str">
        <f>'F25'!C18</f>
        <v>Opening as on 01.04.2019</v>
      </c>
      <c r="D5" s="1524" t="str">
        <f>'F25'!D18</f>
        <v>Addition</v>
      </c>
      <c r="E5" s="1524" t="str">
        <f>'F25'!E18</f>
        <v>Repayment</v>
      </c>
      <c r="F5" s="1524" t="str">
        <f>'F25'!F18</f>
        <v>Closing as on 31.03.2020</v>
      </c>
      <c r="G5" s="1630" t="str">
        <f>'F25'!G18</f>
        <v>Interest</v>
      </c>
    </row>
    <row r="6" spans="1:7" x14ac:dyDescent="0.25">
      <c r="A6" s="1168" t="s">
        <v>509</v>
      </c>
      <c r="B6" s="707" t="s">
        <v>460</v>
      </c>
      <c r="C6" s="822">
        <f>'F25'!C19</f>
        <v>5086.42</v>
      </c>
      <c r="D6" s="822">
        <f>'F25'!D19</f>
        <v>916.25</v>
      </c>
      <c r="E6" s="822">
        <f>'F25'!E19</f>
        <v>343.37</v>
      </c>
      <c r="F6" s="822">
        <f>'F25'!F19</f>
        <v>5659.3</v>
      </c>
      <c r="G6" s="1169">
        <f>'F25'!G19</f>
        <v>573.84</v>
      </c>
    </row>
    <row r="7" spans="1:7" x14ac:dyDescent="0.25">
      <c r="A7" s="1168" t="s">
        <v>510</v>
      </c>
      <c r="B7" s="707" t="s">
        <v>459</v>
      </c>
      <c r="C7" s="822">
        <f>'F25'!C20</f>
        <v>6799.98</v>
      </c>
      <c r="D7" s="822">
        <f>'F25'!D20</f>
        <v>1248.31</v>
      </c>
      <c r="E7" s="822">
        <f>'F25'!E20</f>
        <v>720.55</v>
      </c>
      <c r="F7" s="822">
        <f>'F25'!F20</f>
        <v>7327.74</v>
      </c>
      <c r="G7" s="1169">
        <f>'F25'!G20</f>
        <v>785</v>
      </c>
    </row>
    <row r="8" spans="1:7" x14ac:dyDescent="0.25">
      <c r="A8" s="1168"/>
      <c r="B8" s="707"/>
      <c r="C8" s="704"/>
      <c r="D8" s="704"/>
      <c r="E8" s="704"/>
      <c r="F8" s="704"/>
      <c r="G8" s="1170"/>
    </row>
    <row r="9" spans="1:7" hidden="1" x14ac:dyDescent="0.25">
      <c r="A9" s="1168"/>
      <c r="B9" s="707" t="s">
        <v>1577</v>
      </c>
      <c r="C9" s="704"/>
      <c r="D9" s="704"/>
      <c r="E9" s="704"/>
      <c r="F9" s="704"/>
      <c r="G9" s="1170"/>
    </row>
    <row r="10" spans="1:7" hidden="1" x14ac:dyDescent="0.25">
      <c r="A10" s="1168"/>
      <c r="B10" s="707" t="s">
        <v>1578</v>
      </c>
      <c r="C10" s="704"/>
      <c r="D10" s="704"/>
      <c r="E10" s="704"/>
      <c r="F10" s="704"/>
      <c r="G10" s="1170"/>
    </row>
    <row r="11" spans="1:7" hidden="1" x14ac:dyDescent="0.25">
      <c r="A11" s="1168"/>
      <c r="B11" s="707" t="s">
        <v>1072</v>
      </c>
      <c r="C11" s="704"/>
      <c r="D11" s="704"/>
      <c r="E11" s="704"/>
      <c r="F11" s="704"/>
      <c r="G11" s="1170"/>
    </row>
    <row r="12" spans="1:7" hidden="1" x14ac:dyDescent="0.25">
      <c r="A12" s="1168"/>
      <c r="B12" s="707"/>
      <c r="C12" s="704"/>
      <c r="D12" s="704"/>
      <c r="E12" s="704"/>
      <c r="F12" s="704"/>
      <c r="G12" s="1170"/>
    </row>
    <row r="13" spans="1:7" x14ac:dyDescent="0.25">
      <c r="A13" s="1171"/>
      <c r="B13" s="708" t="s">
        <v>70</v>
      </c>
      <c r="C13" s="705">
        <f>SUM(C6:C12)</f>
        <v>11886.4</v>
      </c>
      <c r="D13" s="705">
        <f t="shared" ref="D13:G13" si="0">SUM(D6:D12)</f>
        <v>2164.56</v>
      </c>
      <c r="E13" s="705">
        <f t="shared" si="0"/>
        <v>1063.92</v>
      </c>
      <c r="F13" s="705">
        <f t="shared" si="0"/>
        <v>12987.04</v>
      </c>
      <c r="G13" s="1172">
        <f t="shared" si="0"/>
        <v>1358.8400000000001</v>
      </c>
    </row>
    <row r="14" spans="1:7" x14ac:dyDescent="0.25">
      <c r="A14" s="1168"/>
      <c r="B14" s="707"/>
      <c r="C14" s="529"/>
      <c r="D14" s="529"/>
      <c r="E14" s="529"/>
      <c r="F14" s="705"/>
      <c r="G14" s="1173"/>
    </row>
    <row r="15" spans="1:7" ht="15.75" thickBot="1" x14ac:dyDescent="0.3">
      <c r="A15" s="1174"/>
      <c r="B15" s="1175" t="s">
        <v>1339</v>
      </c>
      <c r="C15" s="1176"/>
      <c r="D15" s="1176"/>
      <c r="E15" s="1176"/>
      <c r="F15" s="1176"/>
      <c r="G15" s="1177">
        <f>G13/(AVERAGE(C13,F13))</f>
        <v>0.10926031944113883</v>
      </c>
    </row>
    <row r="16" spans="1:7" ht="21" customHeight="1" x14ac:dyDescent="0.25">
      <c r="A16" s="2222" t="s">
        <v>847</v>
      </c>
      <c r="B16" s="2223"/>
      <c r="C16" s="2223"/>
      <c r="D16" s="2223"/>
      <c r="E16" s="2223"/>
      <c r="F16" s="2223"/>
      <c r="G16" s="2224"/>
    </row>
    <row r="17" spans="1:7" ht="21" customHeight="1" thickBot="1" x14ac:dyDescent="0.3">
      <c r="A17" s="2225"/>
      <c r="B17" s="2226"/>
      <c r="C17" s="2226"/>
      <c r="D17" s="2226"/>
      <c r="E17" s="2226"/>
      <c r="F17" s="2226"/>
      <c r="G17" s="2227"/>
    </row>
    <row r="18" spans="1:7" ht="21" customHeight="1" x14ac:dyDescent="0.25"/>
    <row r="19" spans="1:7" ht="21" customHeight="1" x14ac:dyDescent="0.25"/>
    <row r="20" spans="1:7" ht="21" customHeight="1" x14ac:dyDescent="0.25"/>
    <row r="21" spans="1:7" ht="21" customHeight="1" x14ac:dyDescent="0.25"/>
    <row r="22" spans="1:7" ht="21" customHeight="1" x14ac:dyDescent="0.25"/>
  </sheetData>
  <mergeCells count="4">
    <mergeCell ref="A4:G4"/>
    <mergeCell ref="A2:F2"/>
    <mergeCell ref="A1:G1"/>
    <mergeCell ref="A16:G17"/>
  </mergeCells>
  <printOptions horizontalCentered="1"/>
  <pageMargins left="0.70866141732283505" right="0.70866141732283505" top="0.74803149606299202" bottom="0.74803149606299202" header="0.31496062992126" footer="0.31496062992126"/>
  <pageSetup paperSize="9" scale="137" fitToHeight="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61"/>
  <sheetViews>
    <sheetView view="pageBreakPreview" topLeftCell="A3" zoomScale="110" zoomScaleSheetLayoutView="110" workbookViewId="0">
      <selection activeCell="D35" sqref="D35"/>
    </sheetView>
  </sheetViews>
  <sheetFormatPr defaultColWidth="9.140625" defaultRowHeight="15" x14ac:dyDescent="0.25"/>
  <cols>
    <col min="1" max="1" width="44" style="709" customWidth="1"/>
    <col min="2" max="4" width="13.140625" style="691" hidden="1" customWidth="1"/>
    <col min="5" max="5" width="19.7109375" style="691" hidden="1" customWidth="1"/>
    <col min="6" max="7" width="13.85546875" style="691" hidden="1" customWidth="1"/>
    <col min="8" max="8" width="26.28515625" style="691" customWidth="1"/>
    <col min="9" max="9" width="9.140625" style="691" customWidth="1"/>
    <col min="10" max="16384" width="9.140625" style="691"/>
  </cols>
  <sheetData>
    <row r="1" spans="1:8" ht="34.5" customHeight="1" x14ac:dyDescent="0.25">
      <c r="A1" s="2316" t="str">
        <f>'F25'!A1</f>
        <v>Name of Transmission Licensee: Uttar Pradesh Power Transmission Corporation Limited</v>
      </c>
      <c r="B1" s="2317"/>
      <c r="C1" s="2317"/>
      <c r="D1" s="2317"/>
      <c r="E1" s="2317"/>
      <c r="F1" s="2317"/>
      <c r="G1" s="2317"/>
      <c r="H1" s="2318"/>
    </row>
    <row r="2" spans="1:8" ht="21" customHeight="1" x14ac:dyDescent="0.25">
      <c r="A2" s="1186" t="s">
        <v>90</v>
      </c>
      <c r="B2" s="756"/>
      <c r="C2" s="756"/>
      <c r="D2" s="756"/>
      <c r="E2" s="1939" t="s">
        <v>1214</v>
      </c>
      <c r="F2" s="1939"/>
      <c r="G2" s="1939"/>
      <c r="H2" s="1940"/>
    </row>
    <row r="3" spans="1:8" ht="21" customHeight="1" x14ac:dyDescent="0.25">
      <c r="A3" s="1252"/>
      <c r="B3" s="803"/>
      <c r="C3" s="803"/>
      <c r="D3" s="803"/>
      <c r="E3" s="1952" t="s">
        <v>627</v>
      </c>
      <c r="F3" s="1952"/>
      <c r="G3" s="1952"/>
      <c r="H3" s="1953"/>
    </row>
    <row r="4" spans="1:8" ht="16.5" customHeight="1" x14ac:dyDescent="0.25">
      <c r="A4" s="2305" t="s">
        <v>48</v>
      </c>
      <c r="B4" s="1540"/>
      <c r="C4" s="1540"/>
      <c r="D4" s="1540"/>
      <c r="E4" s="1812"/>
      <c r="F4" s="1812"/>
      <c r="G4" s="1812"/>
      <c r="H4" s="1221" t="s">
        <v>1541</v>
      </c>
    </row>
    <row r="5" spans="1:8" ht="21" customHeight="1" x14ac:dyDescent="0.25">
      <c r="A5" s="2306"/>
      <c r="B5" s="496"/>
      <c r="C5" s="496"/>
      <c r="D5" s="496"/>
      <c r="E5" s="496"/>
      <c r="F5" s="496"/>
      <c r="G5" s="496"/>
      <c r="H5" s="1536" t="s">
        <v>1256</v>
      </c>
    </row>
    <row r="6" spans="1:8" ht="21" customHeight="1" x14ac:dyDescent="0.25">
      <c r="A6" s="1253" t="s">
        <v>585</v>
      </c>
      <c r="B6" s="499"/>
      <c r="C6" s="499"/>
      <c r="D6" s="499"/>
      <c r="E6" s="1373"/>
      <c r="F6" s="1373"/>
      <c r="G6" s="1373"/>
      <c r="H6" s="1265">
        <v>11582.415805865376</v>
      </c>
    </row>
    <row r="7" spans="1:8" ht="31.5" hidden="1" customHeight="1" x14ac:dyDescent="0.25">
      <c r="A7" s="1253" t="s">
        <v>586</v>
      </c>
      <c r="B7" s="678"/>
      <c r="C7" s="678"/>
      <c r="D7" s="678"/>
      <c r="E7" s="1374"/>
      <c r="F7" s="1374"/>
      <c r="G7" s="1374"/>
      <c r="H7" s="1375">
        <f t="shared" ref="H7" si="0">H10</f>
        <v>1233.5573283477654</v>
      </c>
    </row>
    <row r="8" spans="1:8" ht="21" customHeight="1" x14ac:dyDescent="0.25">
      <c r="A8" s="1253" t="s">
        <v>587</v>
      </c>
      <c r="B8" s="530"/>
      <c r="C8" s="530"/>
      <c r="D8" s="530"/>
      <c r="E8" s="1374"/>
      <c r="F8" s="1374"/>
      <c r="G8" s="1374"/>
      <c r="H8" s="1375">
        <f t="shared" ref="H8" si="1">H6-H7</f>
        <v>10348.85847751761</v>
      </c>
    </row>
    <row r="9" spans="1:8" ht="33" customHeight="1" x14ac:dyDescent="0.25">
      <c r="A9" s="1253" t="s">
        <v>588</v>
      </c>
      <c r="B9" s="530"/>
      <c r="C9" s="530"/>
      <c r="D9" s="530"/>
      <c r="E9" s="1373"/>
      <c r="F9" s="1373"/>
      <c r="G9" s="1373"/>
      <c r="H9" s="1376">
        <f>('a. CWIP'!C5-'F10'!E12)*0.7</f>
        <v>2466.0852082999991</v>
      </c>
    </row>
    <row r="10" spans="1:8" ht="30" customHeight="1" x14ac:dyDescent="0.25">
      <c r="A10" s="1253" t="s">
        <v>589</v>
      </c>
      <c r="B10" s="530"/>
      <c r="C10" s="530"/>
      <c r="D10" s="530"/>
      <c r="E10" s="1374"/>
      <c r="F10" s="1374"/>
      <c r="G10" s="1374"/>
      <c r="H10" s="1375">
        <f>'F33'!H16</f>
        <v>1233.5573283477654</v>
      </c>
    </row>
    <row r="11" spans="1:8" ht="21" customHeight="1" x14ac:dyDescent="0.25">
      <c r="A11" s="1253" t="s">
        <v>590</v>
      </c>
      <c r="B11" s="530"/>
      <c r="C11" s="530"/>
      <c r="D11" s="530"/>
      <c r="E11" s="1374"/>
      <c r="F11" s="1374"/>
      <c r="G11" s="1374"/>
      <c r="H11" s="1375">
        <f t="shared" ref="H11" si="2">(H6+H9)-H10</f>
        <v>12814.943685817609</v>
      </c>
    </row>
    <row r="12" spans="1:8" ht="21" customHeight="1" x14ac:dyDescent="0.25">
      <c r="A12" s="1253" t="s">
        <v>591</v>
      </c>
      <c r="B12" s="530"/>
      <c r="C12" s="530"/>
      <c r="D12" s="530"/>
      <c r="E12" s="1374"/>
      <c r="F12" s="1374"/>
      <c r="G12" s="1374"/>
      <c r="H12" s="1375">
        <f t="shared" ref="H12" si="3">(H6+H11)/2</f>
        <v>12198.679745841491</v>
      </c>
    </row>
    <row r="13" spans="1:8" ht="29.25" customHeight="1" x14ac:dyDescent="0.25">
      <c r="A13" s="1253" t="s">
        <v>592</v>
      </c>
      <c r="B13" s="641"/>
      <c r="C13" s="641"/>
      <c r="D13" s="641"/>
      <c r="E13" s="1377"/>
      <c r="F13" s="1377"/>
      <c r="G13" s="1377"/>
      <c r="H13" s="1378">
        <v>0.10926031944113883</v>
      </c>
    </row>
    <row r="14" spans="1:8" ht="21" customHeight="1" thickBot="1" x14ac:dyDescent="0.3">
      <c r="A14" s="1254" t="s">
        <v>593</v>
      </c>
      <c r="B14" s="710"/>
      <c r="C14" s="710"/>
      <c r="D14" s="710"/>
      <c r="E14" s="1379"/>
      <c r="F14" s="1379"/>
      <c r="G14" s="1379"/>
      <c r="H14" s="1380">
        <f t="shared" ref="H14" si="4">H12*H13</f>
        <v>1332.8316457907915</v>
      </c>
    </row>
    <row r="15" spans="1:8" ht="21" customHeight="1" thickTop="1" x14ac:dyDescent="0.25">
      <c r="A15" s="1255"/>
      <c r="B15" s="1256">
        <v>473.88190150000003</v>
      </c>
      <c r="C15" s="1256">
        <v>427.06319610000003</v>
      </c>
      <c r="D15" s="1256" t="e">
        <f>$B$15/$B$14*D14</f>
        <v>#DIV/0!</v>
      </c>
      <c r="E15" s="955"/>
      <c r="F15" s="954"/>
      <c r="G15" s="530"/>
      <c r="H15" s="1210"/>
    </row>
    <row r="16" spans="1:8" ht="21" customHeight="1" x14ac:dyDescent="0.25">
      <c r="A16" s="1255"/>
      <c r="B16" s="1257"/>
      <c r="C16" s="834"/>
      <c r="D16" s="834"/>
      <c r="E16" s="834"/>
      <c r="F16" s="834"/>
      <c r="G16" s="834"/>
      <c r="H16" s="1210"/>
    </row>
    <row r="17" spans="1:10" ht="21" customHeight="1" thickBot="1" x14ac:dyDescent="0.3">
      <c r="A17" s="1258"/>
      <c r="B17" s="1259"/>
      <c r="C17" s="1259"/>
      <c r="D17" s="1259"/>
      <c r="E17" s="1808" t="s">
        <v>847</v>
      </c>
      <c r="F17" s="1808"/>
      <c r="G17" s="1808"/>
      <c r="H17" s="1809"/>
    </row>
    <row r="18" spans="1:10" ht="21" customHeight="1" x14ac:dyDescent="0.25"/>
    <row r="19" spans="1:10" ht="21" hidden="1" customHeight="1" x14ac:dyDescent="0.25">
      <c r="A19" s="711" t="s">
        <v>327</v>
      </c>
      <c r="B19" s="712"/>
      <c r="C19" s="712"/>
      <c r="D19" s="712"/>
      <c r="E19" s="712"/>
      <c r="F19" s="712"/>
      <c r="G19" s="712"/>
    </row>
    <row r="20" spans="1:10" ht="21" hidden="1" customHeight="1" x14ac:dyDescent="0.25">
      <c r="A20" s="713">
        <v>1</v>
      </c>
      <c r="B20" s="714" t="s">
        <v>682</v>
      </c>
      <c r="C20" s="2319" t="s">
        <v>692</v>
      </c>
      <c r="D20" s="2320"/>
      <c r="E20" s="2320"/>
      <c r="F20" s="2320"/>
      <c r="G20" s="2320"/>
    </row>
    <row r="21" spans="1:10" ht="28.5" hidden="1" customHeight="1" x14ac:dyDescent="0.25">
      <c r="A21" s="716">
        <v>2</v>
      </c>
      <c r="B21" s="717" t="s">
        <v>694</v>
      </c>
      <c r="C21" s="2321">
        <v>23</v>
      </c>
      <c r="D21" s="2322"/>
      <c r="E21" s="2322"/>
      <c r="F21" s="2322"/>
      <c r="G21" s="2322"/>
      <c r="J21" s="718"/>
    </row>
    <row r="22" spans="1:10" ht="21" hidden="1" customHeight="1" x14ac:dyDescent="0.25">
      <c r="A22" s="713">
        <v>3</v>
      </c>
      <c r="B22" s="719" t="s">
        <v>664</v>
      </c>
      <c r="C22" s="2319" t="s">
        <v>668</v>
      </c>
      <c r="D22" s="2320"/>
      <c r="E22" s="2320"/>
      <c r="F22" s="2320"/>
      <c r="G22" s="2320"/>
    </row>
    <row r="23" spans="1:10" ht="29.25" hidden="1" customHeight="1" x14ac:dyDescent="0.25">
      <c r="A23" s="713">
        <v>4</v>
      </c>
      <c r="B23" s="719" t="s">
        <v>665</v>
      </c>
      <c r="C23" s="2319" t="s">
        <v>693</v>
      </c>
      <c r="D23" s="2320"/>
      <c r="E23" s="2320"/>
      <c r="F23" s="2320"/>
      <c r="G23" s="2320"/>
    </row>
    <row r="24" spans="1:10" ht="33.75" hidden="1" customHeight="1" x14ac:dyDescent="0.25">
      <c r="A24" s="713">
        <v>5</v>
      </c>
      <c r="B24" s="719" t="s">
        <v>667</v>
      </c>
      <c r="C24" s="2319"/>
      <c r="D24" s="2320"/>
      <c r="E24" s="2320"/>
      <c r="F24" s="2320"/>
      <c r="G24" s="2320"/>
    </row>
    <row r="25" spans="1:10" ht="21" customHeight="1" x14ac:dyDescent="0.25"/>
    <row r="26" spans="1:10" ht="21" customHeight="1" x14ac:dyDescent="0.25"/>
    <row r="27" spans="1:10" ht="21" customHeight="1" x14ac:dyDescent="0.25"/>
    <row r="28" spans="1:10" ht="21" customHeight="1" x14ac:dyDescent="0.25"/>
    <row r="29" spans="1:10" ht="21" customHeight="1" x14ac:dyDescent="0.25"/>
    <row r="30" spans="1:10" ht="21" customHeight="1" x14ac:dyDescent="0.25"/>
    <row r="31" spans="1:10" ht="21" customHeight="1" x14ac:dyDescent="0.25"/>
    <row r="32" spans="1:10"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sheetData>
  <mergeCells count="11">
    <mergeCell ref="A1:H1"/>
    <mergeCell ref="C24:G24"/>
    <mergeCell ref="C20:G20"/>
    <mergeCell ref="C23:G23"/>
    <mergeCell ref="C21:G21"/>
    <mergeCell ref="C22:G22"/>
    <mergeCell ref="E17:H17"/>
    <mergeCell ref="A4:A5"/>
    <mergeCell ref="E4:G4"/>
    <mergeCell ref="E2:H2"/>
    <mergeCell ref="E3:H3"/>
  </mergeCells>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L145"/>
  <sheetViews>
    <sheetView view="pageBreakPreview" topLeftCell="A6" zoomScale="110" zoomScaleSheetLayoutView="110" workbookViewId="0">
      <selection activeCell="D35" sqref="D35"/>
    </sheetView>
  </sheetViews>
  <sheetFormatPr defaultColWidth="9.140625" defaultRowHeight="15" x14ac:dyDescent="0.25"/>
  <cols>
    <col min="1" max="1" width="6.28515625" style="691" customWidth="1"/>
    <col min="2" max="2" width="47" style="691" customWidth="1"/>
    <col min="3" max="4" width="13.140625" style="691" hidden="1" customWidth="1"/>
    <col min="5" max="5" width="4.7109375" style="691" hidden="1" customWidth="1"/>
    <col min="6" max="6" width="17" style="691" hidden="1" customWidth="1"/>
    <col min="7" max="8" width="13.5703125" style="691" hidden="1" customWidth="1"/>
    <col min="9" max="9" width="22" style="691" customWidth="1"/>
    <col min="10" max="16384" width="9.140625" style="691"/>
  </cols>
  <sheetData>
    <row r="1" spans="1:12" ht="30" customHeight="1" x14ac:dyDescent="0.25">
      <c r="A1" s="2269" t="str">
        <f>'F35'!A1:G1</f>
        <v>Name of Transmission Licensee: Uttar Pradesh Power Transmission Corporation Limited</v>
      </c>
      <c r="B1" s="2270"/>
      <c r="C1" s="2270"/>
      <c r="D1" s="2270"/>
      <c r="E1" s="2270"/>
      <c r="F1" s="2270"/>
      <c r="G1" s="2270"/>
      <c r="H1" s="2270"/>
      <c r="I1" s="2271"/>
    </row>
    <row r="2" spans="1:12" ht="21" customHeight="1" x14ac:dyDescent="0.25">
      <c r="A2" s="1186" t="s">
        <v>32</v>
      </c>
      <c r="B2" s="756"/>
      <c r="C2" s="756"/>
      <c r="D2" s="756"/>
      <c r="E2" s="756"/>
      <c r="F2" s="1939" t="s">
        <v>1215</v>
      </c>
      <c r="G2" s="1939"/>
      <c r="H2" s="1939"/>
      <c r="I2" s="1940"/>
    </row>
    <row r="3" spans="1:12" ht="21" customHeight="1" x14ac:dyDescent="0.25">
      <c r="A3" s="1122"/>
      <c r="B3" s="1580"/>
      <c r="C3" s="1580"/>
      <c r="D3" s="1580"/>
      <c r="E3" s="1580"/>
      <c r="F3" s="1952" t="s">
        <v>222</v>
      </c>
      <c r="G3" s="1952"/>
      <c r="H3" s="1952"/>
      <c r="I3" s="1953"/>
    </row>
    <row r="4" spans="1:12" ht="30" customHeight="1" x14ac:dyDescent="0.25">
      <c r="A4" s="2276"/>
      <c r="B4" s="1811" t="s">
        <v>508</v>
      </c>
      <c r="C4" s="1540"/>
      <c r="D4" s="1540"/>
      <c r="E4" s="1540"/>
      <c r="F4" s="1543"/>
      <c r="G4" s="921"/>
      <c r="H4" s="922"/>
      <c r="I4" s="1556" t="s">
        <v>1541</v>
      </c>
    </row>
    <row r="5" spans="1:12" ht="21" customHeight="1" x14ac:dyDescent="0.25">
      <c r="A5" s="2276"/>
      <c r="B5" s="1811"/>
      <c r="C5" s="1539"/>
      <c r="D5" s="1539"/>
      <c r="E5" s="1539"/>
      <c r="F5" s="496"/>
      <c r="G5" s="496"/>
      <c r="H5" s="496"/>
      <c r="I5" s="1536" t="s">
        <v>1256</v>
      </c>
    </row>
    <row r="6" spans="1:12" ht="21" customHeight="1" x14ac:dyDescent="0.25">
      <c r="A6" s="1100">
        <v>1</v>
      </c>
      <c r="B6" s="857" t="s">
        <v>511</v>
      </c>
      <c r="C6" s="506"/>
      <c r="D6" s="506"/>
      <c r="E6" s="506"/>
      <c r="F6" s="1260"/>
      <c r="G6" s="1260"/>
      <c r="H6" s="1260"/>
      <c r="I6" s="1265">
        <v>8676.8812122399995</v>
      </c>
    </row>
    <row r="7" spans="1:12" ht="21" customHeight="1" x14ac:dyDescent="0.25">
      <c r="A7" s="1100">
        <f>A6+1</f>
        <v>2</v>
      </c>
      <c r="B7" s="857" t="s">
        <v>512</v>
      </c>
      <c r="C7" s="506"/>
      <c r="D7" s="506"/>
      <c r="E7" s="506"/>
      <c r="F7" s="1260"/>
      <c r="G7" s="1260"/>
      <c r="H7" s="1260"/>
      <c r="I7" s="1266">
        <v>993.12263099999996</v>
      </c>
      <c r="J7" s="858"/>
      <c r="K7" s="858"/>
      <c r="L7" s="858"/>
    </row>
    <row r="8" spans="1:12" ht="21" customHeight="1" x14ac:dyDescent="0.25">
      <c r="A8" s="1100">
        <f>A7+1</f>
        <v>3</v>
      </c>
      <c r="B8" s="857" t="s">
        <v>513</v>
      </c>
      <c r="C8" s="506"/>
      <c r="D8" s="506"/>
      <c r="E8" s="506"/>
      <c r="F8" s="1260"/>
      <c r="G8" s="1260"/>
      <c r="H8" s="1260"/>
      <c r="I8" s="1267">
        <f>I6+I7</f>
        <v>9670.0038432399997</v>
      </c>
    </row>
    <row r="9" spans="1:12" ht="21" customHeight="1" x14ac:dyDescent="0.25">
      <c r="A9" s="1100">
        <f>A8+1</f>
        <v>4</v>
      </c>
      <c r="B9" s="857" t="s">
        <v>514</v>
      </c>
      <c r="C9" s="506"/>
      <c r="D9" s="506"/>
      <c r="E9" s="506"/>
      <c r="F9" s="1260"/>
      <c r="G9" s="1260"/>
      <c r="H9" s="1260"/>
      <c r="I9" s="1267">
        <f>AVERAGE(I6,I8)</f>
        <v>9173.4425277400005</v>
      </c>
    </row>
    <row r="10" spans="1:12" ht="21" customHeight="1" x14ac:dyDescent="0.25">
      <c r="A10" s="1100">
        <f>A9+1</f>
        <v>5</v>
      </c>
      <c r="B10" s="857" t="s">
        <v>515</v>
      </c>
      <c r="C10" s="782"/>
      <c r="D10" s="782"/>
      <c r="E10" s="782"/>
      <c r="F10" s="1262"/>
      <c r="G10" s="1262"/>
      <c r="H10" s="1262"/>
      <c r="I10" s="1268">
        <v>0.02</v>
      </c>
    </row>
    <row r="11" spans="1:12" ht="21" customHeight="1" x14ac:dyDescent="0.25">
      <c r="A11" s="1100">
        <v>6</v>
      </c>
      <c r="B11" s="857" t="s">
        <v>93</v>
      </c>
      <c r="C11" s="506"/>
      <c r="D11" s="506"/>
      <c r="E11" s="506"/>
      <c r="F11" s="1261"/>
      <c r="G11" s="1261"/>
      <c r="H11" s="1261"/>
      <c r="I11" s="1265">
        <f>I10*I9</f>
        <v>183.46885055480001</v>
      </c>
    </row>
    <row r="12" spans="1:12" ht="21" customHeight="1" x14ac:dyDescent="0.25">
      <c r="A12" s="1100">
        <v>7</v>
      </c>
      <c r="B12" s="857" t="s">
        <v>771</v>
      </c>
      <c r="C12" s="506"/>
      <c r="D12" s="506"/>
      <c r="E12" s="506"/>
      <c r="F12" s="783"/>
      <c r="G12" s="783"/>
      <c r="H12" s="783"/>
      <c r="I12" s="1269"/>
    </row>
    <row r="13" spans="1:12" ht="21" customHeight="1" x14ac:dyDescent="0.25">
      <c r="A13" s="1100">
        <v>8</v>
      </c>
      <c r="B13" s="857" t="s">
        <v>772</v>
      </c>
      <c r="C13" s="506"/>
      <c r="D13" s="506"/>
      <c r="E13" s="506"/>
      <c r="F13" s="784"/>
      <c r="G13" s="784"/>
      <c r="H13" s="784"/>
      <c r="I13" s="1269"/>
    </row>
    <row r="14" spans="1:12" ht="21" customHeight="1" x14ac:dyDescent="0.25">
      <c r="A14" s="1100">
        <v>9</v>
      </c>
      <c r="B14" s="859" t="s">
        <v>773</v>
      </c>
      <c r="C14" s="860"/>
      <c r="D14" s="860"/>
      <c r="E14" s="860"/>
      <c r="F14" s="785"/>
      <c r="G14" s="785"/>
      <c r="H14" s="785"/>
      <c r="I14" s="1269"/>
    </row>
    <row r="15" spans="1:12" ht="21" customHeight="1" x14ac:dyDescent="0.25">
      <c r="A15" s="1270">
        <v>10</v>
      </c>
      <c r="B15" s="1264" t="s">
        <v>774</v>
      </c>
      <c r="C15" s="776"/>
      <c r="D15" s="776"/>
      <c r="E15" s="776"/>
      <c r="F15" s="1263"/>
      <c r="G15" s="1263"/>
      <c r="H15" s="1263"/>
      <c r="I15" s="1271">
        <f>I11</f>
        <v>183.46885055480001</v>
      </c>
    </row>
    <row r="16" spans="1:12" ht="21" customHeight="1" x14ac:dyDescent="0.25">
      <c r="A16" s="1272"/>
      <c r="B16" s="1273"/>
      <c r="C16" s="1273"/>
      <c r="D16" s="1273"/>
      <c r="E16" s="1273"/>
      <c r="F16" s="834"/>
      <c r="G16" s="834"/>
      <c r="H16" s="834"/>
      <c r="I16" s="1210"/>
    </row>
    <row r="17" spans="1:9" ht="21" customHeight="1" x14ac:dyDescent="0.25">
      <c r="A17" s="1272"/>
      <c r="B17" s="1273"/>
      <c r="C17" s="1273"/>
      <c r="D17" s="1273"/>
      <c r="E17" s="1273"/>
      <c r="F17" s="1273"/>
      <c r="G17" s="1273"/>
      <c r="H17" s="1273"/>
      <c r="I17" s="1210"/>
    </row>
    <row r="18" spans="1:9" ht="21" customHeight="1" thickBot="1" x14ac:dyDescent="0.3">
      <c r="A18" s="1274"/>
      <c r="B18" s="1259"/>
      <c r="C18" s="1259"/>
      <c r="D18" s="1259"/>
      <c r="E18" s="1259"/>
      <c r="F18" s="1808" t="s">
        <v>847</v>
      </c>
      <c r="G18" s="1808"/>
      <c r="H18" s="1808"/>
      <c r="I18" s="1809"/>
    </row>
    <row r="19" spans="1:9" ht="21" customHeight="1" x14ac:dyDescent="0.25"/>
    <row r="20" spans="1:9" ht="21" customHeight="1" x14ac:dyDescent="0.25"/>
    <row r="21" spans="1:9" ht="21" customHeight="1" x14ac:dyDescent="0.25"/>
    <row r="22" spans="1:9" ht="21" customHeight="1" x14ac:dyDescent="0.25"/>
    <row r="23" spans="1:9" ht="21" customHeight="1" x14ac:dyDescent="0.25"/>
    <row r="24" spans="1:9" ht="21" customHeight="1" x14ac:dyDescent="0.25"/>
    <row r="25" spans="1:9" ht="21" customHeight="1" x14ac:dyDescent="0.25"/>
    <row r="26" spans="1:9" ht="21" customHeight="1" x14ac:dyDescent="0.25"/>
    <row r="27" spans="1:9" ht="21" customHeight="1" x14ac:dyDescent="0.25"/>
    <row r="28" spans="1:9" ht="21" customHeight="1" x14ac:dyDescent="0.25"/>
    <row r="29" spans="1:9" ht="21" customHeight="1" x14ac:dyDescent="0.25"/>
    <row r="30" spans="1:9" ht="21" customHeight="1" x14ac:dyDescent="0.25"/>
    <row r="31" spans="1:9" ht="21" customHeight="1" x14ac:dyDescent="0.25"/>
    <row r="32" spans="1:9"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sheetData>
  <mergeCells count="6">
    <mergeCell ref="A1:I1"/>
    <mergeCell ref="F18:I18"/>
    <mergeCell ref="A4:A5"/>
    <mergeCell ref="B4:B5"/>
    <mergeCell ref="F2:I2"/>
    <mergeCell ref="F3:I3"/>
  </mergeCells>
  <pageMargins left="0.70866141732283472" right="0.70866141732283472"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89"/>
  <sheetViews>
    <sheetView view="pageBreakPreview" zoomScaleNormal="100" zoomScaleSheetLayoutView="100" workbookViewId="0">
      <selection activeCell="C7" sqref="C7:D9"/>
    </sheetView>
  </sheetViews>
  <sheetFormatPr defaultColWidth="9.140625" defaultRowHeight="15" x14ac:dyDescent="0.25"/>
  <cols>
    <col min="1" max="1" width="5.7109375" style="592" customWidth="1"/>
    <col min="2" max="2" width="39.5703125" style="592" customWidth="1"/>
    <col min="3" max="3" width="37.85546875" style="592" hidden="1" customWidth="1"/>
    <col min="4" max="4" width="23" style="592" customWidth="1"/>
    <col min="5" max="16384" width="9.140625" style="592"/>
  </cols>
  <sheetData>
    <row r="1" spans="1:4" ht="21" customHeight="1" x14ac:dyDescent="0.25">
      <c r="A1" s="2129" t="str">
        <f>'F36'!A1:F1</f>
        <v>Name of Transmission Licensee: Uttar Pradesh Power Transmission Corporation Limited</v>
      </c>
      <c r="B1" s="2130"/>
      <c r="C1" s="2130"/>
      <c r="D1" s="2131"/>
    </row>
    <row r="2" spans="1:4" ht="21" customHeight="1" x14ac:dyDescent="0.25">
      <c r="A2" s="1996" t="s">
        <v>794</v>
      </c>
      <c r="B2" s="1997"/>
      <c r="C2" s="1939" t="s">
        <v>1216</v>
      </c>
      <c r="D2" s="1940"/>
    </row>
    <row r="3" spans="1:4" ht="21" customHeight="1" x14ac:dyDescent="0.25">
      <c r="A3" s="1029"/>
      <c r="B3" s="590"/>
      <c r="C3" s="1945" t="s">
        <v>627</v>
      </c>
      <c r="D3" s="2324"/>
    </row>
    <row r="4" spans="1:4" ht="21" customHeight="1" x14ac:dyDescent="0.25">
      <c r="A4" s="2323" t="s">
        <v>516</v>
      </c>
      <c r="B4" s="1811" t="s">
        <v>48</v>
      </c>
      <c r="C4" s="997" t="s">
        <v>1541</v>
      </c>
      <c r="D4" s="1221" t="s">
        <v>1541</v>
      </c>
    </row>
    <row r="5" spans="1:4" ht="21" customHeight="1" x14ac:dyDescent="0.25">
      <c r="A5" s="2323"/>
      <c r="B5" s="1811"/>
      <c r="C5" s="987" t="s">
        <v>1299</v>
      </c>
      <c r="D5" s="1221" t="s">
        <v>1300</v>
      </c>
    </row>
    <row r="6" spans="1:4" ht="21" customHeight="1" x14ac:dyDescent="0.25">
      <c r="A6" s="1100"/>
      <c r="B6" s="1014" t="s">
        <v>517</v>
      </c>
      <c r="C6" s="720"/>
      <c r="D6" s="1275"/>
    </row>
    <row r="7" spans="1:4" ht="21" customHeight="1" x14ac:dyDescent="0.25">
      <c r="A7" s="1100">
        <v>1</v>
      </c>
      <c r="B7" s="591" t="s">
        <v>518</v>
      </c>
      <c r="C7" s="2325" t="s">
        <v>1486</v>
      </c>
      <c r="D7" s="2326"/>
    </row>
    <row r="8" spans="1:4" ht="21" customHeight="1" x14ac:dyDescent="0.25">
      <c r="A8" s="1100">
        <v>2</v>
      </c>
      <c r="B8" s="591" t="s">
        <v>519</v>
      </c>
      <c r="C8" s="2325"/>
      <c r="D8" s="2326"/>
    </row>
    <row r="9" spans="1:4" ht="21" customHeight="1" x14ac:dyDescent="0.25">
      <c r="A9" s="1276"/>
      <c r="B9" s="728" t="s">
        <v>415</v>
      </c>
      <c r="C9" s="2325"/>
      <c r="D9" s="2326"/>
    </row>
    <row r="10" spans="1:4" ht="21" customHeight="1" x14ac:dyDescent="0.25">
      <c r="A10" s="1277"/>
      <c r="B10" s="1278"/>
      <c r="C10" s="1278"/>
      <c r="D10" s="1279"/>
    </row>
    <row r="11" spans="1:4" ht="21" customHeight="1" x14ac:dyDescent="0.25">
      <c r="A11" s="1280" t="s">
        <v>520</v>
      </c>
      <c r="B11" s="1281" t="s">
        <v>521</v>
      </c>
      <c r="C11" s="1278"/>
      <c r="D11" s="1279"/>
    </row>
    <row r="12" spans="1:4" ht="21" customHeight="1" thickBot="1" x14ac:dyDescent="0.3">
      <c r="A12" s="1282"/>
      <c r="B12" s="1283"/>
      <c r="C12" s="1808" t="s">
        <v>847</v>
      </c>
      <c r="D12" s="1809"/>
    </row>
    <row r="13" spans="1:4" ht="21" customHeight="1" x14ac:dyDescent="0.25"/>
    <row r="14" spans="1:4" ht="21" customHeight="1" x14ac:dyDescent="0.25"/>
    <row r="15" spans="1:4" ht="21" hidden="1" customHeight="1" x14ac:dyDescent="0.25">
      <c r="A15" s="721" t="s">
        <v>327</v>
      </c>
      <c r="B15" s="721"/>
      <c r="C15" s="721"/>
    </row>
    <row r="16" spans="1:4" ht="21" hidden="1" customHeight="1" x14ac:dyDescent="0.25">
      <c r="A16" s="722">
        <v>1</v>
      </c>
      <c r="B16" s="723" t="s">
        <v>682</v>
      </c>
      <c r="C16" s="684"/>
    </row>
    <row r="17" spans="1:3" ht="21" hidden="1" customHeight="1" x14ac:dyDescent="0.25">
      <c r="A17" s="724">
        <v>2</v>
      </c>
      <c r="B17" s="725" t="s">
        <v>663</v>
      </c>
      <c r="C17" s="726"/>
    </row>
    <row r="18" spans="1:3" ht="21" hidden="1" customHeight="1" x14ac:dyDescent="0.25">
      <c r="A18" s="722">
        <v>3</v>
      </c>
      <c r="B18" s="727" t="s">
        <v>664</v>
      </c>
      <c r="C18" s="726"/>
    </row>
    <row r="19" spans="1:3" ht="21" hidden="1" customHeight="1" x14ac:dyDescent="0.25">
      <c r="A19" s="722">
        <v>4</v>
      </c>
      <c r="B19" s="727" t="s">
        <v>665</v>
      </c>
      <c r="C19" s="726"/>
    </row>
    <row r="20" spans="1:3" ht="21" hidden="1" customHeight="1" x14ac:dyDescent="0.25">
      <c r="A20" s="722">
        <v>5</v>
      </c>
      <c r="B20" s="727" t="s">
        <v>667</v>
      </c>
      <c r="C20" s="726"/>
    </row>
    <row r="21" spans="1:3" ht="21" customHeight="1" x14ac:dyDescent="0.25"/>
    <row r="22" spans="1:3" ht="21" customHeight="1" x14ac:dyDescent="0.25"/>
    <row r="23" spans="1:3" ht="21" customHeight="1" x14ac:dyDescent="0.25"/>
    <row r="24" spans="1:3" ht="21" customHeight="1" x14ac:dyDescent="0.25"/>
    <row r="25" spans="1:3" ht="21" customHeight="1" x14ac:dyDescent="0.25"/>
    <row r="26" spans="1:3" ht="21" customHeight="1" x14ac:dyDescent="0.25"/>
    <row r="27" spans="1:3" ht="21" customHeight="1" x14ac:dyDescent="0.25"/>
    <row r="28" spans="1:3" ht="21" customHeight="1" x14ac:dyDescent="0.25"/>
    <row r="29" spans="1:3" ht="21" customHeight="1" x14ac:dyDescent="0.25"/>
    <row r="30" spans="1:3" ht="21" customHeight="1" x14ac:dyDescent="0.25"/>
    <row r="31" spans="1:3" ht="21" customHeight="1" x14ac:dyDescent="0.25"/>
    <row r="32" spans="1:3"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sheetData>
  <mergeCells count="8">
    <mergeCell ref="A1:D1"/>
    <mergeCell ref="C12:D12"/>
    <mergeCell ref="B4:B5"/>
    <mergeCell ref="A4:A5"/>
    <mergeCell ref="A2:B2"/>
    <mergeCell ref="C2:D2"/>
    <mergeCell ref="C3:D3"/>
    <mergeCell ref="C7:D9"/>
  </mergeCells>
  <pageMargins left="0.70866141732283472" right="0.70866141732283472" top="0.74803149606299213" bottom="0.74803149606299213"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85"/>
  <sheetViews>
    <sheetView view="pageBreakPreview" topLeftCell="A12" zoomScale="110" zoomScaleNormal="100" zoomScaleSheetLayoutView="110" workbookViewId="0">
      <selection activeCell="C6" sqref="C6:D15"/>
    </sheetView>
  </sheetViews>
  <sheetFormatPr defaultColWidth="9.140625" defaultRowHeight="15" x14ac:dyDescent="0.25"/>
  <cols>
    <col min="1" max="1" width="34.28515625" style="1005" customWidth="1"/>
    <col min="2" max="2" width="38.28515625" style="1005" hidden="1" customWidth="1"/>
    <col min="3" max="3" width="37.7109375" style="1005" hidden="1" customWidth="1"/>
    <col min="4" max="4" width="28.7109375" style="1005" customWidth="1"/>
    <col min="5" max="16384" width="9.140625" style="1005"/>
  </cols>
  <sheetData>
    <row r="1" spans="1:7" ht="21" customHeight="1" x14ac:dyDescent="0.25">
      <c r="A1" s="2313" t="str">
        <f>'F39'!A1:F1</f>
        <v>Name of Transmission Licensee: Uttar Pradesh Power Transmission Corporation Limited</v>
      </c>
      <c r="B1" s="2314"/>
      <c r="C1" s="2314"/>
      <c r="D1" s="2315"/>
    </row>
    <row r="2" spans="1:7" ht="21" customHeight="1" x14ac:dyDescent="0.25">
      <c r="A2" s="2331" t="s">
        <v>788</v>
      </c>
      <c r="B2" s="2332"/>
      <c r="C2" s="1939" t="s">
        <v>1217</v>
      </c>
      <c r="D2" s="1940"/>
    </row>
    <row r="3" spans="1:7" ht="21" customHeight="1" x14ac:dyDescent="0.25">
      <c r="A3" s="2333"/>
      <c r="B3" s="2334"/>
      <c r="C3" s="2335" t="s">
        <v>627</v>
      </c>
      <c r="D3" s="2336"/>
    </row>
    <row r="4" spans="1:7" ht="29.25" customHeight="1" x14ac:dyDescent="0.25">
      <c r="A4" s="1951" t="s">
        <v>48</v>
      </c>
      <c r="B4" s="1875"/>
      <c r="C4" s="1542"/>
      <c r="D4" s="1556" t="s">
        <v>1541</v>
      </c>
      <c r="E4" s="998"/>
      <c r="F4" s="998"/>
      <c r="G4" s="998"/>
    </row>
    <row r="5" spans="1:7" ht="21" customHeight="1" x14ac:dyDescent="0.25">
      <c r="A5" s="1951"/>
      <c r="B5" s="1875"/>
      <c r="C5" s="1539"/>
      <c r="D5" s="1536" t="s">
        <v>1300</v>
      </c>
      <c r="E5" s="998"/>
      <c r="F5" s="998"/>
      <c r="G5" s="998"/>
    </row>
    <row r="6" spans="1:7" ht="38.25" customHeight="1" x14ac:dyDescent="0.25">
      <c r="A6" s="1284" t="s">
        <v>864</v>
      </c>
      <c r="B6" s="58"/>
      <c r="C6" s="2327" t="s">
        <v>1808</v>
      </c>
      <c r="D6" s="2328"/>
      <c r="E6" s="998"/>
      <c r="F6" s="998"/>
      <c r="G6" s="998"/>
    </row>
    <row r="7" spans="1:7" ht="21" customHeight="1" x14ac:dyDescent="0.25">
      <c r="A7" s="1284"/>
      <c r="B7" s="1552" t="s">
        <v>787</v>
      </c>
      <c r="C7" s="2329"/>
      <c r="D7" s="2330"/>
      <c r="E7" s="998"/>
      <c r="F7" s="998"/>
      <c r="G7" s="998"/>
    </row>
    <row r="8" spans="1:7" ht="21" customHeight="1" x14ac:dyDescent="0.25">
      <c r="A8" s="1284"/>
      <c r="B8" s="1552" t="s">
        <v>413</v>
      </c>
      <c r="C8" s="2329"/>
      <c r="D8" s="2330"/>
      <c r="E8" s="998"/>
      <c r="F8" s="998"/>
      <c r="G8" s="998"/>
    </row>
    <row r="9" spans="1:7" ht="21" customHeight="1" x14ac:dyDescent="0.25">
      <c r="A9" s="1284"/>
      <c r="B9" s="58"/>
      <c r="C9" s="2329"/>
      <c r="D9" s="2330"/>
      <c r="E9" s="998"/>
      <c r="F9" s="998"/>
      <c r="G9" s="998"/>
    </row>
    <row r="10" spans="1:7" ht="21" customHeight="1" x14ac:dyDescent="0.25">
      <c r="A10" s="1284" t="s">
        <v>780</v>
      </c>
      <c r="B10" s="58"/>
      <c r="C10" s="2329"/>
      <c r="D10" s="2330"/>
      <c r="E10" s="998"/>
      <c r="F10" s="998"/>
      <c r="G10" s="998"/>
    </row>
    <row r="11" spans="1:7" ht="21" customHeight="1" x14ac:dyDescent="0.25">
      <c r="A11" s="1284" t="s">
        <v>781</v>
      </c>
      <c r="B11" s="58"/>
      <c r="C11" s="2329"/>
      <c r="D11" s="2330"/>
      <c r="E11" s="998"/>
      <c r="F11" s="998"/>
      <c r="G11" s="998"/>
    </row>
    <row r="12" spans="1:7" ht="32.25" customHeight="1" x14ac:dyDescent="0.25">
      <c r="A12" s="1284" t="s">
        <v>782</v>
      </c>
      <c r="B12" s="58"/>
      <c r="C12" s="2329"/>
      <c r="D12" s="2330"/>
      <c r="E12" s="998"/>
      <c r="F12" s="998"/>
      <c r="G12" s="998"/>
    </row>
    <row r="13" spans="1:7" ht="21" customHeight="1" x14ac:dyDescent="0.25">
      <c r="A13" s="1247" t="s">
        <v>783</v>
      </c>
      <c r="B13" s="1578"/>
      <c r="C13" s="2329"/>
      <c r="D13" s="2330"/>
    </row>
    <row r="14" spans="1:7" ht="32.25" customHeight="1" x14ac:dyDescent="0.25">
      <c r="A14" s="1247" t="s">
        <v>784</v>
      </c>
      <c r="B14" s="1578"/>
      <c r="C14" s="2329"/>
      <c r="D14" s="2330"/>
    </row>
    <row r="15" spans="1:7" ht="32.25" customHeight="1" x14ac:dyDescent="0.25">
      <c r="A15" s="1247" t="s">
        <v>785</v>
      </c>
      <c r="B15" s="1578"/>
      <c r="C15" s="2329"/>
      <c r="D15" s="2330"/>
    </row>
    <row r="16" spans="1:7" ht="21" customHeight="1" x14ac:dyDescent="0.25">
      <c r="A16" s="1285" t="s">
        <v>786</v>
      </c>
      <c r="B16" s="730"/>
      <c r="C16" s="731">
        <f>C13-C14-C15</f>
        <v>0</v>
      </c>
      <c r="D16" s="1286">
        <f>D13-D14-D15</f>
        <v>0</v>
      </c>
    </row>
    <row r="17" spans="1:4" ht="21" customHeight="1" x14ac:dyDescent="0.25">
      <c r="A17" s="1287"/>
      <c r="B17" s="1565"/>
      <c r="C17" s="1560"/>
      <c r="D17" s="604"/>
    </row>
    <row r="18" spans="1:4" ht="21" customHeight="1" x14ac:dyDescent="0.25">
      <c r="A18" s="603"/>
      <c r="B18" s="1567"/>
      <c r="C18" s="1560"/>
      <c r="D18" s="604"/>
    </row>
    <row r="19" spans="1:4" ht="21" customHeight="1" thickBot="1" x14ac:dyDescent="0.3">
      <c r="A19" s="1023"/>
      <c r="B19" s="2226" t="s">
        <v>847</v>
      </c>
      <c r="C19" s="2226"/>
      <c r="D19" s="2227"/>
    </row>
    <row r="20" spans="1:4" ht="21" customHeight="1" x14ac:dyDescent="0.25"/>
    <row r="21" spans="1:4" ht="21" hidden="1" customHeight="1" x14ac:dyDescent="0.25">
      <c r="A21" s="285" t="s">
        <v>327</v>
      </c>
      <c r="B21" s="285"/>
      <c r="C21" s="285"/>
    </row>
    <row r="22" spans="1:4" ht="21" hidden="1" customHeight="1" x14ac:dyDescent="0.25">
      <c r="A22" s="299">
        <v>1</v>
      </c>
      <c r="B22" s="299" t="s">
        <v>682</v>
      </c>
      <c r="C22" s="1001"/>
    </row>
    <row r="23" spans="1:4" ht="32.25" hidden="1" customHeight="1" x14ac:dyDescent="0.25">
      <c r="A23" s="312">
        <v>2</v>
      </c>
      <c r="B23" s="20" t="s">
        <v>663</v>
      </c>
      <c r="C23" s="1002"/>
    </row>
    <row r="24" spans="1:4" ht="21" hidden="1" customHeight="1" x14ac:dyDescent="0.25">
      <c r="A24" s="299">
        <v>3</v>
      </c>
      <c r="B24" s="3" t="s">
        <v>664</v>
      </c>
      <c r="C24" s="1001"/>
    </row>
    <row r="25" spans="1:4" ht="31.5" hidden="1" customHeight="1" x14ac:dyDescent="0.25">
      <c r="A25" s="299">
        <v>4</v>
      </c>
      <c r="B25" s="3" t="s">
        <v>665</v>
      </c>
      <c r="C25" s="1001"/>
    </row>
    <row r="26" spans="1:4" ht="39.75" hidden="1" customHeight="1" x14ac:dyDescent="0.25">
      <c r="A26" s="299">
        <v>5</v>
      </c>
      <c r="B26" s="3" t="s">
        <v>667</v>
      </c>
      <c r="C26" s="1001"/>
    </row>
    <row r="27" spans="1:4" ht="21" customHeight="1" x14ac:dyDescent="0.25"/>
    <row r="28" spans="1:4" ht="21" customHeight="1" x14ac:dyDescent="0.25"/>
    <row r="29" spans="1:4" ht="21" customHeight="1" x14ac:dyDescent="0.25"/>
    <row r="30" spans="1:4" ht="21" customHeight="1" x14ac:dyDescent="0.25"/>
    <row r="31" spans="1:4" ht="21" customHeight="1" x14ac:dyDescent="0.25"/>
    <row r="32" spans="1:4"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sheetData>
  <mergeCells count="8">
    <mergeCell ref="A1:D1"/>
    <mergeCell ref="C6:D15"/>
    <mergeCell ref="B19:D19"/>
    <mergeCell ref="A4:A5"/>
    <mergeCell ref="B4:B5"/>
    <mergeCell ref="A2:B3"/>
    <mergeCell ref="C2:D2"/>
    <mergeCell ref="C3:D3"/>
  </mergeCells>
  <pageMargins left="0.70866141732283505" right="0.70866141732283505" top="0.74803149606299202" bottom="0.74803149606299202" header="0.31496062992126" footer="0.31496062992126"/>
  <pageSetup paperSize="9" scale="13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L105"/>
  <sheetViews>
    <sheetView view="pageBreakPreview" topLeftCell="A4" zoomScale="110" zoomScaleNormal="100" zoomScaleSheetLayoutView="110" workbookViewId="0">
      <selection activeCell="D35" sqref="D35"/>
    </sheetView>
  </sheetViews>
  <sheetFormatPr defaultColWidth="9.140625" defaultRowHeight="15" x14ac:dyDescent="0.25"/>
  <cols>
    <col min="1" max="1" width="9.140625" style="691"/>
    <col min="2" max="2" width="45.5703125" style="691" customWidth="1"/>
    <col min="3" max="5" width="13.140625" style="691" hidden="1" customWidth="1"/>
    <col min="6" max="6" width="18.42578125" style="691" hidden="1" customWidth="1"/>
    <col min="7" max="8" width="13.5703125" style="691" hidden="1" customWidth="1"/>
    <col min="9" max="9" width="21.28515625" style="691" customWidth="1"/>
    <col min="10" max="16384" width="9.140625" style="691"/>
  </cols>
  <sheetData>
    <row r="1" spans="1:12" ht="29.25" customHeight="1" x14ac:dyDescent="0.25">
      <c r="A1" s="2231" t="str">
        <f>'F36'!A1:F1</f>
        <v>Name of Transmission Licensee: Uttar Pradesh Power Transmission Corporation Limited</v>
      </c>
      <c r="B1" s="2232"/>
      <c r="C1" s="2232"/>
      <c r="D1" s="2232"/>
      <c r="E1" s="2232"/>
      <c r="F1" s="2232"/>
      <c r="G1" s="2232"/>
      <c r="H1" s="2232"/>
      <c r="I1" s="2233"/>
    </row>
    <row r="2" spans="1:12" ht="21" customHeight="1" x14ac:dyDescent="0.25">
      <c r="A2" s="1554" t="s">
        <v>33</v>
      </c>
      <c r="B2" s="1555"/>
      <c r="C2" s="1555"/>
      <c r="D2" s="1555"/>
      <c r="E2" s="1555"/>
      <c r="F2" s="2251" t="s">
        <v>1218</v>
      </c>
      <c r="G2" s="2251"/>
      <c r="H2" s="2251"/>
      <c r="I2" s="2252"/>
    </row>
    <row r="3" spans="1:12" x14ac:dyDescent="0.25">
      <c r="A3" s="1288"/>
      <c r="B3" s="790"/>
      <c r="C3" s="790"/>
      <c r="D3" s="790"/>
      <c r="E3" s="790"/>
      <c r="F3" s="2339" t="s">
        <v>627</v>
      </c>
      <c r="G3" s="2340"/>
      <c r="H3" s="2340"/>
      <c r="I3" s="2341"/>
    </row>
    <row r="4" spans="1:12" ht="15" customHeight="1" x14ac:dyDescent="0.25">
      <c r="A4" s="2276"/>
      <c r="B4" s="2338" t="s">
        <v>508</v>
      </c>
      <c r="C4" s="791"/>
      <c r="D4" s="791"/>
      <c r="E4" s="791"/>
      <c r="F4" s="1542"/>
      <c r="G4" s="1542"/>
      <c r="H4" s="1542"/>
      <c r="I4" s="1576" t="s">
        <v>1541</v>
      </c>
    </row>
    <row r="5" spans="1:12" x14ac:dyDescent="0.25">
      <c r="A5" s="2276"/>
      <c r="B5" s="2338"/>
      <c r="C5" s="787"/>
      <c r="D5" s="787"/>
      <c r="E5" s="787"/>
      <c r="F5" s="1539"/>
      <c r="G5" s="1539"/>
      <c r="H5" s="1539"/>
      <c r="I5" s="1536" t="s">
        <v>1256</v>
      </c>
    </row>
    <row r="6" spans="1:12" x14ac:dyDescent="0.25">
      <c r="A6" s="1100">
        <v>1</v>
      </c>
      <c r="B6" s="792" t="s">
        <v>522</v>
      </c>
      <c r="C6" s="786"/>
      <c r="D6" s="786"/>
      <c r="E6" s="786"/>
      <c r="F6" s="1367"/>
      <c r="G6" s="1367"/>
      <c r="H6" s="1367"/>
      <c r="I6" s="1368">
        <v>126.88507720062675</v>
      </c>
      <c r="J6" s="706"/>
      <c r="K6" s="706"/>
      <c r="L6" s="706"/>
    </row>
    <row r="7" spans="1:12" x14ac:dyDescent="0.25">
      <c r="A7" s="1100">
        <v>2</v>
      </c>
      <c r="B7" s="649" t="s">
        <v>676</v>
      </c>
      <c r="C7" s="786"/>
      <c r="D7" s="786"/>
      <c r="E7" s="786"/>
      <c r="F7" s="1367"/>
      <c r="G7" s="1367"/>
      <c r="H7" s="1367"/>
      <c r="I7" s="1368">
        <v>664.49276679213676</v>
      </c>
      <c r="J7" s="706"/>
      <c r="K7" s="706"/>
      <c r="L7" s="706"/>
    </row>
    <row r="8" spans="1:12" x14ac:dyDescent="0.25">
      <c r="A8" s="1100">
        <v>3</v>
      </c>
      <c r="B8" s="649" t="s">
        <v>25</v>
      </c>
      <c r="C8" s="786"/>
      <c r="D8" s="786"/>
      <c r="E8" s="786"/>
      <c r="F8" s="1367"/>
      <c r="G8" s="1367"/>
      <c r="H8" s="1367"/>
      <c r="I8" s="1407">
        <f>'F30'!I8</f>
        <v>495.71869358065317</v>
      </c>
    </row>
    <row r="9" spans="1:12" ht="30" x14ac:dyDescent="0.25">
      <c r="A9" s="1100">
        <v>4</v>
      </c>
      <c r="B9" s="649" t="s">
        <v>1237</v>
      </c>
      <c r="C9" s="786"/>
      <c r="D9" s="786"/>
      <c r="E9" s="786"/>
      <c r="F9" s="1367"/>
      <c r="G9" s="1367"/>
      <c r="H9" s="1367"/>
      <c r="I9" s="1369">
        <f>0.4*2*I8/12</f>
        <v>33.047912905376883</v>
      </c>
    </row>
    <row r="10" spans="1:12" x14ac:dyDescent="0.25">
      <c r="A10" s="1100">
        <v>5</v>
      </c>
      <c r="B10" s="677" t="s">
        <v>677</v>
      </c>
      <c r="C10" s="786"/>
      <c r="D10" s="786"/>
      <c r="E10" s="786"/>
      <c r="F10" s="1367"/>
      <c r="G10" s="1367"/>
      <c r="H10" s="1367"/>
      <c r="I10" s="1369">
        <v>0</v>
      </c>
    </row>
    <row r="11" spans="1:12" x14ac:dyDescent="0.25">
      <c r="A11" s="1290"/>
      <c r="B11" s="793" t="s">
        <v>523</v>
      </c>
      <c r="C11" s="788"/>
      <c r="D11" s="788"/>
      <c r="E11" s="788"/>
      <c r="F11" s="1370"/>
      <c r="G11" s="1370"/>
      <c r="H11" s="1370"/>
      <c r="I11" s="1371">
        <f>(SUM(I6:I9))-I10-I8</f>
        <v>824.42575689814055</v>
      </c>
    </row>
    <row r="12" spans="1:12" x14ac:dyDescent="0.25">
      <c r="A12" s="1291"/>
      <c r="B12" s="649" t="s">
        <v>678</v>
      </c>
      <c r="C12" s="789"/>
      <c r="D12" s="789"/>
      <c r="E12" s="789"/>
      <c r="F12" s="1372"/>
      <c r="G12" s="1372"/>
      <c r="H12" s="1372"/>
      <c r="I12" s="1268">
        <v>0.13800000000000001</v>
      </c>
    </row>
    <row r="13" spans="1:12" x14ac:dyDescent="0.25">
      <c r="A13" s="1290"/>
      <c r="B13" s="793" t="s">
        <v>524</v>
      </c>
      <c r="C13" s="788"/>
      <c r="D13" s="788"/>
      <c r="E13" s="788"/>
      <c r="F13" s="1370"/>
      <c r="G13" s="1370"/>
      <c r="H13" s="1370"/>
      <c r="I13" s="1371">
        <f t="shared" ref="I13" si="0">I11*I12</f>
        <v>113.7707544519434</v>
      </c>
    </row>
    <row r="14" spans="1:12" ht="21" customHeight="1" x14ac:dyDescent="0.25">
      <c r="A14" s="1272"/>
      <c r="B14" s="1273"/>
      <c r="C14" s="1273"/>
      <c r="D14" s="1273"/>
      <c r="E14" s="1273"/>
      <c r="F14" s="1273"/>
      <c r="G14" s="1273"/>
      <c r="H14" s="1273"/>
      <c r="I14" s="1210"/>
    </row>
    <row r="15" spans="1:12" ht="21" customHeight="1" x14ac:dyDescent="0.25">
      <c r="A15" s="1272"/>
      <c r="B15" s="1273"/>
      <c r="C15" s="1292"/>
      <c r="D15" s="1292"/>
      <c r="E15" s="1292"/>
      <c r="F15" s="1292"/>
      <c r="G15" s="1292"/>
      <c r="H15" s="1292"/>
      <c r="I15" s="1210"/>
    </row>
    <row r="16" spans="1:12" ht="21" customHeight="1" thickBot="1" x14ac:dyDescent="0.3">
      <c r="A16" s="1293"/>
      <c r="B16" s="1294"/>
      <c r="C16" s="1294"/>
      <c r="D16" s="1294"/>
      <c r="E16" s="1294"/>
      <c r="F16" s="1842" t="s">
        <v>847</v>
      </c>
      <c r="G16" s="1842"/>
      <c r="H16" s="1842"/>
      <c r="I16" s="1843"/>
    </row>
    <row r="17" spans="1:8" ht="21" customHeight="1" x14ac:dyDescent="0.25"/>
    <row r="18" spans="1:8" ht="21" hidden="1" customHeight="1" x14ac:dyDescent="0.25">
      <c r="A18" s="712" t="s">
        <v>327</v>
      </c>
      <c r="B18" s="712"/>
      <c r="C18" s="712"/>
      <c r="D18" s="712"/>
      <c r="E18" s="712"/>
      <c r="F18" s="712"/>
      <c r="G18" s="712"/>
      <c r="H18" s="712"/>
    </row>
    <row r="19" spans="1:8" ht="21" hidden="1" customHeight="1" x14ac:dyDescent="0.25">
      <c r="A19" s="714">
        <v>1</v>
      </c>
      <c r="B19" s="714" t="s">
        <v>682</v>
      </c>
      <c r="C19" s="2320"/>
      <c r="D19" s="2320"/>
      <c r="E19" s="2320"/>
      <c r="F19" s="2320"/>
    </row>
    <row r="20" spans="1:8" ht="21" hidden="1" customHeight="1" x14ac:dyDescent="0.25">
      <c r="A20" s="794">
        <v>2</v>
      </c>
      <c r="B20" s="717" t="s">
        <v>663</v>
      </c>
      <c r="C20" s="795"/>
      <c r="D20" s="795"/>
      <c r="E20" s="795"/>
      <c r="F20" s="795"/>
      <c r="G20" s="795"/>
      <c r="H20" s="795"/>
    </row>
    <row r="21" spans="1:8" ht="21" hidden="1" customHeight="1" x14ac:dyDescent="0.25">
      <c r="A21" s="714">
        <v>3</v>
      </c>
      <c r="B21" s="719" t="s">
        <v>664</v>
      </c>
      <c r="C21" s="796"/>
      <c r="D21" s="796"/>
      <c r="E21" s="796"/>
      <c r="F21" s="796"/>
      <c r="G21" s="821"/>
      <c r="H21" s="821"/>
    </row>
    <row r="22" spans="1:8" ht="21" hidden="1" customHeight="1" x14ac:dyDescent="0.25">
      <c r="A22" s="714">
        <v>4</v>
      </c>
      <c r="B22" s="719" t="s">
        <v>665</v>
      </c>
      <c r="C22" s="2337"/>
      <c r="D22" s="2337"/>
      <c r="E22" s="2337"/>
      <c r="F22" s="2337"/>
    </row>
    <row r="23" spans="1:8" ht="21" hidden="1" customHeight="1" x14ac:dyDescent="0.25">
      <c r="A23" s="714">
        <v>5</v>
      </c>
      <c r="B23" s="719" t="s">
        <v>667</v>
      </c>
      <c r="C23" s="796"/>
      <c r="D23" s="796"/>
      <c r="E23" s="796"/>
      <c r="F23" s="796"/>
      <c r="G23" s="821"/>
      <c r="H23" s="821"/>
    </row>
    <row r="24" spans="1:8" ht="21" customHeight="1" x14ac:dyDescent="0.25"/>
    <row r="25" spans="1:8" ht="21" customHeight="1" x14ac:dyDescent="0.25"/>
    <row r="26" spans="1:8" ht="21" customHeight="1" x14ac:dyDescent="0.25"/>
    <row r="27" spans="1:8" ht="21" customHeight="1" x14ac:dyDescent="0.25"/>
    <row r="28" spans="1:8" ht="21" customHeight="1" x14ac:dyDescent="0.25"/>
    <row r="29" spans="1:8" ht="21" customHeight="1" x14ac:dyDescent="0.25"/>
    <row r="30" spans="1:8" ht="21" customHeight="1" x14ac:dyDescent="0.25"/>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sheetData>
  <mergeCells count="8">
    <mergeCell ref="A1:I1"/>
    <mergeCell ref="C19:F19"/>
    <mergeCell ref="C22:F22"/>
    <mergeCell ref="A4:A5"/>
    <mergeCell ref="B4:B5"/>
    <mergeCell ref="F2:I2"/>
    <mergeCell ref="F3:I3"/>
    <mergeCell ref="F16:I16"/>
  </mergeCells>
  <pageMargins left="0.70866141732283505" right="0.70866141732283505" top="0.74803149606299202" bottom="0.74803149606299202" header="0.31496062992126" footer="0.31496062992126"/>
  <pageSetup paperSize="9" scale="145" fitToWidth="2" fitToHeight="2"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J34"/>
  <sheetViews>
    <sheetView view="pageBreakPreview" topLeftCell="A7" zoomScaleSheetLayoutView="100" workbookViewId="0">
      <selection activeCell="D35" sqref="D35"/>
    </sheetView>
  </sheetViews>
  <sheetFormatPr defaultColWidth="9.140625" defaultRowHeight="15" x14ac:dyDescent="0.25"/>
  <cols>
    <col min="1" max="1" width="9.140625" style="199"/>
    <col min="2" max="2" width="38.28515625" style="199" customWidth="1"/>
    <col min="3" max="5" width="13.140625" style="199" hidden="1" customWidth="1"/>
    <col min="6" max="6" width="19.42578125" style="199" hidden="1" customWidth="1"/>
    <col min="7" max="8" width="12.140625" style="815" hidden="1" customWidth="1"/>
    <col min="9" max="9" width="23.85546875" style="199" customWidth="1"/>
    <col min="10" max="10" width="11" style="199" bestFit="1" customWidth="1"/>
    <col min="11" max="16384" width="9.140625" style="199"/>
  </cols>
  <sheetData>
    <row r="1" spans="1:10" ht="33.75" customHeight="1" x14ac:dyDescent="0.25">
      <c r="A1" s="2269" t="str">
        <f>'F37'!A1</f>
        <v>Name of Transmission Licensee: Uttar Pradesh Power Transmission Corporation Limited</v>
      </c>
      <c r="B1" s="2270"/>
      <c r="C1" s="2270"/>
      <c r="D1" s="2270"/>
      <c r="E1" s="2270"/>
      <c r="F1" s="2270"/>
      <c r="G1" s="2270"/>
      <c r="H1" s="2270"/>
      <c r="I1" s="2271"/>
      <c r="J1" s="1714"/>
    </row>
    <row r="2" spans="1:10" ht="21" customHeight="1" x14ac:dyDescent="0.25">
      <c r="A2" s="2342" t="s">
        <v>34</v>
      </c>
      <c r="B2" s="2343"/>
      <c r="C2" s="729"/>
      <c r="D2" s="729"/>
      <c r="E2" s="729"/>
      <c r="F2" s="1939" t="s">
        <v>1219</v>
      </c>
      <c r="G2" s="1939"/>
      <c r="H2" s="1939"/>
      <c r="I2" s="1940"/>
      <c r="J2" s="1714"/>
    </row>
    <row r="3" spans="1:10" ht="21" customHeight="1" x14ac:dyDescent="0.25">
      <c r="A3" s="1295"/>
      <c r="B3" s="11"/>
      <c r="C3" s="11"/>
      <c r="D3" s="11"/>
      <c r="E3" s="11"/>
      <c r="F3" s="2347" t="s">
        <v>627</v>
      </c>
      <c r="G3" s="2347"/>
      <c r="H3" s="2347"/>
      <c r="I3" s="2348"/>
      <c r="J3" s="1714"/>
    </row>
    <row r="4" spans="1:10" ht="21" customHeight="1" x14ac:dyDescent="0.25">
      <c r="A4" s="621" t="s">
        <v>197</v>
      </c>
      <c r="B4" s="21" t="s">
        <v>48</v>
      </c>
      <c r="C4" s="1548"/>
      <c r="D4" s="1548"/>
      <c r="E4" s="1548"/>
      <c r="F4" s="918"/>
      <c r="G4" s="924"/>
      <c r="H4" s="925"/>
      <c r="I4" s="1541" t="s">
        <v>1541</v>
      </c>
      <c r="J4" s="1714"/>
    </row>
    <row r="5" spans="1:10" ht="21" customHeight="1" x14ac:dyDescent="0.25">
      <c r="A5" s="621"/>
      <c r="B5" s="21"/>
      <c r="C5" s="1539"/>
      <c r="D5" s="1539"/>
      <c r="E5" s="1539"/>
      <c r="F5" s="496"/>
      <c r="G5" s="496"/>
      <c r="H5" s="496"/>
      <c r="I5" s="1296" t="s">
        <v>1300</v>
      </c>
      <c r="J5" s="1714"/>
    </row>
    <row r="6" spans="1:10" ht="31.5" customHeight="1" x14ac:dyDescent="0.25">
      <c r="A6" s="1534">
        <v>1</v>
      </c>
      <c r="B6" s="635" t="s">
        <v>1490</v>
      </c>
      <c r="C6" s="636"/>
      <c r="D6" s="636"/>
      <c r="E6" s="636"/>
      <c r="F6" s="1363"/>
      <c r="G6" s="1363"/>
      <c r="H6" s="1363"/>
      <c r="I6" s="1631">
        <f>J6/10^7</f>
        <v>32.101763599999998</v>
      </c>
      <c r="J6" s="1716">
        <f>321017636</f>
        <v>321017636</v>
      </c>
    </row>
    <row r="7" spans="1:10" ht="21" customHeight="1" x14ac:dyDescent="0.25">
      <c r="A7" s="1534">
        <v>2</v>
      </c>
      <c r="B7" s="635" t="s">
        <v>1514</v>
      </c>
      <c r="C7" s="636"/>
      <c r="D7" s="636"/>
      <c r="E7" s="636"/>
      <c r="F7" s="1363"/>
      <c r="G7" s="1363"/>
      <c r="H7" s="1363"/>
      <c r="I7" s="1631">
        <f t="shared" ref="I7:I13" si="0">J7/10^7</f>
        <v>18.895045400000001</v>
      </c>
      <c r="J7" s="1716">
        <f>188950454</f>
        <v>188950454</v>
      </c>
    </row>
    <row r="8" spans="1:10" ht="33.75" customHeight="1" x14ac:dyDescent="0.25">
      <c r="A8" s="1534">
        <v>3</v>
      </c>
      <c r="B8" s="635" t="s">
        <v>1515</v>
      </c>
      <c r="C8" s="636"/>
      <c r="D8" s="636"/>
      <c r="E8" s="636"/>
      <c r="F8" s="1363"/>
      <c r="G8" s="1363"/>
      <c r="H8" s="1363"/>
      <c r="I8" s="1631">
        <f t="shared" si="0"/>
        <v>43.023759499999997</v>
      </c>
      <c r="J8" s="1716">
        <f>430237595</f>
        <v>430237595</v>
      </c>
    </row>
    <row r="9" spans="1:10" x14ac:dyDescent="0.25">
      <c r="A9" s="1534">
        <v>4</v>
      </c>
      <c r="B9" s="635" t="s">
        <v>1516</v>
      </c>
      <c r="C9" s="636"/>
      <c r="D9" s="636"/>
      <c r="E9" s="636"/>
      <c r="F9" s="1363"/>
      <c r="G9" s="1363"/>
      <c r="H9" s="1363"/>
      <c r="I9" s="1631">
        <f t="shared" si="0"/>
        <v>0.1345471</v>
      </c>
      <c r="J9" s="1716">
        <f>1345471</f>
        <v>1345471</v>
      </c>
    </row>
    <row r="10" spans="1:10" ht="31.5" customHeight="1" x14ac:dyDescent="0.25">
      <c r="A10" s="1534">
        <v>5</v>
      </c>
      <c r="B10" s="635" t="s">
        <v>1517</v>
      </c>
      <c r="C10" s="636"/>
      <c r="D10" s="636"/>
      <c r="E10" s="636"/>
      <c r="F10" s="1363"/>
      <c r="G10" s="1363"/>
      <c r="H10" s="1363"/>
      <c r="I10" s="1631">
        <f t="shared" si="0"/>
        <v>3.7261245999999999</v>
      </c>
      <c r="J10" s="1716">
        <f>37261246</f>
        <v>37261246</v>
      </c>
    </row>
    <row r="11" spans="1:10" ht="21" customHeight="1" x14ac:dyDescent="0.25">
      <c r="A11" s="1534">
        <v>6</v>
      </c>
      <c r="B11" s="635" t="s">
        <v>1815</v>
      </c>
      <c r="C11" s="635"/>
      <c r="D11" s="635"/>
      <c r="E11" s="635"/>
      <c r="F11" s="1363"/>
      <c r="G11" s="1363"/>
      <c r="H11" s="1363"/>
      <c r="I11" s="1631">
        <f t="shared" si="0"/>
        <v>81.03</v>
      </c>
      <c r="J11" s="1716">
        <f>810300000</f>
        <v>810300000</v>
      </c>
    </row>
    <row r="12" spans="1:10" s="1415" customFormat="1" ht="21" customHeight="1" x14ac:dyDescent="0.25">
      <c r="A12" s="1534">
        <v>7</v>
      </c>
      <c r="B12" s="635" t="s">
        <v>1821</v>
      </c>
      <c r="C12" s="635"/>
      <c r="D12" s="635"/>
      <c r="E12" s="635"/>
      <c r="F12" s="1363"/>
      <c r="G12" s="1363"/>
      <c r="H12" s="1363"/>
      <c r="I12" s="1631">
        <f t="shared" si="0"/>
        <v>44.400765999999997</v>
      </c>
      <c r="J12" s="1716">
        <f>444007660</f>
        <v>444007660</v>
      </c>
    </row>
    <row r="13" spans="1:10" ht="28.5" customHeight="1" x14ac:dyDescent="0.25">
      <c r="A13" s="1534">
        <v>8</v>
      </c>
      <c r="B13" s="823" t="s">
        <v>1698</v>
      </c>
      <c r="C13" s="635"/>
      <c r="D13" s="635"/>
      <c r="E13" s="635"/>
      <c r="F13" s="1363"/>
      <c r="G13" s="1363"/>
      <c r="H13" s="1363"/>
      <c r="I13" s="1631">
        <f t="shared" si="0"/>
        <v>102.9224938</v>
      </c>
      <c r="J13" s="1716">
        <f>1029224938</f>
        <v>1029224938</v>
      </c>
    </row>
    <row r="14" spans="1:10" ht="31.5" hidden="1" customHeight="1" x14ac:dyDescent="0.25">
      <c r="A14" s="1534">
        <v>8</v>
      </c>
      <c r="B14" s="635" t="s">
        <v>670</v>
      </c>
      <c r="C14" s="635"/>
      <c r="D14" s="635"/>
      <c r="E14" s="635"/>
      <c r="F14" s="1364"/>
      <c r="G14" s="1364"/>
      <c r="H14" s="1364"/>
      <c r="I14" s="1365" t="e">
        <v>#DIV/0!</v>
      </c>
      <c r="J14" s="1714"/>
    </row>
    <row r="15" spans="1:10" ht="48" hidden="1" customHeight="1" x14ac:dyDescent="0.25">
      <c r="A15" s="1534">
        <v>9</v>
      </c>
      <c r="B15" s="823" t="s">
        <v>671</v>
      </c>
      <c r="C15" s="635"/>
      <c r="D15" s="635"/>
      <c r="E15" s="635"/>
      <c r="F15" s="1364"/>
      <c r="G15" s="1364"/>
      <c r="H15" s="1364"/>
      <c r="I15" s="1365" t="e">
        <v>#DIV/0!</v>
      </c>
      <c r="J15" s="1714"/>
    </row>
    <row r="16" spans="1:10" ht="33" hidden="1" customHeight="1" x14ac:dyDescent="0.25">
      <c r="A16" s="1534">
        <v>10</v>
      </c>
      <c r="B16" s="635" t="s">
        <v>526</v>
      </c>
      <c r="C16" s="635"/>
      <c r="D16" s="635"/>
      <c r="E16" s="635"/>
      <c r="F16" s="1364"/>
      <c r="G16" s="1364"/>
      <c r="H16" s="1364"/>
      <c r="I16" s="1365" t="e">
        <v>#DIV/0!</v>
      </c>
      <c r="J16" s="1714"/>
    </row>
    <row r="17" spans="1:10" ht="32.25" hidden="1" customHeight="1" x14ac:dyDescent="0.25">
      <c r="A17" s="1534">
        <v>11</v>
      </c>
      <c r="B17" s="635" t="s">
        <v>525</v>
      </c>
      <c r="C17" s="635"/>
      <c r="D17" s="635"/>
      <c r="E17" s="635"/>
      <c r="F17" s="1364"/>
      <c r="G17" s="1364"/>
      <c r="H17" s="1364"/>
      <c r="I17" s="1365" t="e">
        <v>#DIV/0!</v>
      </c>
      <c r="J17" s="1714"/>
    </row>
    <row r="18" spans="1:10" ht="29.25" hidden="1" customHeight="1" x14ac:dyDescent="0.25">
      <c r="A18" s="1534">
        <v>12</v>
      </c>
      <c r="B18" s="635" t="s">
        <v>527</v>
      </c>
      <c r="C18" s="635"/>
      <c r="D18" s="635"/>
      <c r="E18" s="635"/>
      <c r="F18" s="1364"/>
      <c r="G18" s="1364"/>
      <c r="H18" s="1364"/>
      <c r="I18" s="1365" t="e">
        <v>#DIV/0!</v>
      </c>
      <c r="J18" s="1714"/>
    </row>
    <row r="19" spans="1:10" ht="23.25" hidden="1" customHeight="1" x14ac:dyDescent="0.25">
      <c r="A19" s="1534">
        <v>13</v>
      </c>
      <c r="B19" s="635" t="s">
        <v>528</v>
      </c>
      <c r="C19" s="635"/>
      <c r="D19" s="635"/>
      <c r="E19" s="635"/>
      <c r="F19" s="1364"/>
      <c r="G19" s="1364"/>
      <c r="H19" s="1364"/>
      <c r="I19" s="1365" t="e">
        <v>#DIV/0!</v>
      </c>
      <c r="J19" s="1714"/>
    </row>
    <row r="20" spans="1:10" ht="21" customHeight="1" x14ac:dyDescent="0.25">
      <c r="A20" s="1713">
        <v>9</v>
      </c>
      <c r="B20" s="823" t="s">
        <v>1796</v>
      </c>
      <c r="C20" s="635"/>
      <c r="D20" s="635"/>
      <c r="E20" s="635"/>
      <c r="F20" s="1363"/>
      <c r="G20" s="1363"/>
      <c r="H20" s="1363"/>
      <c r="I20" s="1631">
        <v>7.8688881000000004</v>
      </c>
      <c r="J20" s="1714"/>
    </row>
    <row r="21" spans="1:10" ht="21" customHeight="1" x14ac:dyDescent="0.25">
      <c r="A21" s="1298"/>
      <c r="B21" s="154" t="s">
        <v>70</v>
      </c>
      <c r="C21" s="226"/>
      <c r="D21" s="226"/>
      <c r="E21" s="226"/>
      <c r="F21" s="1366"/>
      <c r="G21" s="1366"/>
      <c r="H21" s="1366"/>
      <c r="I21" s="1632">
        <f>SUM(I6:I13)+I20</f>
        <v>334.10338810000002</v>
      </c>
      <c r="J21" s="1714"/>
    </row>
    <row r="22" spans="1:10" ht="21" customHeight="1" x14ac:dyDescent="0.25">
      <c r="A22" s="602"/>
      <c r="B22" s="1718" t="s">
        <v>1804</v>
      </c>
      <c r="C22" s="1719"/>
      <c r="D22" s="1719"/>
      <c r="E22" s="1719"/>
      <c r="F22" s="1719"/>
      <c r="G22" s="1719"/>
      <c r="H22" s="1720"/>
      <c r="I22" s="1721">
        <f>I13</f>
        <v>102.9224938</v>
      </c>
      <c r="J22" s="1714"/>
    </row>
    <row r="23" spans="1:10" ht="21" customHeight="1" x14ac:dyDescent="0.25">
      <c r="A23" s="1298"/>
      <c r="B23" s="154" t="s">
        <v>70</v>
      </c>
      <c r="C23" s="226"/>
      <c r="D23" s="226"/>
      <c r="E23" s="226"/>
      <c r="F23" s="1366"/>
      <c r="G23" s="1366"/>
      <c r="H23" s="1366"/>
      <c r="I23" s="1632">
        <f>I21-I22</f>
        <v>231.18089430000003</v>
      </c>
      <c r="J23" s="1714"/>
    </row>
    <row r="24" spans="1:10" s="1561" customFormat="1" ht="21" customHeight="1" x14ac:dyDescent="0.25">
      <c r="A24" s="1675"/>
      <c r="B24" s="1676"/>
      <c r="C24" s="1677"/>
      <c r="D24" s="1677"/>
      <c r="E24" s="1677"/>
      <c r="F24" s="1678"/>
      <c r="G24" s="1678"/>
      <c r="H24" s="1678"/>
      <c r="I24" s="1679"/>
      <c r="J24" s="1715"/>
    </row>
    <row r="25" spans="1:10" ht="21" customHeight="1" thickBot="1" x14ac:dyDescent="0.3">
      <c r="A25" s="1681"/>
      <c r="B25" s="1682"/>
      <c r="C25" s="1683"/>
      <c r="D25" s="1683"/>
      <c r="E25" s="1683"/>
      <c r="F25" s="2344" t="s">
        <v>847</v>
      </c>
      <c r="G25" s="2344"/>
      <c r="H25" s="2344"/>
      <c r="I25" s="2345"/>
      <c r="J25" s="1680"/>
    </row>
    <row r="26" spans="1:10" ht="21" customHeight="1" x14ac:dyDescent="0.25">
      <c r="E26" s="638"/>
      <c r="F26" s="638"/>
      <c r="G26" s="638"/>
      <c r="H26" s="638"/>
    </row>
    <row r="27" spans="1:10" ht="21" hidden="1" customHeight="1" x14ac:dyDescent="0.25">
      <c r="A27" s="285" t="s">
        <v>327</v>
      </c>
      <c r="B27" s="285"/>
      <c r="C27" s="285"/>
      <c r="D27" s="285"/>
      <c r="E27" s="285"/>
      <c r="F27" s="285"/>
      <c r="G27" s="285"/>
      <c r="H27" s="285"/>
    </row>
    <row r="28" spans="1:10" ht="21" hidden="1" customHeight="1" x14ac:dyDescent="0.25">
      <c r="A28" s="299">
        <v>1</v>
      </c>
      <c r="B28" s="299" t="s">
        <v>682</v>
      </c>
      <c r="C28" s="2001"/>
      <c r="D28" s="2001"/>
      <c r="E28" s="2001"/>
      <c r="F28" s="2001"/>
      <c r="G28" s="199"/>
      <c r="H28" s="199"/>
    </row>
    <row r="29" spans="1:10" ht="21" hidden="1" customHeight="1" x14ac:dyDescent="0.25">
      <c r="A29" s="312">
        <v>2</v>
      </c>
      <c r="B29" s="20" t="s">
        <v>663</v>
      </c>
      <c r="C29" s="329"/>
      <c r="D29" s="329"/>
      <c r="E29" s="329"/>
      <c r="F29" s="329"/>
      <c r="G29" s="329"/>
      <c r="H29" s="329"/>
    </row>
    <row r="30" spans="1:10" ht="21" hidden="1" customHeight="1" x14ac:dyDescent="0.25">
      <c r="A30" s="299">
        <v>3</v>
      </c>
      <c r="B30" s="3" t="s">
        <v>664</v>
      </c>
      <c r="C30" s="201"/>
      <c r="D30" s="201"/>
      <c r="E30" s="201"/>
      <c r="F30" s="201"/>
      <c r="G30" s="816"/>
      <c r="H30" s="816"/>
    </row>
    <row r="31" spans="1:10" ht="21" hidden="1" customHeight="1" x14ac:dyDescent="0.25">
      <c r="A31" s="299">
        <v>4</v>
      </c>
      <c r="B31" s="3" t="s">
        <v>665</v>
      </c>
      <c r="C31" s="2197"/>
      <c r="D31" s="2197"/>
      <c r="E31" s="2197"/>
      <c r="F31" s="2197"/>
      <c r="G31" s="199"/>
      <c r="H31" s="199"/>
    </row>
    <row r="32" spans="1:10" ht="21" hidden="1" customHeight="1" x14ac:dyDescent="0.25">
      <c r="A32" s="299">
        <v>5</v>
      </c>
      <c r="B32" s="3" t="s">
        <v>667</v>
      </c>
      <c r="C32" s="201"/>
      <c r="D32" s="201"/>
      <c r="E32" s="201"/>
      <c r="F32" s="201"/>
      <c r="G32" s="816"/>
      <c r="H32" s="816"/>
    </row>
    <row r="33" spans="1:9" ht="21" customHeight="1" x14ac:dyDescent="0.25">
      <c r="A33" s="283"/>
      <c r="B33" s="284"/>
      <c r="C33" s="361"/>
      <c r="D33" s="361"/>
      <c r="E33" s="361"/>
      <c r="F33" s="284"/>
      <c r="G33" s="284"/>
      <c r="H33" s="284"/>
    </row>
    <row r="34" spans="1:9" ht="21" customHeight="1" x14ac:dyDescent="0.25">
      <c r="B34" s="2346" t="s">
        <v>1540</v>
      </c>
      <c r="C34" s="2346"/>
      <c r="D34" s="2346"/>
      <c r="E34" s="676">
        <v>3.7428362538619364E-2</v>
      </c>
      <c r="F34" s="637"/>
      <c r="G34" s="637"/>
      <c r="H34" s="637"/>
      <c r="I34" s="1717"/>
    </row>
  </sheetData>
  <mergeCells count="8">
    <mergeCell ref="A1:I1"/>
    <mergeCell ref="A2:B2"/>
    <mergeCell ref="F25:I25"/>
    <mergeCell ref="B34:D34"/>
    <mergeCell ref="C28:F28"/>
    <mergeCell ref="C31:F31"/>
    <mergeCell ref="F2:I2"/>
    <mergeCell ref="F3:I3"/>
  </mergeCell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0000"/>
  </sheetPr>
  <dimension ref="A1:I20"/>
  <sheetViews>
    <sheetView workbookViewId="0">
      <selection activeCell="A6" sqref="A6"/>
    </sheetView>
  </sheetViews>
  <sheetFormatPr defaultColWidth="9.140625" defaultRowHeight="15" x14ac:dyDescent="0.25"/>
  <cols>
    <col min="1" max="1" width="34.7109375" style="199" customWidth="1"/>
    <col min="2" max="7" width="13.140625" style="199" customWidth="1"/>
    <col min="8" max="16384" width="9.140625" style="199"/>
  </cols>
  <sheetData>
    <row r="1" spans="1:8" ht="21" customHeight="1" x14ac:dyDescent="0.25">
      <c r="A1" s="2089" t="str">
        <f>'F40'!A1</f>
        <v>Name of Transmission Licensee: Uttar Pradesh Power Transmission Corporation Limited</v>
      </c>
      <c r="B1" s="2089"/>
      <c r="C1" s="2089"/>
      <c r="D1" s="2089"/>
      <c r="E1" s="2089"/>
      <c r="F1" s="2089"/>
      <c r="G1" s="2089"/>
    </row>
    <row r="2" spans="1:8" ht="21" customHeight="1" x14ac:dyDescent="0.25">
      <c r="A2" s="1881" t="s">
        <v>673</v>
      </c>
      <c r="B2" s="1881"/>
      <c r="C2" s="1881"/>
      <c r="D2" s="1881"/>
      <c r="E2" s="1881"/>
      <c r="F2" s="1874" t="s">
        <v>1220</v>
      </c>
      <c r="G2" s="1874"/>
    </row>
    <row r="3" spans="1:8" ht="21" customHeight="1" x14ac:dyDescent="0.25">
      <c r="F3" s="2349" t="s">
        <v>627</v>
      </c>
      <c r="G3" s="2349"/>
    </row>
    <row r="4" spans="1:8" ht="21" customHeight="1" x14ac:dyDescent="0.25">
      <c r="A4" s="1757" t="s">
        <v>48</v>
      </c>
      <c r="B4" s="184" t="s">
        <v>168</v>
      </c>
      <c r="C4" s="184" t="s">
        <v>167</v>
      </c>
      <c r="D4" s="184" t="s">
        <v>49</v>
      </c>
      <c r="E4" s="1875" t="s">
        <v>163</v>
      </c>
      <c r="F4" s="1875"/>
      <c r="G4" s="1875"/>
      <c r="H4" s="191"/>
    </row>
    <row r="5" spans="1:8" ht="21" customHeight="1" x14ac:dyDescent="0.25">
      <c r="A5" s="1757"/>
      <c r="B5" s="496" t="s">
        <v>1251</v>
      </c>
      <c r="C5" s="496" t="s">
        <v>1252</v>
      </c>
      <c r="D5" s="496" t="s">
        <v>1253</v>
      </c>
      <c r="E5" s="496" t="s">
        <v>1254</v>
      </c>
      <c r="F5" s="496" t="s">
        <v>1255</v>
      </c>
      <c r="G5" s="496" t="s">
        <v>1256</v>
      </c>
      <c r="H5" s="191"/>
    </row>
    <row r="6" spans="1:8" ht="32.25" customHeight="1" x14ac:dyDescent="0.25">
      <c r="A6" s="2" t="s">
        <v>908</v>
      </c>
      <c r="B6" s="308"/>
      <c r="C6" s="308"/>
      <c r="D6" s="308"/>
      <c r="E6" s="308"/>
      <c r="F6" s="308"/>
      <c r="G6" s="308"/>
      <c r="H6" s="191"/>
    </row>
    <row r="7" spans="1:8" ht="21" customHeight="1" x14ac:dyDescent="0.25">
      <c r="A7" s="2" t="s">
        <v>407</v>
      </c>
      <c r="B7" s="22"/>
      <c r="C7" s="22"/>
      <c r="D7" s="22"/>
      <c r="E7" s="22"/>
      <c r="F7" s="22"/>
      <c r="G7" s="22"/>
      <c r="H7" s="176"/>
    </row>
    <row r="8" spans="1:8" ht="21" customHeight="1" x14ac:dyDescent="0.25">
      <c r="A8" s="2" t="s">
        <v>674</v>
      </c>
      <c r="B8" s="22">
        <f t="shared" ref="B8:G8" si="0">B7*25/100</f>
        <v>0</v>
      </c>
      <c r="C8" s="22">
        <f t="shared" si="0"/>
        <v>0</v>
      </c>
      <c r="D8" s="22">
        <f t="shared" si="0"/>
        <v>0</v>
      </c>
      <c r="E8" s="22">
        <f t="shared" si="0"/>
        <v>0</v>
      </c>
      <c r="F8" s="22">
        <f t="shared" si="0"/>
        <v>0</v>
      </c>
      <c r="G8" s="22">
        <f t="shared" si="0"/>
        <v>0</v>
      </c>
      <c r="H8" s="176"/>
    </row>
    <row r="9" spans="1:8" ht="21" customHeight="1" x14ac:dyDescent="0.25">
      <c r="A9" s="2" t="s">
        <v>675</v>
      </c>
      <c r="B9" s="22">
        <f t="shared" ref="B9:G9" si="1">B7*75/100</f>
        <v>0</v>
      </c>
      <c r="C9" s="22">
        <f t="shared" si="1"/>
        <v>0</v>
      </c>
      <c r="D9" s="22">
        <f t="shared" si="1"/>
        <v>0</v>
      </c>
      <c r="E9" s="22">
        <f t="shared" si="1"/>
        <v>0</v>
      </c>
      <c r="F9" s="22">
        <f t="shared" si="1"/>
        <v>0</v>
      </c>
      <c r="G9" s="22">
        <f t="shared" si="1"/>
        <v>0</v>
      </c>
      <c r="H9" s="176"/>
    </row>
    <row r="10" spans="1:8" ht="21" customHeight="1" x14ac:dyDescent="0.25">
      <c r="A10" s="215"/>
      <c r="B10" s="176"/>
      <c r="C10" s="176"/>
      <c r="D10" s="176"/>
      <c r="E10" s="176"/>
      <c r="F10" s="176"/>
      <c r="G10" s="176"/>
      <c r="H10" s="176"/>
    </row>
    <row r="11" spans="1:8" ht="21" customHeight="1" x14ac:dyDescent="0.25"/>
    <row r="12" spans="1:8" ht="21" customHeight="1" x14ac:dyDescent="0.25">
      <c r="E12" s="1956" t="s">
        <v>847</v>
      </c>
      <c r="F12" s="1956"/>
      <c r="G12" s="1956"/>
    </row>
    <row r="13" spans="1:8" ht="21" customHeight="1" x14ac:dyDescent="0.25"/>
    <row r="14" spans="1:8" ht="21" hidden="1" customHeight="1" x14ac:dyDescent="0.25">
      <c r="A14" s="285" t="s">
        <v>327</v>
      </c>
      <c r="B14" s="285"/>
      <c r="C14" s="285"/>
      <c r="D14" s="285"/>
      <c r="E14" s="285"/>
      <c r="F14" s="285"/>
      <c r="G14" s="285"/>
      <c r="H14" s="285"/>
    </row>
    <row r="15" spans="1:8" ht="21" hidden="1" customHeight="1" x14ac:dyDescent="0.25">
      <c r="A15" s="299">
        <v>1</v>
      </c>
      <c r="B15" s="299" t="s">
        <v>682</v>
      </c>
      <c r="C15" s="2000" t="s">
        <v>691</v>
      </c>
      <c r="D15" s="2001"/>
      <c r="E15" s="2001"/>
      <c r="F15" s="2001"/>
      <c r="G15" s="2001"/>
      <c r="H15" s="2002"/>
    </row>
    <row r="16" spans="1:8" ht="21" hidden="1" customHeight="1" x14ac:dyDescent="0.25">
      <c r="A16" s="312">
        <v>2</v>
      </c>
      <c r="B16" s="20" t="s">
        <v>663</v>
      </c>
      <c r="C16" s="219" t="s">
        <v>679</v>
      </c>
      <c r="D16" s="329"/>
      <c r="E16" s="329"/>
      <c r="F16" s="329"/>
      <c r="G16" s="329"/>
      <c r="H16" s="330"/>
    </row>
    <row r="17" spans="1:9" ht="21" hidden="1" customHeight="1" x14ac:dyDescent="0.25">
      <c r="A17" s="299">
        <v>3</v>
      </c>
      <c r="B17" s="3" t="s">
        <v>664</v>
      </c>
      <c r="C17" s="299" t="s">
        <v>668</v>
      </c>
      <c r="D17" s="201"/>
      <c r="E17" s="201"/>
      <c r="F17" s="201"/>
      <c r="G17" s="201"/>
      <c r="H17" s="313"/>
    </row>
    <row r="18" spans="1:9" ht="21" hidden="1" customHeight="1" x14ac:dyDescent="0.25">
      <c r="A18" s="299">
        <v>4</v>
      </c>
      <c r="B18" s="3" t="s">
        <v>665</v>
      </c>
      <c r="C18" s="2132" t="s">
        <v>680</v>
      </c>
      <c r="D18" s="2197"/>
      <c r="E18" s="2197"/>
      <c r="F18" s="2197"/>
      <c r="G18" s="2197"/>
      <c r="H18" s="2198"/>
    </row>
    <row r="19" spans="1:9" ht="21" hidden="1" customHeight="1" x14ac:dyDescent="0.25">
      <c r="A19" s="299">
        <v>5</v>
      </c>
      <c r="B19" s="3" t="s">
        <v>667</v>
      </c>
      <c r="C19" s="193"/>
      <c r="D19" s="201"/>
      <c r="E19" s="201"/>
      <c r="F19" s="201"/>
      <c r="G19" s="201"/>
      <c r="H19" s="313"/>
      <c r="I19" s="205"/>
    </row>
    <row r="20" spans="1:9" hidden="1" x14ac:dyDescent="0.25"/>
  </sheetData>
  <mergeCells count="9">
    <mergeCell ref="A1:G1"/>
    <mergeCell ref="A2:E2"/>
    <mergeCell ref="A4:A5"/>
    <mergeCell ref="C18:H18"/>
    <mergeCell ref="F2:G2"/>
    <mergeCell ref="E4:G4"/>
    <mergeCell ref="F3:G3"/>
    <mergeCell ref="C15:H15"/>
    <mergeCell ref="E12:G12"/>
  </mergeCell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J26"/>
  <sheetViews>
    <sheetView view="pageBreakPreview" zoomScaleNormal="100" zoomScaleSheetLayoutView="100" workbookViewId="0">
      <selection activeCell="D6" sqref="D6:J12"/>
    </sheetView>
  </sheetViews>
  <sheetFormatPr defaultColWidth="9.140625" defaultRowHeight="15" x14ac:dyDescent="0.25"/>
  <cols>
    <col min="1" max="1" width="9.140625" style="199"/>
    <col min="2" max="2" width="34.5703125" style="199" customWidth="1"/>
    <col min="3" max="3" width="13.140625" style="199" customWidth="1"/>
    <col min="4" max="7" width="4.85546875" style="199" hidden="1" customWidth="1"/>
    <col min="8" max="9" width="9.85546875" style="199" hidden="1" customWidth="1"/>
    <col min="10" max="10" width="22.28515625" style="199" customWidth="1"/>
    <col min="11" max="16384" width="9.140625" style="199"/>
  </cols>
  <sheetData>
    <row r="1" spans="1:10" ht="21" customHeight="1" x14ac:dyDescent="0.25">
      <c r="A1" s="2260" t="str">
        <f>'F40'!A1</f>
        <v>Name of Transmission Licensee: Uttar Pradesh Power Transmission Corporation Limited</v>
      </c>
      <c r="B1" s="2261"/>
      <c r="C1" s="2261"/>
      <c r="D1" s="2261"/>
      <c r="E1" s="2261"/>
      <c r="F1" s="2261"/>
      <c r="G1" s="2261"/>
      <c r="H1" s="2261"/>
      <c r="I1" s="2261"/>
      <c r="J1" s="2262"/>
    </row>
    <row r="2" spans="1:10" ht="21" customHeight="1" x14ac:dyDescent="0.25">
      <c r="A2" s="2112" t="s">
        <v>35</v>
      </c>
      <c r="B2" s="1974"/>
      <c r="C2" s="1974"/>
      <c r="D2" s="1974"/>
      <c r="E2" s="1974"/>
      <c r="F2" s="1974"/>
      <c r="G2" s="1974"/>
      <c r="H2" s="2057" t="s">
        <v>1221</v>
      </c>
      <c r="I2" s="2057"/>
      <c r="J2" s="2058"/>
    </row>
    <row r="3" spans="1:10" ht="21" customHeight="1" x14ac:dyDescent="0.25">
      <c r="A3" s="2357"/>
      <c r="B3" s="2358"/>
      <c r="C3" s="2358"/>
      <c r="D3" s="2358"/>
      <c r="E3" s="2358"/>
      <c r="F3" s="2358"/>
      <c r="G3" s="2358"/>
      <c r="H3" s="1811" t="s">
        <v>222</v>
      </c>
      <c r="I3" s="1811"/>
      <c r="J3" s="2352"/>
    </row>
    <row r="4" spans="1:10" ht="21" customHeight="1" x14ac:dyDescent="0.25">
      <c r="A4" s="2276" t="s">
        <v>197</v>
      </c>
      <c r="B4" s="1811" t="s">
        <v>48</v>
      </c>
      <c r="C4" s="1811"/>
      <c r="D4" s="1945" t="s">
        <v>1541</v>
      </c>
      <c r="E4" s="1945"/>
      <c r="F4" s="1945"/>
      <c r="G4" s="1945"/>
      <c r="H4" s="1945"/>
      <c r="I4" s="1945"/>
      <c r="J4" s="1221" t="s">
        <v>1541</v>
      </c>
    </row>
    <row r="5" spans="1:10" ht="21" customHeight="1" x14ac:dyDescent="0.25">
      <c r="A5" s="2276"/>
      <c r="B5" s="1811"/>
      <c r="C5" s="2359"/>
      <c r="D5" s="1782" t="s">
        <v>1299</v>
      </c>
      <c r="E5" s="1782"/>
      <c r="F5" s="1782"/>
      <c r="G5" s="1782"/>
      <c r="H5" s="1782"/>
      <c r="I5" s="1782"/>
      <c r="J5" s="1221" t="s">
        <v>1300</v>
      </c>
    </row>
    <row r="6" spans="1:10" ht="21" customHeight="1" x14ac:dyDescent="0.25">
      <c r="A6" s="1301" t="s">
        <v>620</v>
      </c>
      <c r="B6" s="15" t="s">
        <v>651</v>
      </c>
      <c r="C6" s="362" t="s">
        <v>620</v>
      </c>
      <c r="D6" s="2353" t="s">
        <v>1486</v>
      </c>
      <c r="E6" s="2353"/>
      <c r="F6" s="2353"/>
      <c r="G6" s="2353"/>
      <c r="H6" s="2353"/>
      <c r="I6" s="2353"/>
      <c r="J6" s="2354"/>
    </row>
    <row r="7" spans="1:10" ht="21" customHeight="1" x14ac:dyDescent="0.25">
      <c r="A7" s="1297"/>
      <c r="B7" s="15" t="s">
        <v>652</v>
      </c>
      <c r="C7" s="362" t="s">
        <v>262</v>
      </c>
      <c r="D7" s="2353"/>
      <c r="E7" s="2353"/>
      <c r="F7" s="2353"/>
      <c r="G7" s="2353"/>
      <c r="H7" s="2353"/>
      <c r="I7" s="2353"/>
      <c r="J7" s="2354"/>
    </row>
    <row r="8" spans="1:10" ht="21" customHeight="1" x14ac:dyDescent="0.25">
      <c r="A8" s="1297"/>
      <c r="B8" s="15" t="s">
        <v>655</v>
      </c>
      <c r="C8" s="362" t="s">
        <v>909</v>
      </c>
      <c r="D8" s="2353"/>
      <c r="E8" s="2353"/>
      <c r="F8" s="2353"/>
      <c r="G8" s="2353"/>
      <c r="H8" s="2353"/>
      <c r="I8" s="2353"/>
      <c r="J8" s="2354"/>
    </row>
    <row r="9" spans="1:10" ht="34.5" customHeight="1" x14ac:dyDescent="0.25">
      <c r="A9" s="1301" t="s">
        <v>653</v>
      </c>
      <c r="B9" s="15" t="s">
        <v>656</v>
      </c>
      <c r="C9" s="362" t="s">
        <v>172</v>
      </c>
      <c r="D9" s="2353"/>
      <c r="E9" s="2353"/>
      <c r="F9" s="2353"/>
      <c r="G9" s="2353"/>
      <c r="H9" s="2353"/>
      <c r="I9" s="2353"/>
      <c r="J9" s="2354"/>
    </row>
    <row r="10" spans="1:10" ht="46.5" customHeight="1" x14ac:dyDescent="0.25">
      <c r="A10" s="1297"/>
      <c r="B10" s="15" t="s">
        <v>661</v>
      </c>
      <c r="C10" s="362" t="s">
        <v>260</v>
      </c>
      <c r="D10" s="2353"/>
      <c r="E10" s="2353"/>
      <c r="F10" s="2353"/>
      <c r="G10" s="2353"/>
      <c r="H10" s="2353"/>
      <c r="I10" s="2353"/>
      <c r="J10" s="2354"/>
    </row>
    <row r="11" spans="1:10" ht="37.5" customHeight="1" x14ac:dyDescent="0.25">
      <c r="A11" s="1297"/>
      <c r="B11" s="15" t="s">
        <v>657</v>
      </c>
      <c r="C11" s="362" t="s">
        <v>658</v>
      </c>
      <c r="D11" s="2353"/>
      <c r="E11" s="2353"/>
      <c r="F11" s="2353"/>
      <c r="G11" s="2353"/>
      <c r="H11" s="2353"/>
      <c r="I11" s="2353"/>
      <c r="J11" s="2354"/>
    </row>
    <row r="12" spans="1:10" ht="33" customHeight="1" x14ac:dyDescent="0.25">
      <c r="A12" s="1302" t="s">
        <v>654</v>
      </c>
      <c r="B12" s="1299" t="s">
        <v>660</v>
      </c>
      <c r="C12" s="1300" t="s">
        <v>659</v>
      </c>
      <c r="D12" s="2355"/>
      <c r="E12" s="2355"/>
      <c r="F12" s="2355"/>
      <c r="G12" s="2355"/>
      <c r="H12" s="2355"/>
      <c r="I12" s="2355"/>
      <c r="J12" s="2356"/>
    </row>
    <row r="13" spans="1:10" ht="30.75" customHeight="1" x14ac:dyDescent="0.25">
      <c r="A13" s="1301" t="s">
        <v>327</v>
      </c>
      <c r="B13" s="2350" t="s">
        <v>910</v>
      </c>
      <c r="C13" s="2351"/>
      <c r="D13" s="2351"/>
      <c r="E13" s="2351"/>
      <c r="F13" s="2351"/>
      <c r="G13" s="2351"/>
      <c r="H13" s="2351"/>
      <c r="I13" s="2351"/>
      <c r="J13" s="1136"/>
    </row>
    <row r="14" spans="1:10" ht="21" customHeight="1" x14ac:dyDescent="0.25">
      <c r="A14" s="2280" t="s">
        <v>847</v>
      </c>
      <c r="B14" s="2281"/>
      <c r="C14" s="2281"/>
      <c r="D14" s="2281"/>
      <c r="E14" s="2281"/>
      <c r="F14" s="2281"/>
      <c r="G14" s="2281"/>
      <c r="H14" s="2281"/>
      <c r="I14" s="2281"/>
      <c r="J14" s="2282"/>
    </row>
    <row r="15" spans="1:10" ht="21" customHeight="1" x14ac:dyDescent="0.25">
      <c r="A15" s="2280"/>
      <c r="B15" s="2281"/>
      <c r="C15" s="2281"/>
      <c r="D15" s="2281"/>
      <c r="E15" s="2281"/>
      <c r="F15" s="2281"/>
      <c r="G15" s="2281"/>
      <c r="H15" s="2281"/>
      <c r="I15" s="2281"/>
      <c r="J15" s="2282"/>
    </row>
    <row r="16" spans="1:10" ht="21" customHeight="1" x14ac:dyDescent="0.25">
      <c r="A16" s="2280"/>
      <c r="B16" s="2281"/>
      <c r="C16" s="2281"/>
      <c r="D16" s="2281"/>
      <c r="E16" s="2281"/>
      <c r="F16" s="2281"/>
      <c r="G16" s="2281"/>
      <c r="H16" s="2281"/>
      <c r="I16" s="2281"/>
      <c r="J16" s="2282"/>
    </row>
    <row r="17" spans="1:10" ht="21" customHeight="1" x14ac:dyDescent="0.25">
      <c r="A17" s="2280"/>
      <c r="B17" s="2281"/>
      <c r="C17" s="2281"/>
      <c r="D17" s="2281"/>
      <c r="E17" s="2281"/>
      <c r="F17" s="2281"/>
      <c r="G17" s="2281"/>
      <c r="H17" s="2281"/>
      <c r="I17" s="2281"/>
      <c r="J17" s="2282"/>
    </row>
    <row r="18" spans="1:10" ht="21" hidden="1" customHeight="1" x14ac:dyDescent="0.25">
      <c r="A18" s="2280"/>
      <c r="B18" s="2281"/>
      <c r="C18" s="2281"/>
      <c r="D18" s="2281"/>
      <c r="E18" s="2281"/>
      <c r="F18" s="2281"/>
      <c r="G18" s="2281"/>
      <c r="H18" s="2281"/>
      <c r="I18" s="2281"/>
      <c r="J18" s="2282"/>
    </row>
    <row r="19" spans="1:10" ht="21" hidden="1" customHeight="1" x14ac:dyDescent="0.25">
      <c r="A19" s="2280"/>
      <c r="B19" s="2281"/>
      <c r="C19" s="2281"/>
      <c r="D19" s="2281"/>
      <c r="E19" s="2281"/>
      <c r="F19" s="2281"/>
      <c r="G19" s="2281"/>
      <c r="H19" s="2281"/>
      <c r="I19" s="2281"/>
      <c r="J19" s="2282"/>
    </row>
    <row r="20" spans="1:10" ht="21" hidden="1" customHeight="1" x14ac:dyDescent="0.25">
      <c r="A20" s="2280"/>
      <c r="B20" s="2281"/>
      <c r="C20" s="2281"/>
      <c r="D20" s="2281"/>
      <c r="E20" s="2281"/>
      <c r="F20" s="2281"/>
      <c r="G20" s="2281"/>
      <c r="H20" s="2281"/>
      <c r="I20" s="2281"/>
      <c r="J20" s="2282"/>
    </row>
    <row r="21" spans="1:10" ht="21" hidden="1" customHeight="1" x14ac:dyDescent="0.25">
      <c r="A21" s="2280"/>
      <c r="B21" s="2281"/>
      <c r="C21" s="2281"/>
      <c r="D21" s="2281"/>
      <c r="E21" s="2281"/>
      <c r="F21" s="2281"/>
      <c r="G21" s="2281"/>
      <c r="H21" s="2281"/>
      <c r="I21" s="2281"/>
      <c r="J21" s="2282"/>
    </row>
    <row r="22" spans="1:10" ht="21" hidden="1" customHeight="1" x14ac:dyDescent="0.25">
      <c r="A22" s="2280"/>
      <c r="B22" s="2281"/>
      <c r="C22" s="2281"/>
      <c r="D22" s="2281"/>
      <c r="E22" s="2281"/>
      <c r="F22" s="2281"/>
      <c r="G22" s="2281"/>
      <c r="H22" s="2281"/>
      <c r="I22" s="2281"/>
      <c r="J22" s="2282"/>
    </row>
    <row r="23" spans="1:10" ht="21" hidden="1" customHeight="1" x14ac:dyDescent="0.25">
      <c r="A23" s="2280"/>
      <c r="B23" s="2281"/>
      <c r="C23" s="2281"/>
      <c r="D23" s="2281"/>
      <c r="E23" s="2281"/>
      <c r="F23" s="2281"/>
      <c r="G23" s="2281"/>
      <c r="H23" s="2281"/>
      <c r="I23" s="2281"/>
      <c r="J23" s="2282"/>
    </row>
    <row r="24" spans="1:10" ht="21" customHeight="1" x14ac:dyDescent="0.25">
      <c r="A24" s="2280"/>
      <c r="B24" s="2281"/>
      <c r="C24" s="2281"/>
      <c r="D24" s="2281"/>
      <c r="E24" s="2281"/>
      <c r="F24" s="2281"/>
      <c r="G24" s="2281"/>
      <c r="H24" s="2281"/>
      <c r="I24" s="2281"/>
      <c r="J24" s="2282"/>
    </row>
    <row r="25" spans="1:10" ht="21" customHeight="1" thickBot="1" x14ac:dyDescent="0.3">
      <c r="A25" s="2225"/>
      <c r="B25" s="2226"/>
      <c r="C25" s="2226"/>
      <c r="D25" s="2226"/>
      <c r="E25" s="2226"/>
      <c r="F25" s="2226"/>
      <c r="G25" s="2226"/>
      <c r="H25" s="2226"/>
      <c r="I25" s="2226"/>
      <c r="J25" s="2227"/>
    </row>
    <row r="26" spans="1:10" ht="21" customHeight="1" x14ac:dyDescent="0.25"/>
  </sheetData>
  <mergeCells count="13">
    <mergeCell ref="A1:J1"/>
    <mergeCell ref="A2:G2"/>
    <mergeCell ref="A4:A5"/>
    <mergeCell ref="B4:B5"/>
    <mergeCell ref="C4:C5"/>
    <mergeCell ref="D4:I4"/>
    <mergeCell ref="D5:I5"/>
    <mergeCell ref="H2:J2"/>
    <mergeCell ref="B13:I13"/>
    <mergeCell ref="A14:J25"/>
    <mergeCell ref="H3:J3"/>
    <mergeCell ref="D6:J12"/>
    <mergeCell ref="A3:G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7"/>
  <sheetViews>
    <sheetView view="pageBreakPreview" topLeftCell="A53" zoomScaleSheetLayoutView="100" workbookViewId="0">
      <selection activeCell="D35" sqref="D35"/>
    </sheetView>
  </sheetViews>
  <sheetFormatPr defaultColWidth="9.140625" defaultRowHeight="15" x14ac:dyDescent="0.25"/>
  <cols>
    <col min="1" max="1" width="5" style="183" customWidth="1"/>
    <col min="2" max="2" width="58" style="183" bestFit="1" customWidth="1"/>
    <col min="3" max="3" width="19.28515625" style="183" hidden="1" customWidth="1"/>
    <col min="4" max="4" width="21.5703125" style="183" customWidth="1"/>
    <col min="5" max="5" width="17.5703125" style="996" customWidth="1"/>
    <col min="6" max="6" width="9" style="996" bestFit="1" customWidth="1"/>
    <col min="7" max="7" width="8.28515625" style="996" customWidth="1"/>
    <col min="8" max="11" width="14.28515625" style="183" customWidth="1"/>
    <col min="12" max="12" width="14.28515625" style="183" hidden="1" customWidth="1"/>
    <col min="13" max="13" width="13.85546875" style="183" customWidth="1"/>
    <col min="14" max="15" width="9.140625" style="183" customWidth="1"/>
    <col min="16" max="16" width="9.140625" style="183" hidden="1" customWidth="1"/>
    <col min="17" max="21" width="9.140625" style="183" customWidth="1"/>
    <col min="22" max="16384" width="9.140625" style="183"/>
  </cols>
  <sheetData>
    <row r="1" spans="1:7" ht="33.75" customHeight="1" x14ac:dyDescent="0.25">
      <c r="A1" s="1762" t="str">
        <f>'S2'!A1:B1</f>
        <v>Name of Transmission Licensee: Uttar Pradesh Power Transmission Corporation Limited</v>
      </c>
      <c r="B1" s="1763"/>
      <c r="C1" s="1763"/>
      <c r="D1" s="1764"/>
    </row>
    <row r="2" spans="1:7" ht="21" customHeight="1" x14ac:dyDescent="0.25">
      <c r="A2" s="1770" t="s">
        <v>47</v>
      </c>
      <c r="B2" s="1771"/>
      <c r="C2" s="1771"/>
      <c r="D2" s="1599" t="s">
        <v>186</v>
      </c>
    </row>
    <row r="3" spans="1:7" ht="12.75" customHeight="1" x14ac:dyDescent="0.25">
      <c r="A3" s="1047"/>
      <c r="B3" s="165"/>
      <c r="C3" s="1768" t="s">
        <v>627</v>
      </c>
      <c r="D3" s="1769"/>
    </row>
    <row r="4" spans="1:7" ht="27.75" customHeight="1" x14ac:dyDescent="0.25">
      <c r="A4" s="1767"/>
      <c r="B4" s="1757" t="s">
        <v>48</v>
      </c>
      <c r="C4" s="1538"/>
      <c r="D4" s="1048" t="s">
        <v>1541</v>
      </c>
    </row>
    <row r="5" spans="1:7" ht="21" customHeight="1" x14ac:dyDescent="0.25">
      <c r="A5" s="1767"/>
      <c r="B5" s="1757"/>
      <c r="C5" s="1539"/>
      <c r="D5" s="1536" t="s">
        <v>1256</v>
      </c>
    </row>
    <row r="6" spans="1:7" ht="21" customHeight="1" x14ac:dyDescent="0.25">
      <c r="A6" s="1049" t="s">
        <v>50</v>
      </c>
      <c r="B6" s="39" t="s">
        <v>51</v>
      </c>
      <c r="C6" s="517"/>
      <c r="D6" s="1050">
        <f>D7/(1-D8)</f>
        <v>120877.92103243552</v>
      </c>
    </row>
    <row r="7" spans="1:7" ht="21" customHeight="1" x14ac:dyDescent="0.25">
      <c r="A7" s="1049" t="s">
        <v>52</v>
      </c>
      <c r="B7" s="39" t="s">
        <v>53</v>
      </c>
      <c r="C7" s="517"/>
      <c r="D7" s="1476">
        <v>116731.80834102299</v>
      </c>
    </row>
    <row r="8" spans="1:7" ht="21" customHeight="1" x14ac:dyDescent="0.25">
      <c r="A8" s="1049" t="s">
        <v>54</v>
      </c>
      <c r="B8" s="39" t="s">
        <v>55</v>
      </c>
      <c r="C8" s="524"/>
      <c r="D8" s="1051">
        <v>3.4299999999999997E-2</v>
      </c>
    </row>
    <row r="9" spans="1:7" ht="21" customHeight="1" x14ac:dyDescent="0.25">
      <c r="A9" s="1049" t="s">
        <v>56</v>
      </c>
      <c r="B9" s="39" t="s">
        <v>57</v>
      </c>
      <c r="C9" s="853"/>
      <c r="D9" s="1052">
        <f>D46/D7*10</f>
        <v>0.34154843117869255</v>
      </c>
    </row>
    <row r="10" spans="1:7" ht="21" customHeight="1" x14ac:dyDescent="0.25">
      <c r="A10" s="1049" t="s">
        <v>58</v>
      </c>
      <c r="B10" s="40" t="s">
        <v>59</v>
      </c>
      <c r="C10" s="517"/>
      <c r="D10" s="1050"/>
    </row>
    <row r="11" spans="1:7" ht="21" customHeight="1" x14ac:dyDescent="0.25">
      <c r="A11" s="1049" t="s">
        <v>60</v>
      </c>
      <c r="B11" s="39" t="s">
        <v>61</v>
      </c>
      <c r="C11" s="517"/>
      <c r="D11" s="1050"/>
    </row>
    <row r="12" spans="1:7" ht="30" customHeight="1" x14ac:dyDescent="0.25">
      <c r="A12" s="1049" t="s">
        <v>62</v>
      </c>
      <c r="B12" s="39" t="s">
        <v>63</v>
      </c>
      <c r="C12" s="519"/>
      <c r="D12" s="1053">
        <v>21632</v>
      </c>
    </row>
    <row r="13" spans="1:7" ht="21" customHeight="1" x14ac:dyDescent="0.25">
      <c r="A13" s="1049"/>
      <c r="B13" s="29"/>
      <c r="C13" s="517"/>
      <c r="D13" s="1050"/>
    </row>
    <row r="14" spans="1:7" ht="21" customHeight="1" x14ac:dyDescent="0.25">
      <c r="A14" s="1049" t="s">
        <v>600</v>
      </c>
      <c r="B14" s="36" t="s">
        <v>601</v>
      </c>
      <c r="C14" s="517"/>
      <c r="D14" s="1050"/>
      <c r="G14" s="971"/>
    </row>
    <row r="15" spans="1:7" ht="21" customHeight="1" x14ac:dyDescent="0.25">
      <c r="A15" s="1054">
        <v>1</v>
      </c>
      <c r="B15" s="36" t="s">
        <v>1330</v>
      </c>
      <c r="C15" s="517"/>
      <c r="D15" s="1050"/>
    </row>
    <row r="16" spans="1:7" ht="30" customHeight="1" x14ac:dyDescent="0.25">
      <c r="A16" s="1054" t="s">
        <v>65</v>
      </c>
      <c r="B16" s="37" t="s">
        <v>1681</v>
      </c>
      <c r="C16" s="224"/>
      <c r="D16" s="1055"/>
    </row>
    <row r="17" spans="1:16" ht="21" customHeight="1" x14ac:dyDescent="0.25">
      <c r="A17" s="1054" t="s">
        <v>66</v>
      </c>
      <c r="B17" s="37" t="s">
        <v>69</v>
      </c>
      <c r="C17" s="517"/>
      <c r="D17" s="1050"/>
      <c r="E17" s="1035"/>
      <c r="F17" s="1035"/>
      <c r="G17" s="1035"/>
      <c r="H17" s="993"/>
      <c r="I17" s="993"/>
      <c r="J17" s="993"/>
      <c r="K17" s="993"/>
      <c r="L17" s="993"/>
      <c r="M17" s="993"/>
      <c r="N17" s="993"/>
      <c r="O17" s="993"/>
      <c r="P17" s="993"/>
    </row>
    <row r="18" spans="1:16" ht="21" customHeight="1" x14ac:dyDescent="0.25">
      <c r="A18" s="1056"/>
      <c r="B18" s="370" t="s">
        <v>606</v>
      </c>
      <c r="C18" s="979"/>
      <c r="D18" s="1057">
        <v>2214.5851355</v>
      </c>
      <c r="E18" s="1036"/>
      <c r="F18" s="1037"/>
      <c r="G18" s="1038"/>
      <c r="H18" s="1033"/>
      <c r="I18" s="1034"/>
      <c r="J18" s="1034"/>
      <c r="K18" s="1034"/>
      <c r="L18" s="1033">
        <v>42461</v>
      </c>
      <c r="M18" s="1034"/>
      <c r="N18" s="1034"/>
      <c r="O18" s="1034"/>
      <c r="P18" s="1034">
        <f>H18-L18+1</f>
        <v>-42460</v>
      </c>
    </row>
    <row r="19" spans="1:16" ht="21" customHeight="1" x14ac:dyDescent="0.25">
      <c r="A19" s="1058"/>
      <c r="B19" s="36"/>
      <c r="C19" s="517"/>
      <c r="D19" s="1050"/>
      <c r="E19" s="1036"/>
      <c r="F19" s="1037"/>
      <c r="G19" s="1038"/>
      <c r="H19" s="1033"/>
      <c r="I19" s="1034"/>
      <c r="J19" s="1034"/>
      <c r="K19" s="1034"/>
      <c r="L19" s="1033">
        <v>42583</v>
      </c>
      <c r="M19" s="1034"/>
      <c r="N19" s="1034"/>
      <c r="O19" s="1034"/>
      <c r="P19" s="1034">
        <f>H19-L19+1</f>
        <v>-42582</v>
      </c>
    </row>
    <row r="20" spans="1:16" ht="21" customHeight="1" x14ac:dyDescent="0.25">
      <c r="A20" s="1054" t="s">
        <v>183</v>
      </c>
      <c r="B20" s="36" t="s">
        <v>71</v>
      </c>
      <c r="C20" s="517"/>
      <c r="D20" s="1050"/>
      <c r="E20" s="1039"/>
      <c r="F20" s="1040"/>
      <c r="G20" s="1041"/>
      <c r="H20" s="1033"/>
      <c r="I20" s="1034"/>
      <c r="J20" s="1034"/>
      <c r="K20" s="1034"/>
      <c r="L20" s="1033">
        <v>42461</v>
      </c>
      <c r="M20" s="1034"/>
      <c r="N20" s="1034"/>
      <c r="O20" s="1034"/>
      <c r="P20" s="1034">
        <f>H20-L20+1</f>
        <v>-42460</v>
      </c>
    </row>
    <row r="21" spans="1:16" ht="21" customHeight="1" x14ac:dyDescent="0.25">
      <c r="A21" s="1054" t="s">
        <v>65</v>
      </c>
      <c r="B21" s="36" t="s">
        <v>595</v>
      </c>
      <c r="C21" s="517"/>
      <c r="D21" s="1050"/>
    </row>
    <row r="22" spans="1:16" ht="21" customHeight="1" x14ac:dyDescent="0.25">
      <c r="A22" s="1054" t="s">
        <v>596</v>
      </c>
      <c r="B22" s="37" t="s">
        <v>72</v>
      </c>
      <c r="C22" s="518"/>
      <c r="D22" s="1059">
        <f>'F30'!I8</f>
        <v>495.71869358065317</v>
      </c>
    </row>
    <row r="23" spans="1:16" ht="21" customHeight="1" x14ac:dyDescent="0.25">
      <c r="A23" s="1054" t="s">
        <v>597</v>
      </c>
      <c r="B23" s="37" t="s">
        <v>468</v>
      </c>
      <c r="C23" s="518"/>
      <c r="D23" s="1059">
        <f>F27C!G27</f>
        <v>1227.9459859125329</v>
      </c>
    </row>
    <row r="24" spans="1:16" ht="21" customHeight="1" x14ac:dyDescent="0.25">
      <c r="A24" s="1054" t="s">
        <v>602</v>
      </c>
      <c r="B24" s="37" t="s">
        <v>73</v>
      </c>
      <c r="C24" s="518"/>
      <c r="D24" s="1059">
        <f>F31C!J36</f>
        <v>54.163961514334787</v>
      </c>
    </row>
    <row r="25" spans="1:16" ht="21" customHeight="1" x14ac:dyDescent="0.25">
      <c r="A25" s="1054"/>
      <c r="B25" s="37" t="s">
        <v>605</v>
      </c>
      <c r="C25" s="517"/>
      <c r="D25" s="1050">
        <f>SUM(D22:D24)</f>
        <v>1777.8286410075209</v>
      </c>
    </row>
    <row r="26" spans="1:16" ht="21" customHeight="1" x14ac:dyDescent="0.25">
      <c r="A26" s="1054" t="s">
        <v>66</v>
      </c>
      <c r="B26" s="37" t="s">
        <v>75</v>
      </c>
      <c r="C26" s="518"/>
      <c r="D26" s="1059">
        <f>'F33'!H16</f>
        <v>1233.5573283477654</v>
      </c>
    </row>
    <row r="27" spans="1:16" ht="21" customHeight="1" x14ac:dyDescent="0.25">
      <c r="A27" s="1054" t="s">
        <v>68</v>
      </c>
      <c r="B27" s="37" t="s">
        <v>598</v>
      </c>
      <c r="C27" s="504"/>
      <c r="D27" s="1060">
        <f>'F35'!H14</f>
        <v>1332.8316457907915</v>
      </c>
    </row>
    <row r="28" spans="1:16" ht="21" customHeight="1" x14ac:dyDescent="0.25">
      <c r="A28" s="1054" t="s">
        <v>74</v>
      </c>
      <c r="B28" s="37" t="s">
        <v>1311</v>
      </c>
      <c r="C28" s="518"/>
      <c r="D28" s="1059">
        <f>'F39'!I13</f>
        <v>113.7707544519434</v>
      </c>
    </row>
    <row r="29" spans="1:16" ht="21" customHeight="1" x14ac:dyDescent="0.25">
      <c r="A29" s="1054" t="s">
        <v>76</v>
      </c>
      <c r="B29" s="37" t="s">
        <v>1329</v>
      </c>
      <c r="C29" s="518"/>
      <c r="D29" s="1059">
        <v>8.5012400000000002E-2</v>
      </c>
      <c r="E29" s="1531"/>
      <c r="F29" s="1531"/>
      <c r="G29" s="1531"/>
    </row>
    <row r="30" spans="1:16" ht="21" customHeight="1" x14ac:dyDescent="0.25">
      <c r="A30" s="1061"/>
      <c r="B30" s="370" t="s">
        <v>1518</v>
      </c>
      <c r="C30" s="870"/>
      <c r="D30" s="1062">
        <f>SUM(D25:D29)</f>
        <v>4458.0733819980214</v>
      </c>
      <c r="E30" s="1531"/>
      <c r="F30" s="1531"/>
      <c r="G30" s="1531"/>
    </row>
    <row r="31" spans="1:16" ht="34.5" customHeight="1" x14ac:dyDescent="0.25">
      <c r="A31" s="1054" t="s">
        <v>76</v>
      </c>
      <c r="B31" s="37" t="s">
        <v>1691</v>
      </c>
      <c r="C31" s="517"/>
      <c r="D31" s="1050">
        <f>F27C!G28</f>
        <v>255.2077146</v>
      </c>
    </row>
    <row r="32" spans="1:16" ht="21" customHeight="1" x14ac:dyDescent="0.25">
      <c r="A32" s="1054" t="s">
        <v>78</v>
      </c>
      <c r="B32" s="37" t="s">
        <v>1692</v>
      </c>
      <c r="C32" s="518"/>
      <c r="D32" s="1059">
        <f>F31C!J35</f>
        <v>0</v>
      </c>
    </row>
    <row r="33" spans="1:7" ht="21" customHeight="1" x14ac:dyDescent="0.25">
      <c r="A33" s="1054" t="s">
        <v>79</v>
      </c>
      <c r="B33" s="37" t="s">
        <v>1693</v>
      </c>
      <c r="C33" s="518"/>
      <c r="D33" s="1059">
        <f>'F42'!I6</f>
        <v>168.19702290000001</v>
      </c>
      <c r="E33" s="1531"/>
      <c r="F33" s="1531"/>
      <c r="G33" s="1531"/>
    </row>
    <row r="34" spans="1:7" ht="21" customHeight="1" x14ac:dyDescent="0.25">
      <c r="A34" s="1061"/>
      <c r="B34" s="370" t="s">
        <v>1799</v>
      </c>
      <c r="C34" s="870"/>
      <c r="D34" s="1062">
        <f>D30-D31-D32-D33</f>
        <v>4034.6686444980214</v>
      </c>
    </row>
    <row r="35" spans="1:7" ht="21" customHeight="1" x14ac:dyDescent="0.25">
      <c r="A35" s="1054"/>
      <c r="B35" s="1591" t="s">
        <v>1801</v>
      </c>
      <c r="C35" s="517"/>
      <c r="D35" s="1050">
        <v>0</v>
      </c>
    </row>
    <row r="36" spans="1:7" ht="21" customHeight="1" x14ac:dyDescent="0.25">
      <c r="A36" s="1054"/>
      <c r="B36" s="593" t="s">
        <v>1802</v>
      </c>
      <c r="C36" s="517"/>
      <c r="D36" s="1050">
        <v>0</v>
      </c>
    </row>
    <row r="37" spans="1:7" ht="21" customHeight="1" x14ac:dyDescent="0.25">
      <c r="A37" s="1061"/>
      <c r="B37" s="370" t="s">
        <v>1800</v>
      </c>
      <c r="C37" s="870"/>
      <c r="D37" s="1062">
        <f>SUM(D34:D36)</f>
        <v>4034.6686444980214</v>
      </c>
      <c r="E37" s="1531"/>
      <c r="F37" s="1531"/>
      <c r="G37" s="1531"/>
    </row>
    <row r="38" spans="1:7" ht="21" customHeight="1" x14ac:dyDescent="0.25">
      <c r="A38" s="1054"/>
      <c r="B38" s="37" t="s">
        <v>93</v>
      </c>
      <c r="C38" s="517"/>
      <c r="D38" s="1050">
        <f>'F36'!I15</f>
        <v>183.46885055480001</v>
      </c>
      <c r="E38" s="1531"/>
      <c r="F38" s="1531"/>
      <c r="G38" s="1531"/>
    </row>
    <row r="39" spans="1:7" ht="21" customHeight="1" x14ac:dyDescent="0.25">
      <c r="A39" s="1061"/>
      <c r="B39" s="370" t="s">
        <v>607</v>
      </c>
      <c r="C39" s="870"/>
      <c r="D39" s="1062">
        <f>D37+D38</f>
        <v>4218.1374950528216</v>
      </c>
    </row>
    <row r="40" spans="1:7" ht="21" customHeight="1" x14ac:dyDescent="0.25">
      <c r="A40" s="1054" t="s">
        <v>260</v>
      </c>
      <c r="B40" s="36" t="s">
        <v>608</v>
      </c>
      <c r="C40" s="517"/>
      <c r="D40" s="1050"/>
    </row>
    <row r="41" spans="1:7" ht="21" customHeight="1" x14ac:dyDescent="0.25">
      <c r="A41" s="1054" t="s">
        <v>65</v>
      </c>
      <c r="B41" s="37" t="s">
        <v>599</v>
      </c>
      <c r="C41" s="517"/>
      <c r="D41" s="1050">
        <v>0</v>
      </c>
    </row>
    <row r="42" spans="1:7" ht="21" customHeight="1" x14ac:dyDescent="0.25">
      <c r="A42" s="1054" t="s">
        <v>66</v>
      </c>
      <c r="B42" s="37" t="s">
        <v>604</v>
      </c>
      <c r="C42" s="518"/>
      <c r="D42" s="1059">
        <f>'F40'!I23</f>
        <v>231.18089430000003</v>
      </c>
    </row>
    <row r="43" spans="1:7" ht="30" x14ac:dyDescent="0.25">
      <c r="A43" s="1054" t="s">
        <v>68</v>
      </c>
      <c r="B43" s="37" t="s">
        <v>621</v>
      </c>
      <c r="C43" s="517"/>
      <c r="D43" s="1050"/>
    </row>
    <row r="44" spans="1:7" ht="21" customHeight="1" x14ac:dyDescent="0.25">
      <c r="A44" s="1061"/>
      <c r="B44" s="370" t="s">
        <v>610</v>
      </c>
      <c r="C44" s="870"/>
      <c r="D44" s="1062">
        <f>SUM(D41:D43)</f>
        <v>231.18089430000003</v>
      </c>
    </row>
    <row r="45" spans="1:7" ht="21" customHeight="1" x14ac:dyDescent="0.25">
      <c r="A45" s="1058"/>
      <c r="B45" s="36"/>
      <c r="C45" s="517"/>
      <c r="D45" s="1050"/>
    </row>
    <row r="46" spans="1:7" ht="21" customHeight="1" x14ac:dyDescent="0.25">
      <c r="A46" s="1056" t="s">
        <v>261</v>
      </c>
      <c r="B46" s="370" t="s">
        <v>616</v>
      </c>
      <c r="C46" s="870"/>
      <c r="D46" s="1062">
        <f>D39-D44</f>
        <v>3986.9566007528215</v>
      </c>
      <c r="F46" s="869"/>
    </row>
    <row r="47" spans="1:7" ht="21" customHeight="1" x14ac:dyDescent="0.25">
      <c r="A47" s="1058" t="s">
        <v>262</v>
      </c>
      <c r="B47" s="36" t="s">
        <v>1331</v>
      </c>
      <c r="C47" s="871"/>
      <c r="D47" s="1063"/>
    </row>
    <row r="48" spans="1:7" ht="30" x14ac:dyDescent="0.25">
      <c r="A48" s="1058" t="s">
        <v>611</v>
      </c>
      <c r="B48" s="37" t="s">
        <v>67</v>
      </c>
      <c r="C48" s="520"/>
      <c r="D48" s="1064"/>
    </row>
    <row r="49" spans="1:13" x14ac:dyDescent="0.25">
      <c r="A49" s="1058" t="s">
        <v>612</v>
      </c>
      <c r="B49" s="37" t="s">
        <v>77</v>
      </c>
      <c r="C49" s="520"/>
      <c r="D49" s="1064"/>
    </row>
    <row r="50" spans="1:13" ht="21" customHeight="1" x14ac:dyDescent="0.25">
      <c r="A50" s="1058" t="s">
        <v>613</v>
      </c>
      <c r="B50" s="37" t="s">
        <v>1699</v>
      </c>
      <c r="C50" s="520"/>
      <c r="D50" s="1064"/>
    </row>
    <row r="51" spans="1:13" ht="21" customHeight="1" x14ac:dyDescent="0.25">
      <c r="A51" s="1054"/>
      <c r="B51" s="36"/>
      <c r="C51" s="517"/>
      <c r="D51" s="1050"/>
    </row>
    <row r="52" spans="1:13" ht="21" customHeight="1" x14ac:dyDescent="0.25">
      <c r="A52" s="1056" t="s">
        <v>263</v>
      </c>
      <c r="B52" s="370" t="s">
        <v>615</v>
      </c>
      <c r="C52" s="870"/>
      <c r="D52" s="1062">
        <f>D46</f>
        <v>3986.9566007528215</v>
      </c>
    </row>
    <row r="53" spans="1:13" ht="21" customHeight="1" x14ac:dyDescent="0.25">
      <c r="A53" s="1058"/>
      <c r="B53" s="36"/>
      <c r="C53" s="517"/>
      <c r="D53" s="1050"/>
    </row>
    <row r="54" spans="1:13" ht="21" customHeight="1" x14ac:dyDescent="0.25">
      <c r="A54" s="1056" t="s">
        <v>614</v>
      </c>
      <c r="B54" s="370" t="s">
        <v>1700</v>
      </c>
      <c r="C54" s="870"/>
      <c r="D54" s="1062">
        <f>D52-D18</f>
        <v>1772.3714652528215</v>
      </c>
    </row>
    <row r="55" spans="1:13" ht="21" customHeight="1" x14ac:dyDescent="0.25">
      <c r="A55" s="1058"/>
      <c r="B55" s="36"/>
      <c r="C55" s="517"/>
      <c r="D55" s="1050"/>
    </row>
    <row r="56" spans="1:13" ht="21" customHeight="1" x14ac:dyDescent="0.25">
      <c r="A56" s="1056" t="s">
        <v>619</v>
      </c>
      <c r="B56" s="370" t="s">
        <v>618</v>
      </c>
      <c r="C56" s="870"/>
      <c r="D56" s="1062">
        <f>'F 4B'!H25</f>
        <v>0</v>
      </c>
    </row>
    <row r="57" spans="1:13" ht="21" customHeight="1" x14ac:dyDescent="0.25">
      <c r="A57" s="1058"/>
      <c r="B57" s="872"/>
      <c r="C57" s="517"/>
      <c r="D57" s="1050"/>
    </row>
    <row r="58" spans="1:13" ht="21" customHeight="1" x14ac:dyDescent="0.25">
      <c r="A58" s="1056" t="s">
        <v>619</v>
      </c>
      <c r="B58" s="370" t="s">
        <v>1581</v>
      </c>
      <c r="C58" s="981"/>
      <c r="D58" s="1062">
        <f>D54+D56</f>
        <v>1772.3714652528215</v>
      </c>
    </row>
    <row r="59" spans="1:13" ht="21" customHeight="1" x14ac:dyDescent="0.25">
      <c r="A59" s="1058"/>
      <c r="B59" s="235"/>
      <c r="C59" s="520"/>
      <c r="D59" s="1065"/>
    </row>
    <row r="60" spans="1:13" ht="21" customHeight="1" x14ac:dyDescent="0.25">
      <c r="A60" s="1056" t="s">
        <v>620</v>
      </c>
      <c r="B60" s="370" t="s">
        <v>1678</v>
      </c>
      <c r="C60" s="870"/>
      <c r="D60" s="1062">
        <v>304.98457935376035</v>
      </c>
    </row>
    <row r="61" spans="1:13" s="934" customFormat="1" ht="21" customHeight="1" x14ac:dyDescent="0.25">
      <c r="A61" s="1058"/>
      <c r="B61" s="235"/>
      <c r="C61" s="520"/>
      <c r="D61" s="1064"/>
      <c r="E61" s="972"/>
      <c r="F61" s="972"/>
      <c r="G61" s="972"/>
    </row>
    <row r="62" spans="1:13" ht="21" customHeight="1" x14ac:dyDescent="0.25">
      <c r="A62" s="1056" t="s">
        <v>1538</v>
      </c>
      <c r="B62" s="370" t="s">
        <v>1677</v>
      </c>
      <c r="C62" s="870"/>
      <c r="D62" s="1062">
        <v>1467.3868858990602</v>
      </c>
    </row>
    <row r="63" spans="1:13" ht="21" customHeight="1" x14ac:dyDescent="0.25">
      <c r="A63" s="1066"/>
      <c r="B63" s="1043" t="s">
        <v>1332</v>
      </c>
      <c r="C63" s="1042"/>
      <c r="D63" s="1722">
        <v>0</v>
      </c>
    </row>
    <row r="64" spans="1:13" ht="33" customHeight="1" x14ac:dyDescent="0.25">
      <c r="A64" s="1066"/>
      <c r="B64" s="1044"/>
      <c r="C64" s="243"/>
      <c r="D64" s="1063"/>
      <c r="M64" s="933">
        <f>C52*97/99</f>
        <v>0</v>
      </c>
    </row>
    <row r="65" spans="1:4" ht="21" hidden="1" customHeight="1" x14ac:dyDescent="0.25">
      <c r="A65" s="1066"/>
      <c r="B65" s="243"/>
      <c r="C65" s="1045">
        <v>2531.6259489848658</v>
      </c>
      <c r="D65" s="1067">
        <v>2531.6259489848658</v>
      </c>
    </row>
    <row r="66" spans="1:4" ht="21" hidden="1" customHeight="1" x14ac:dyDescent="0.25">
      <c r="A66" s="1066"/>
      <c r="B66" s="243"/>
      <c r="C66" s="1046">
        <f>C46-C65</f>
        <v>-2531.6259489848658</v>
      </c>
      <c r="D66" s="1068">
        <f>D46-D65</f>
        <v>1455.3306517679557</v>
      </c>
    </row>
    <row r="67" spans="1:4" ht="35.25" customHeight="1" thickBot="1" x14ac:dyDescent="0.3">
      <c r="A67" s="1069"/>
      <c r="B67" s="1070"/>
      <c r="C67" s="1765" t="s">
        <v>847</v>
      </c>
      <c r="D67" s="1766"/>
    </row>
  </sheetData>
  <mergeCells count="6">
    <mergeCell ref="A1:D1"/>
    <mergeCell ref="C67:D67"/>
    <mergeCell ref="A4:A5"/>
    <mergeCell ref="B4:B5"/>
    <mergeCell ref="C3:D3"/>
    <mergeCell ref="A2:C2"/>
  </mergeCells>
  <pageMargins left="0.27559055118110237" right="0.31496062992125984" top="0.74803149606299213" bottom="0.74803149606299213" header="0.31496062992125984" footer="0.31496062992125984"/>
  <pageSetup paperSize="9" scale="92" fitToHeight="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83"/>
  <sheetViews>
    <sheetView view="pageBreakPreview" topLeftCell="A5" zoomScale="110" zoomScaleNormal="100" zoomScaleSheetLayoutView="110" workbookViewId="0">
      <selection activeCell="D35" sqref="D35"/>
    </sheetView>
  </sheetViews>
  <sheetFormatPr defaultColWidth="9.140625" defaultRowHeight="15" x14ac:dyDescent="0.25"/>
  <cols>
    <col min="1" max="1" width="9.140625" style="691"/>
    <col min="2" max="2" width="49.42578125" style="691" customWidth="1"/>
    <col min="3" max="5" width="13.140625" style="691" hidden="1" customWidth="1"/>
    <col min="6" max="6" width="27" style="691" hidden="1" customWidth="1"/>
    <col min="7" max="8" width="14" style="691" hidden="1" customWidth="1"/>
    <col min="9" max="9" width="22" style="691" customWidth="1"/>
    <col min="10" max="16384" width="9.140625" style="691"/>
  </cols>
  <sheetData>
    <row r="1" spans="1:9" ht="49.5" customHeight="1" x14ac:dyDescent="0.25">
      <c r="A1" s="2302" t="str">
        <f>'F41'!A1</f>
        <v>Name of Transmission Licensee: Uttar Pradesh Power Transmission Corporation Limited</v>
      </c>
      <c r="B1" s="2303"/>
      <c r="C1" s="2303"/>
      <c r="D1" s="2303"/>
      <c r="E1" s="2303"/>
      <c r="F1" s="2303"/>
      <c r="G1" s="2303"/>
      <c r="H1" s="2303"/>
      <c r="I1" s="2304"/>
    </row>
    <row r="2" spans="1:9" ht="21" customHeight="1" x14ac:dyDescent="0.25">
      <c r="A2" s="1186" t="s">
        <v>36</v>
      </c>
      <c r="B2" s="756"/>
      <c r="C2" s="756"/>
      <c r="D2" s="756"/>
      <c r="E2" s="756"/>
      <c r="F2" s="2189" t="s">
        <v>1222</v>
      </c>
      <c r="G2" s="2189"/>
      <c r="H2" s="2189"/>
      <c r="I2" s="2272"/>
    </row>
    <row r="3" spans="1:9" ht="21" customHeight="1" x14ac:dyDescent="0.25">
      <c r="A3" s="1303"/>
      <c r="B3" s="803"/>
      <c r="C3" s="803"/>
      <c r="D3" s="803"/>
      <c r="E3" s="803"/>
      <c r="F3" s="2361" t="s">
        <v>627</v>
      </c>
      <c r="G3" s="2362"/>
      <c r="H3" s="2362"/>
      <c r="I3" s="2363"/>
    </row>
    <row r="4" spans="1:9" ht="44.25" customHeight="1" x14ac:dyDescent="0.25">
      <c r="A4" s="2323" t="s">
        <v>466</v>
      </c>
      <c r="B4" s="1811" t="s">
        <v>48</v>
      </c>
      <c r="C4" s="1540"/>
      <c r="D4" s="1540"/>
      <c r="E4" s="1540"/>
      <c r="F4" s="1543"/>
      <c r="G4" s="1557"/>
      <c r="H4" s="1572"/>
      <c r="I4" s="1576" t="s">
        <v>1541</v>
      </c>
    </row>
    <row r="5" spans="1:9" ht="21" customHeight="1" x14ac:dyDescent="0.25">
      <c r="A5" s="2323"/>
      <c r="B5" s="1811"/>
      <c r="C5" s="1539"/>
      <c r="D5" s="1539"/>
      <c r="E5" s="1539"/>
      <c r="F5" s="496"/>
      <c r="G5" s="496"/>
      <c r="H5" s="496"/>
      <c r="I5" s="1536" t="s">
        <v>1300</v>
      </c>
    </row>
    <row r="6" spans="1:9" ht="28.5" customHeight="1" x14ac:dyDescent="0.25">
      <c r="A6" s="1100">
        <v>1</v>
      </c>
      <c r="B6" s="734" t="s">
        <v>530</v>
      </c>
      <c r="C6" s="820"/>
      <c r="D6" s="820"/>
      <c r="E6" s="820"/>
      <c r="F6" s="820"/>
      <c r="G6" s="820"/>
      <c r="H6" s="820"/>
      <c r="I6" s="1289">
        <v>168.19702290000001</v>
      </c>
    </row>
    <row r="7" spans="1:9" ht="21" customHeight="1" x14ac:dyDescent="0.25">
      <c r="A7" s="1100">
        <v>2</v>
      </c>
      <c r="B7" s="734" t="s">
        <v>531</v>
      </c>
      <c r="C7" s="820"/>
      <c r="D7" s="820"/>
      <c r="E7" s="820"/>
      <c r="F7" s="820"/>
      <c r="G7" s="820"/>
      <c r="H7" s="820"/>
      <c r="I7" s="1527">
        <f>SUM(I8:I12)</f>
        <v>255.2077146</v>
      </c>
    </row>
    <row r="8" spans="1:9" ht="21" customHeight="1" x14ac:dyDescent="0.25">
      <c r="A8" s="1304"/>
      <c r="B8" s="591" t="s">
        <v>532</v>
      </c>
      <c r="C8" s="506"/>
      <c r="D8" s="506"/>
      <c r="E8" s="506"/>
      <c r="F8" s="506"/>
      <c r="G8" s="506"/>
      <c r="H8" s="506"/>
      <c r="I8" s="1525">
        <f>F27C!G28</f>
        <v>255.2077146</v>
      </c>
    </row>
    <row r="9" spans="1:9" ht="21" customHeight="1" x14ac:dyDescent="0.25">
      <c r="A9" s="1304"/>
      <c r="B9" s="591" t="s">
        <v>533</v>
      </c>
      <c r="C9" s="506"/>
      <c r="D9" s="506"/>
      <c r="E9" s="506"/>
      <c r="F9" s="506"/>
      <c r="G9" s="506"/>
      <c r="H9" s="506"/>
      <c r="I9" s="1525"/>
    </row>
    <row r="10" spans="1:9" ht="21" customHeight="1" x14ac:dyDescent="0.25">
      <c r="A10" s="1304"/>
      <c r="B10" s="591" t="s">
        <v>534</v>
      </c>
      <c r="C10" s="506"/>
      <c r="D10" s="506"/>
      <c r="E10" s="506"/>
      <c r="F10" s="506"/>
      <c r="G10" s="506"/>
      <c r="H10" s="506"/>
      <c r="I10" s="1133">
        <f>F31C!J35</f>
        <v>0</v>
      </c>
    </row>
    <row r="11" spans="1:9" ht="21" customHeight="1" x14ac:dyDescent="0.25">
      <c r="A11" s="1304"/>
      <c r="B11" s="591" t="s">
        <v>535</v>
      </c>
      <c r="C11" s="506"/>
      <c r="D11" s="506"/>
      <c r="E11" s="506"/>
      <c r="F11" s="506"/>
      <c r="G11" s="506"/>
      <c r="H11" s="506"/>
      <c r="I11" s="1525"/>
    </row>
    <row r="12" spans="1:9" ht="21" customHeight="1" x14ac:dyDescent="0.25">
      <c r="A12" s="1304"/>
      <c r="B12" s="591" t="s">
        <v>536</v>
      </c>
      <c r="C12" s="506"/>
      <c r="D12" s="506"/>
      <c r="E12" s="506"/>
      <c r="F12" s="506"/>
      <c r="G12" s="506"/>
      <c r="H12" s="506"/>
      <c r="I12" s="1525"/>
    </row>
    <row r="13" spans="1:9" ht="21" customHeight="1" x14ac:dyDescent="0.25">
      <c r="A13" s="1305"/>
      <c r="B13" s="831"/>
      <c r="C13" s="832"/>
      <c r="D13" s="832"/>
      <c r="E13" s="832"/>
      <c r="F13" s="832"/>
      <c r="G13" s="832"/>
      <c r="H13" s="832"/>
      <c r="I13" s="1525"/>
    </row>
    <row r="14" spans="1:9" ht="21" customHeight="1" x14ac:dyDescent="0.25">
      <c r="A14" s="1305"/>
      <c r="B14" s="833" t="s">
        <v>537</v>
      </c>
      <c r="C14" s="768"/>
      <c r="D14" s="768"/>
      <c r="E14" s="768"/>
      <c r="F14" s="768"/>
      <c r="G14" s="768"/>
      <c r="H14" s="768"/>
      <c r="I14" s="1528">
        <f>I6+I7</f>
        <v>423.40473750000001</v>
      </c>
    </row>
    <row r="15" spans="1:9" ht="21" customHeight="1" x14ac:dyDescent="0.25">
      <c r="A15" s="1164"/>
      <c r="B15" s="834"/>
      <c r="C15" s="834"/>
      <c r="D15" s="834"/>
      <c r="E15" s="834"/>
      <c r="F15" s="1278"/>
      <c r="G15" s="1278"/>
      <c r="H15" s="1526"/>
      <c r="I15" s="1279"/>
    </row>
    <row r="16" spans="1:9" ht="21" customHeight="1" x14ac:dyDescent="0.25">
      <c r="A16" s="1164"/>
      <c r="B16" s="834"/>
      <c r="C16" s="834"/>
      <c r="D16" s="834"/>
      <c r="E16" s="834"/>
      <c r="F16" s="1278"/>
      <c r="G16" s="1278"/>
      <c r="H16" s="1526"/>
      <c r="I16" s="1279"/>
    </row>
    <row r="17" spans="1:9" ht="21" customHeight="1" thickBot="1" x14ac:dyDescent="0.3">
      <c r="A17" s="1274"/>
      <c r="B17" s="1259"/>
      <c r="C17" s="1259"/>
      <c r="D17" s="1259"/>
      <c r="E17" s="1259"/>
      <c r="F17" s="1842" t="s">
        <v>847</v>
      </c>
      <c r="G17" s="1842"/>
      <c r="H17" s="1842"/>
      <c r="I17" s="1843"/>
    </row>
    <row r="18" spans="1:9" ht="21" customHeight="1" x14ac:dyDescent="0.25"/>
    <row r="19" spans="1:9" ht="21" hidden="1" customHeight="1" x14ac:dyDescent="0.25">
      <c r="A19" s="712" t="s">
        <v>327</v>
      </c>
      <c r="B19" s="712"/>
      <c r="C19" s="712"/>
      <c r="D19" s="712"/>
      <c r="E19" s="712"/>
      <c r="F19" s="712"/>
      <c r="G19" s="712"/>
      <c r="H19" s="712"/>
    </row>
    <row r="20" spans="1:9" ht="21" hidden="1" customHeight="1" x14ac:dyDescent="0.25">
      <c r="A20" s="714">
        <v>1</v>
      </c>
      <c r="B20" s="714" t="s">
        <v>682</v>
      </c>
      <c r="C20" s="2319" t="s">
        <v>689</v>
      </c>
      <c r="D20" s="2320"/>
      <c r="E20" s="2320"/>
      <c r="F20" s="2320"/>
    </row>
    <row r="21" spans="1:9" ht="21" hidden="1" customHeight="1" x14ac:dyDescent="0.25">
      <c r="A21" s="794">
        <v>2</v>
      </c>
      <c r="B21" s="717" t="s">
        <v>663</v>
      </c>
      <c r="C21" s="799" t="s">
        <v>662</v>
      </c>
      <c r="D21" s="795"/>
      <c r="E21" s="795"/>
      <c r="F21" s="795"/>
      <c r="G21" s="795"/>
      <c r="H21" s="795"/>
    </row>
    <row r="22" spans="1:9" ht="21" hidden="1" customHeight="1" x14ac:dyDescent="0.25">
      <c r="A22" s="714">
        <v>3</v>
      </c>
      <c r="B22" s="719" t="s">
        <v>664</v>
      </c>
      <c r="C22" s="819" t="s">
        <v>662</v>
      </c>
      <c r="D22" s="821"/>
      <c r="E22" s="821"/>
      <c r="F22" s="821"/>
      <c r="G22" s="821"/>
      <c r="H22" s="821"/>
    </row>
    <row r="23" spans="1:9" ht="21" hidden="1" customHeight="1" x14ac:dyDescent="0.25">
      <c r="A23" s="714">
        <v>4</v>
      </c>
      <c r="B23" s="719" t="s">
        <v>665</v>
      </c>
      <c r="C23" s="2360" t="s">
        <v>669</v>
      </c>
      <c r="D23" s="2337"/>
      <c r="E23" s="2337"/>
      <c r="F23" s="2337"/>
      <c r="G23" s="834"/>
    </row>
    <row r="24" spans="1:9" ht="21" hidden="1" customHeight="1" x14ac:dyDescent="0.25">
      <c r="A24" s="714">
        <v>5</v>
      </c>
      <c r="B24" s="719" t="s">
        <v>667</v>
      </c>
      <c r="C24" s="819" t="s">
        <v>770</v>
      </c>
      <c r="D24" s="821"/>
      <c r="E24" s="821"/>
      <c r="F24" s="821"/>
      <c r="G24" s="821"/>
      <c r="H24" s="821"/>
    </row>
    <row r="25" spans="1:9" ht="21" customHeight="1" x14ac:dyDescent="0.25"/>
    <row r="26" spans="1:9" ht="21" customHeight="1" x14ac:dyDescent="0.25"/>
    <row r="27" spans="1:9" ht="21" customHeight="1" x14ac:dyDescent="0.25"/>
    <row r="28" spans="1:9" ht="21" customHeight="1" x14ac:dyDescent="0.25"/>
    <row r="29" spans="1:9" ht="21" customHeight="1" x14ac:dyDescent="0.25"/>
    <row r="30" spans="1:9" ht="21" customHeight="1" x14ac:dyDescent="0.25"/>
    <row r="31" spans="1:9" ht="21" customHeight="1" x14ac:dyDescent="0.25"/>
    <row r="32" spans="1:9"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sheetData>
  <mergeCells count="8">
    <mergeCell ref="A1:I1"/>
    <mergeCell ref="F17:I17"/>
    <mergeCell ref="A4:A5"/>
    <mergeCell ref="B4:B5"/>
    <mergeCell ref="C23:F23"/>
    <mergeCell ref="C20:F20"/>
    <mergeCell ref="F2:I2"/>
    <mergeCell ref="F3:I3"/>
  </mergeCell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0000"/>
    <pageSetUpPr fitToPage="1"/>
  </sheetPr>
  <dimension ref="A1:I118"/>
  <sheetViews>
    <sheetView view="pageBreakPreview" zoomScale="74" workbookViewId="0">
      <selection activeCell="D35" sqref="D35"/>
    </sheetView>
  </sheetViews>
  <sheetFormatPr defaultColWidth="9.140625" defaultRowHeight="15" x14ac:dyDescent="0.25"/>
  <cols>
    <col min="1" max="1" width="9.140625" style="183"/>
    <col min="2" max="2" width="71" style="183" customWidth="1"/>
    <col min="3" max="5" width="13.28515625" style="183" hidden="1" customWidth="1"/>
    <col min="6" max="6" width="24.42578125" style="183" hidden="1" customWidth="1"/>
    <col min="7" max="8" width="16.85546875" style="183" hidden="1" customWidth="1"/>
    <col min="9" max="9" width="27.7109375" style="183" customWidth="1"/>
    <col min="10" max="16384" width="9.140625" style="183"/>
  </cols>
  <sheetData>
    <row r="1" spans="1:9" ht="42" customHeight="1" x14ac:dyDescent="0.25">
      <c r="A1" s="2375" t="str">
        <f>'F42'!A1</f>
        <v>Name of Transmission Licensee: Uttar Pradesh Power Transmission Corporation Limited</v>
      </c>
      <c r="B1" s="2376"/>
      <c r="C1" s="2376"/>
      <c r="D1" s="2376"/>
      <c r="E1" s="2376"/>
      <c r="F1" s="2376"/>
      <c r="G1" s="2376"/>
      <c r="H1" s="2376"/>
      <c r="I1" s="2377"/>
    </row>
    <row r="2" spans="1:9" ht="21" customHeight="1" x14ac:dyDescent="0.25">
      <c r="A2" s="1633" t="s">
        <v>37</v>
      </c>
      <c r="B2" s="1634"/>
      <c r="C2" s="1634"/>
      <c r="D2" s="1634"/>
      <c r="E2" s="1634"/>
      <c r="F2" s="2367" t="s">
        <v>1223</v>
      </c>
      <c r="G2" s="2367"/>
      <c r="H2" s="2367"/>
      <c r="I2" s="2368"/>
    </row>
    <row r="3" spans="1:9" ht="21" customHeight="1" x14ac:dyDescent="0.25">
      <c r="A3" s="1635"/>
      <c r="B3" s="1636"/>
      <c r="C3" s="1637"/>
      <c r="D3" s="1637"/>
      <c r="E3" s="1638"/>
      <c r="F3" s="2369" t="s">
        <v>627</v>
      </c>
      <c r="G3" s="2369"/>
      <c r="H3" s="2369"/>
      <c r="I3" s="2370"/>
    </row>
    <row r="4" spans="1:9" ht="38.25" customHeight="1" x14ac:dyDescent="0.25">
      <c r="A4" s="1639"/>
      <c r="B4" s="1640"/>
      <c r="C4" s="1641" t="s">
        <v>168</v>
      </c>
      <c r="D4" s="1641" t="s">
        <v>167</v>
      </c>
      <c r="E4" s="1641" t="s">
        <v>49</v>
      </c>
      <c r="F4" s="1642" t="s">
        <v>1541</v>
      </c>
      <c r="G4" s="1643"/>
      <c r="H4" s="1643"/>
      <c r="I4" s="1644" t="s">
        <v>1541</v>
      </c>
    </row>
    <row r="5" spans="1:9" ht="21" customHeight="1" x14ac:dyDescent="0.25">
      <c r="A5" s="1639"/>
      <c r="B5" s="1640"/>
      <c r="C5" s="1645" t="s">
        <v>1251</v>
      </c>
      <c r="D5" s="1645" t="s">
        <v>1252</v>
      </c>
      <c r="E5" s="1645" t="s">
        <v>1253</v>
      </c>
      <c r="F5" s="1646" t="s">
        <v>1299</v>
      </c>
      <c r="G5" s="1647"/>
      <c r="H5" s="1647"/>
      <c r="I5" s="1648" t="s">
        <v>1300</v>
      </c>
    </row>
    <row r="6" spans="1:9" ht="21" customHeight="1" x14ac:dyDescent="0.25">
      <c r="A6" s="1649" t="s">
        <v>172</v>
      </c>
      <c r="B6" s="1650" t="s">
        <v>650</v>
      </c>
      <c r="C6" s="1651" t="s">
        <v>1486</v>
      </c>
      <c r="D6" s="1652"/>
      <c r="E6" s="1652"/>
      <c r="F6" s="2371" t="s">
        <v>1486</v>
      </c>
      <c r="G6" s="1652"/>
      <c r="H6" s="1652"/>
      <c r="I6" s="2372" t="s">
        <v>662</v>
      </c>
    </row>
    <row r="7" spans="1:9" ht="21" customHeight="1" x14ac:dyDescent="0.25">
      <c r="A7" s="1653"/>
      <c r="B7" s="1654" t="s">
        <v>643</v>
      </c>
      <c r="C7" s="1655"/>
      <c r="D7" s="1656"/>
      <c r="E7" s="1656"/>
      <c r="F7" s="2371"/>
      <c r="G7" s="1656"/>
      <c r="H7" s="1656"/>
      <c r="I7" s="2373"/>
    </row>
    <row r="8" spans="1:9" ht="21" customHeight="1" x14ac:dyDescent="0.25">
      <c r="A8" s="1653"/>
      <c r="B8" s="1654" t="s">
        <v>644</v>
      </c>
      <c r="C8" s="1655"/>
      <c r="D8" s="1656"/>
      <c r="E8" s="1656"/>
      <c r="F8" s="2371"/>
      <c r="G8" s="1656"/>
      <c r="H8" s="1656"/>
      <c r="I8" s="2373"/>
    </row>
    <row r="9" spans="1:9" ht="21" customHeight="1" x14ac:dyDescent="0.25">
      <c r="A9" s="1653"/>
      <c r="B9" s="1654" t="s">
        <v>646</v>
      </c>
      <c r="C9" s="1655"/>
      <c r="D9" s="1656"/>
      <c r="E9" s="1656"/>
      <c r="F9" s="2371"/>
      <c r="G9" s="1656"/>
      <c r="H9" s="1656"/>
      <c r="I9" s="2373"/>
    </row>
    <row r="10" spans="1:9" ht="21" customHeight="1" x14ac:dyDescent="0.25">
      <c r="A10" s="1657"/>
      <c r="B10" s="1654" t="s">
        <v>645</v>
      </c>
      <c r="C10" s="1655"/>
      <c r="D10" s="1656"/>
      <c r="E10" s="1656"/>
      <c r="F10" s="2371"/>
      <c r="G10" s="1656"/>
      <c r="H10" s="1656"/>
      <c r="I10" s="2373"/>
    </row>
    <row r="11" spans="1:9" ht="21" customHeight="1" x14ac:dyDescent="0.25">
      <c r="A11" s="1657"/>
      <c r="B11" s="1650" t="s">
        <v>647</v>
      </c>
      <c r="C11" s="1655"/>
      <c r="D11" s="1656"/>
      <c r="E11" s="1656"/>
      <c r="F11" s="2371"/>
      <c r="G11" s="1656"/>
      <c r="H11" s="1656"/>
      <c r="I11" s="2373"/>
    </row>
    <row r="12" spans="1:9" ht="21" customHeight="1" x14ac:dyDescent="0.25">
      <c r="A12" s="1657"/>
      <c r="B12" s="1654" t="s">
        <v>215</v>
      </c>
      <c r="C12" s="1655"/>
      <c r="D12" s="1656"/>
      <c r="E12" s="1656"/>
      <c r="F12" s="2371"/>
      <c r="G12" s="1656"/>
      <c r="H12" s="1656"/>
      <c r="I12" s="2373"/>
    </row>
    <row r="13" spans="1:9" ht="21" customHeight="1" x14ac:dyDescent="0.25">
      <c r="A13" s="1657"/>
      <c r="B13" s="1654" t="s">
        <v>648</v>
      </c>
      <c r="C13" s="1655"/>
      <c r="D13" s="1656"/>
      <c r="E13" s="1656"/>
      <c r="F13" s="2371"/>
      <c r="G13" s="1656"/>
      <c r="H13" s="1656"/>
      <c r="I13" s="2373"/>
    </row>
    <row r="14" spans="1:9" ht="21" customHeight="1" x14ac:dyDescent="0.25">
      <c r="A14" s="1657"/>
      <c r="B14" s="1654"/>
      <c r="C14" s="1655"/>
      <c r="D14" s="1656"/>
      <c r="E14" s="1656"/>
      <c r="F14" s="2371"/>
      <c r="G14" s="1656"/>
      <c r="H14" s="1656"/>
      <c r="I14" s="2373"/>
    </row>
    <row r="15" spans="1:9" ht="21" customHeight="1" x14ac:dyDescent="0.25">
      <c r="A15" s="1658" t="s">
        <v>183</v>
      </c>
      <c r="B15" s="1650" t="s">
        <v>93</v>
      </c>
      <c r="C15" s="1655"/>
      <c r="D15" s="1656"/>
      <c r="E15" s="1656"/>
      <c r="F15" s="2371"/>
      <c r="G15" s="1656"/>
      <c r="H15" s="1656"/>
      <c r="I15" s="2373"/>
    </row>
    <row r="16" spans="1:9" ht="21" customHeight="1" x14ac:dyDescent="0.25">
      <c r="A16" s="1657"/>
      <c r="B16" s="1654" t="s">
        <v>215</v>
      </c>
      <c r="C16" s="1655"/>
      <c r="D16" s="1656"/>
      <c r="E16" s="1656"/>
      <c r="F16" s="2371"/>
      <c r="G16" s="1656"/>
      <c r="H16" s="1656"/>
      <c r="I16" s="2373"/>
    </row>
    <row r="17" spans="1:9" ht="21" customHeight="1" x14ac:dyDescent="0.25">
      <c r="A17" s="1657"/>
      <c r="B17" s="1654" t="s">
        <v>648</v>
      </c>
      <c r="C17" s="1655"/>
      <c r="D17" s="1656"/>
      <c r="E17" s="1656"/>
      <c r="F17" s="2371"/>
      <c r="G17" s="1656"/>
      <c r="H17" s="1656"/>
      <c r="I17" s="2373"/>
    </row>
    <row r="18" spans="1:9" ht="21" customHeight="1" x14ac:dyDescent="0.25">
      <c r="A18" s="1657"/>
      <c r="B18" s="1654"/>
      <c r="C18" s="1655"/>
      <c r="D18" s="1656"/>
      <c r="E18" s="1656"/>
      <c r="F18" s="2371"/>
      <c r="G18" s="1656"/>
      <c r="H18" s="1656"/>
      <c r="I18" s="2374"/>
    </row>
    <row r="19" spans="1:9" ht="34.5" customHeight="1" thickBot="1" x14ac:dyDescent="0.3">
      <c r="A19" s="1653"/>
      <c r="B19" s="1659" t="s">
        <v>649</v>
      </c>
      <c r="C19" s="1660">
        <f t="shared" ref="C19:I19" si="0">IF(C13&lt;C17,C13,C17)</f>
        <v>0</v>
      </c>
      <c r="D19" s="1660">
        <f t="shared" si="0"/>
        <v>0</v>
      </c>
      <c r="E19" s="1660">
        <f t="shared" si="0"/>
        <v>0</v>
      </c>
      <c r="F19" s="1660">
        <f t="shared" si="0"/>
        <v>0</v>
      </c>
      <c r="G19" s="1660">
        <f t="shared" si="0"/>
        <v>0</v>
      </c>
      <c r="H19" s="1660">
        <f t="shared" si="0"/>
        <v>0</v>
      </c>
      <c r="I19" s="1661">
        <f t="shared" si="0"/>
        <v>0</v>
      </c>
    </row>
    <row r="20" spans="1:9" ht="21" customHeight="1" thickTop="1" x14ac:dyDescent="0.25">
      <c r="A20" s="1662"/>
      <c r="B20" s="1663"/>
      <c r="C20" s="1664"/>
      <c r="D20" s="1665"/>
      <c r="E20" s="1665"/>
      <c r="F20" s="1665"/>
      <c r="G20" s="1665"/>
      <c r="H20" s="1666"/>
      <c r="I20" s="1667"/>
    </row>
    <row r="21" spans="1:9" ht="21" customHeight="1" x14ac:dyDescent="0.25">
      <c r="A21" s="2385" t="s">
        <v>327</v>
      </c>
      <c r="B21" s="2366" t="s">
        <v>538</v>
      </c>
      <c r="C21" s="2366"/>
      <c r="D21" s="2366"/>
      <c r="E21" s="2366"/>
      <c r="F21" s="2366"/>
      <c r="G21" s="2366"/>
      <c r="H21" s="2366"/>
      <c r="I21" s="2384"/>
    </row>
    <row r="22" spans="1:9" ht="21" customHeight="1" x14ac:dyDescent="0.25">
      <c r="A22" s="2385"/>
      <c r="B22" s="2366"/>
      <c r="C22" s="2366"/>
      <c r="D22" s="2366"/>
      <c r="E22" s="2366"/>
      <c r="F22" s="2366"/>
      <c r="G22" s="2366"/>
      <c r="H22" s="2366"/>
      <c r="I22" s="2384"/>
    </row>
    <row r="23" spans="1:9" ht="21" customHeight="1" x14ac:dyDescent="0.25">
      <c r="A23" s="2378" t="s">
        <v>847</v>
      </c>
      <c r="B23" s="2379"/>
      <c r="C23" s="2379"/>
      <c r="D23" s="2379"/>
      <c r="E23" s="2379"/>
      <c r="F23" s="2379"/>
      <c r="G23" s="2379"/>
      <c r="H23" s="2379"/>
      <c r="I23" s="2380"/>
    </row>
    <row r="24" spans="1:9" ht="21" customHeight="1" x14ac:dyDescent="0.25">
      <c r="A24" s="2378"/>
      <c r="B24" s="2379"/>
      <c r="C24" s="2379"/>
      <c r="D24" s="2379"/>
      <c r="E24" s="2379"/>
      <c r="F24" s="2379"/>
      <c r="G24" s="2379"/>
      <c r="H24" s="2379"/>
      <c r="I24" s="2380"/>
    </row>
    <row r="25" spans="1:9" ht="21" customHeight="1" thickBot="1" x14ac:dyDescent="0.3">
      <c r="A25" s="2381"/>
      <c r="B25" s="2382"/>
      <c r="C25" s="2382"/>
      <c r="D25" s="2382"/>
      <c r="E25" s="2382"/>
      <c r="F25" s="2382"/>
      <c r="G25" s="2382"/>
      <c r="H25" s="2382"/>
      <c r="I25" s="2383"/>
    </row>
    <row r="26" spans="1:9" ht="21" customHeight="1" x14ac:dyDescent="0.25"/>
    <row r="27" spans="1:9" ht="21" hidden="1" customHeight="1" x14ac:dyDescent="0.25">
      <c r="A27" s="237" t="s">
        <v>327</v>
      </c>
      <c r="B27" s="237"/>
      <c r="C27" s="237"/>
      <c r="D27" s="237"/>
      <c r="E27" s="237"/>
      <c r="F27" s="237"/>
      <c r="G27" s="237"/>
      <c r="H27" s="237"/>
    </row>
    <row r="28" spans="1:9" ht="21" hidden="1" customHeight="1" x14ac:dyDescent="0.25">
      <c r="A28" s="238">
        <v>1</v>
      </c>
      <c r="B28" s="238" t="s">
        <v>682</v>
      </c>
      <c r="C28" s="1854" t="s">
        <v>687</v>
      </c>
      <c r="D28" s="1855"/>
      <c r="E28" s="1855"/>
      <c r="F28" s="1855"/>
    </row>
    <row r="29" spans="1:9" ht="21" hidden="1" customHeight="1" x14ac:dyDescent="0.25">
      <c r="A29" s="364">
        <v>2</v>
      </c>
      <c r="B29" s="62" t="s">
        <v>663</v>
      </c>
      <c r="C29" s="63">
        <v>27</v>
      </c>
      <c r="D29" s="365"/>
      <c r="E29" s="365"/>
      <c r="F29" s="365"/>
      <c r="G29" s="365"/>
      <c r="H29" s="365"/>
    </row>
    <row r="30" spans="1:9" ht="21" hidden="1" customHeight="1" x14ac:dyDescent="0.25">
      <c r="A30" s="238">
        <v>3</v>
      </c>
      <c r="B30" s="4" t="s">
        <v>664</v>
      </c>
      <c r="C30" s="238" t="s">
        <v>668</v>
      </c>
      <c r="D30" s="1018"/>
      <c r="E30" s="1018"/>
      <c r="F30" s="1018"/>
      <c r="G30" s="1018"/>
      <c r="H30" s="1018"/>
    </row>
    <row r="31" spans="1:9" ht="21" hidden="1" customHeight="1" x14ac:dyDescent="0.25">
      <c r="A31" s="238">
        <v>4</v>
      </c>
      <c r="B31" s="4" t="s">
        <v>665</v>
      </c>
      <c r="C31" s="2364" t="s">
        <v>688</v>
      </c>
      <c r="D31" s="2365"/>
      <c r="E31" s="2365"/>
      <c r="F31" s="2365"/>
    </row>
    <row r="32" spans="1:9" ht="21" hidden="1" customHeight="1" x14ac:dyDescent="0.25">
      <c r="A32" s="238">
        <v>5</v>
      </c>
      <c r="B32" s="4" t="s">
        <v>667</v>
      </c>
      <c r="C32" s="994"/>
      <c r="D32" s="1018"/>
      <c r="E32" s="1018"/>
      <c r="F32" s="1018"/>
      <c r="G32" s="1018"/>
      <c r="H32" s="1018"/>
    </row>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sheetData>
  <mergeCells count="11">
    <mergeCell ref="A1:I1"/>
    <mergeCell ref="A23:I25"/>
    <mergeCell ref="I21:I22"/>
    <mergeCell ref="A21:A22"/>
    <mergeCell ref="C28:F28"/>
    <mergeCell ref="C31:F31"/>
    <mergeCell ref="B21:H22"/>
    <mergeCell ref="F2:I2"/>
    <mergeCell ref="F3:I3"/>
    <mergeCell ref="F6:F18"/>
    <mergeCell ref="I6:I18"/>
  </mergeCells>
  <pageMargins left="0.70866141732283472" right="0.70866141732283472" top="0.74803149606299213" bottom="0.74803149606299213" header="0.31496062992125984" footer="0.31496062992125984"/>
  <pageSetup paperSize="9" scale="8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100"/>
  <sheetViews>
    <sheetView view="pageBreakPreview" zoomScale="90" zoomScaleSheetLayoutView="90" workbookViewId="0">
      <selection activeCell="D35" sqref="D35"/>
    </sheetView>
  </sheetViews>
  <sheetFormatPr defaultColWidth="9.140625" defaultRowHeight="15" x14ac:dyDescent="0.25"/>
  <cols>
    <col min="1" max="1" width="9.140625" style="691"/>
    <col min="2" max="2" width="69.85546875" style="691" customWidth="1"/>
    <col min="3" max="5" width="13.140625" style="691" hidden="1" customWidth="1"/>
    <col min="6" max="6" width="17.85546875" style="691" hidden="1" customWidth="1"/>
    <col min="7" max="8" width="13.140625" style="691" hidden="1" customWidth="1"/>
    <col min="9" max="9" width="20.140625" style="592" customWidth="1"/>
    <col min="10" max="16384" width="9.140625" style="691"/>
  </cols>
  <sheetData>
    <row r="1" spans="1:9" ht="21" customHeight="1" x14ac:dyDescent="0.25">
      <c r="A1" s="2260" t="str">
        <f>'S2'!A1:B1</f>
        <v>Name of Transmission Licensee: Uttar Pradesh Power Transmission Corporation Limited</v>
      </c>
      <c r="B1" s="2261"/>
      <c r="C1" s="2261"/>
      <c r="D1" s="2261"/>
      <c r="E1" s="2261"/>
      <c r="F1" s="2261"/>
      <c r="G1" s="2261"/>
      <c r="H1" s="2261"/>
      <c r="I1" s="2262"/>
    </row>
    <row r="2" spans="1:9" ht="27" customHeight="1" x14ac:dyDescent="0.25">
      <c r="A2" s="1307" t="s">
        <v>80</v>
      </c>
      <c r="B2" s="907"/>
      <c r="C2" s="907"/>
      <c r="D2" s="907"/>
      <c r="E2" s="907"/>
      <c r="F2" s="1939" t="s">
        <v>1224</v>
      </c>
      <c r="G2" s="1939"/>
      <c r="H2" s="1939"/>
      <c r="I2" s="1940"/>
    </row>
    <row r="3" spans="1:9" ht="21" customHeight="1" x14ac:dyDescent="0.25">
      <c r="A3" s="1126"/>
      <c r="B3" s="797"/>
      <c r="C3" s="803"/>
      <c r="D3" s="803"/>
      <c r="E3" s="753"/>
      <c r="F3" s="2387" t="s">
        <v>627</v>
      </c>
      <c r="G3" s="2387"/>
      <c r="H3" s="2387"/>
      <c r="I3" s="2388"/>
    </row>
    <row r="4" spans="1:9" ht="34.5" customHeight="1" x14ac:dyDescent="0.25">
      <c r="A4" s="1308" t="s">
        <v>466</v>
      </c>
      <c r="B4" s="804" t="s">
        <v>48</v>
      </c>
      <c r="C4" s="1540" t="s">
        <v>168</v>
      </c>
      <c r="D4" s="1540" t="s">
        <v>167</v>
      </c>
      <c r="E4" s="1540" t="s">
        <v>49</v>
      </c>
      <c r="F4" s="1542" t="s">
        <v>1541</v>
      </c>
      <c r="G4" s="923"/>
      <c r="H4" s="923"/>
      <c r="I4" s="1576" t="s">
        <v>1541</v>
      </c>
    </row>
    <row r="5" spans="1:9" ht="21" customHeight="1" x14ac:dyDescent="0.25">
      <c r="A5" s="1309"/>
      <c r="B5" s="805"/>
      <c r="C5" s="1539" t="s">
        <v>1251</v>
      </c>
      <c r="D5" s="1539" t="s">
        <v>1252</v>
      </c>
      <c r="E5" s="1539" t="s">
        <v>1253</v>
      </c>
      <c r="F5" s="1539" t="s">
        <v>1299</v>
      </c>
      <c r="G5" s="1539"/>
      <c r="H5" s="1539"/>
      <c r="I5" s="1576" t="s">
        <v>1300</v>
      </c>
    </row>
    <row r="6" spans="1:9" ht="21" customHeight="1" x14ac:dyDescent="0.25">
      <c r="A6" s="1100">
        <v>1</v>
      </c>
      <c r="B6" s="750" t="s">
        <v>539</v>
      </c>
      <c r="C6" s="2389" t="s">
        <v>662</v>
      </c>
      <c r="D6" s="2389"/>
      <c r="E6" s="2389"/>
      <c r="F6" s="2389"/>
      <c r="G6" s="2389"/>
      <c r="H6" s="2389"/>
      <c r="I6" s="2390"/>
    </row>
    <row r="7" spans="1:9" ht="33.75" customHeight="1" x14ac:dyDescent="0.25">
      <c r="A7" s="1310"/>
      <c r="B7" s="750" t="s">
        <v>540</v>
      </c>
      <c r="C7" s="2389"/>
      <c r="D7" s="2389"/>
      <c r="E7" s="2389"/>
      <c r="F7" s="2389"/>
      <c r="G7" s="2389"/>
      <c r="H7" s="2389"/>
      <c r="I7" s="2390"/>
    </row>
    <row r="8" spans="1:9" ht="21" customHeight="1" x14ac:dyDescent="0.25">
      <c r="A8" s="1310"/>
      <c r="B8" s="956" t="s">
        <v>541</v>
      </c>
      <c r="C8" s="2389"/>
      <c r="D8" s="2389"/>
      <c r="E8" s="2389"/>
      <c r="F8" s="2389"/>
      <c r="G8" s="2389"/>
      <c r="H8" s="2389"/>
      <c r="I8" s="2390"/>
    </row>
    <row r="9" spans="1:9" ht="21" customHeight="1" x14ac:dyDescent="0.25">
      <c r="A9" s="1100">
        <v>2</v>
      </c>
      <c r="B9" s="750" t="s">
        <v>542</v>
      </c>
      <c r="C9" s="2389"/>
      <c r="D9" s="2389"/>
      <c r="E9" s="2389"/>
      <c r="F9" s="2389"/>
      <c r="G9" s="2389"/>
      <c r="H9" s="2389"/>
      <c r="I9" s="2390"/>
    </row>
    <row r="10" spans="1:9" ht="33" customHeight="1" x14ac:dyDescent="0.25">
      <c r="A10" s="1311"/>
      <c r="B10" s="750" t="s">
        <v>540</v>
      </c>
      <c r="C10" s="2389"/>
      <c r="D10" s="2389"/>
      <c r="E10" s="2389"/>
      <c r="F10" s="2389"/>
      <c r="G10" s="2389"/>
      <c r="H10" s="2389"/>
      <c r="I10" s="2390"/>
    </row>
    <row r="11" spans="1:9" ht="21" customHeight="1" x14ac:dyDescent="0.25">
      <c r="A11" s="1311"/>
      <c r="B11" s="956" t="s">
        <v>543</v>
      </c>
      <c r="C11" s="2389"/>
      <c r="D11" s="2389"/>
      <c r="E11" s="2389"/>
      <c r="F11" s="2389"/>
      <c r="G11" s="2389"/>
      <c r="H11" s="2389"/>
      <c r="I11" s="2390"/>
    </row>
    <row r="12" spans="1:9" ht="21" customHeight="1" x14ac:dyDescent="0.25">
      <c r="A12" s="1305"/>
      <c r="B12" s="757"/>
      <c r="C12" s="2389"/>
      <c r="D12" s="2389"/>
      <c r="E12" s="2389"/>
      <c r="F12" s="2389"/>
      <c r="G12" s="2389"/>
      <c r="H12" s="2389"/>
      <c r="I12" s="2390"/>
    </row>
    <row r="13" spans="1:9" ht="21" customHeight="1" x14ac:dyDescent="0.25">
      <c r="A13" s="1305"/>
      <c r="B13" s="956" t="s">
        <v>537</v>
      </c>
      <c r="C13" s="2389"/>
      <c r="D13" s="2389"/>
      <c r="E13" s="2389"/>
      <c r="F13" s="2389"/>
      <c r="G13" s="2389"/>
      <c r="H13" s="2389"/>
      <c r="I13" s="2390"/>
    </row>
    <row r="14" spans="1:9" ht="21" customHeight="1" x14ac:dyDescent="0.25">
      <c r="A14" s="1312"/>
      <c r="B14" s="1015"/>
      <c r="C14" s="798"/>
      <c r="D14" s="798"/>
      <c r="E14" s="798"/>
      <c r="F14" s="798"/>
      <c r="G14" s="798"/>
      <c r="H14" s="906"/>
      <c r="I14" s="1279"/>
    </row>
    <row r="15" spans="1:9" ht="21" customHeight="1" x14ac:dyDescent="0.25">
      <c r="A15" s="1313"/>
      <c r="B15" s="904"/>
      <c r="C15" s="904"/>
      <c r="D15" s="904"/>
      <c r="E15" s="904"/>
      <c r="F15" s="904"/>
      <c r="G15" s="904"/>
      <c r="H15" s="905"/>
      <c r="I15" s="1279"/>
    </row>
    <row r="16" spans="1:9" ht="21" customHeight="1" thickBot="1" x14ac:dyDescent="0.3">
      <c r="A16" s="1314"/>
      <c r="B16" s="1315"/>
      <c r="C16" s="1315"/>
      <c r="D16" s="1315"/>
      <c r="E16" s="1315"/>
      <c r="F16" s="1808" t="s">
        <v>847</v>
      </c>
      <c r="G16" s="1808"/>
      <c r="H16" s="1808"/>
      <c r="I16" s="1809"/>
    </row>
    <row r="17" spans="1:8" ht="21" customHeight="1" x14ac:dyDescent="0.25">
      <c r="A17" s="706"/>
      <c r="B17" s="706"/>
      <c r="C17" s="706"/>
      <c r="D17" s="706"/>
      <c r="E17" s="706"/>
      <c r="F17" s="706"/>
      <c r="G17" s="706"/>
      <c r="H17" s="706"/>
    </row>
    <row r="18" spans="1:8" ht="21" hidden="1" customHeight="1" x14ac:dyDescent="0.25">
      <c r="A18" s="712" t="s">
        <v>327</v>
      </c>
      <c r="B18" s="712"/>
      <c r="C18" s="712"/>
      <c r="D18" s="712"/>
      <c r="E18" s="712"/>
      <c r="F18" s="712"/>
      <c r="G18" s="712"/>
      <c r="H18" s="712"/>
    </row>
    <row r="19" spans="1:8" ht="21" hidden="1" customHeight="1" x14ac:dyDescent="0.25">
      <c r="A19" s="714">
        <v>1</v>
      </c>
      <c r="B19" s="714" t="s">
        <v>682</v>
      </c>
      <c r="C19" s="2319" t="s">
        <v>686</v>
      </c>
      <c r="D19" s="2320"/>
      <c r="E19" s="2320"/>
      <c r="F19" s="2320"/>
      <c r="G19" s="2320"/>
      <c r="H19" s="2386"/>
    </row>
    <row r="20" spans="1:8" ht="21" hidden="1" customHeight="1" x14ac:dyDescent="0.25">
      <c r="A20" s="794">
        <v>2</v>
      </c>
      <c r="B20" s="717" t="s">
        <v>663</v>
      </c>
      <c r="C20" s="799" t="s">
        <v>662</v>
      </c>
      <c r="D20" s="795"/>
      <c r="E20" s="795"/>
      <c r="F20" s="795"/>
      <c r="G20" s="795"/>
      <c r="H20" s="800"/>
    </row>
    <row r="21" spans="1:8" ht="21" hidden="1" customHeight="1" x14ac:dyDescent="0.25">
      <c r="A21" s="714">
        <v>3</v>
      </c>
      <c r="B21" s="719" t="s">
        <v>664</v>
      </c>
      <c r="C21" s="715" t="s">
        <v>662</v>
      </c>
      <c r="D21" s="796"/>
      <c r="E21" s="796"/>
      <c r="F21" s="796"/>
      <c r="G21" s="796"/>
      <c r="H21" s="801"/>
    </row>
    <row r="22" spans="1:8" ht="21" hidden="1" customHeight="1" x14ac:dyDescent="0.25">
      <c r="A22" s="714">
        <v>4</v>
      </c>
      <c r="B22" s="719" t="s">
        <v>665</v>
      </c>
      <c r="C22" s="802" t="s">
        <v>666</v>
      </c>
      <c r="D22" s="796"/>
      <c r="E22" s="796"/>
      <c r="F22" s="796"/>
      <c r="G22" s="796"/>
      <c r="H22" s="801"/>
    </row>
    <row r="23" spans="1:8" ht="21" hidden="1" customHeight="1" x14ac:dyDescent="0.25">
      <c r="A23" s="714">
        <v>5</v>
      </c>
      <c r="B23" s="719" t="s">
        <v>667</v>
      </c>
      <c r="C23" s="715" t="s">
        <v>662</v>
      </c>
      <c r="D23" s="796"/>
      <c r="E23" s="796"/>
      <c r="F23" s="796"/>
      <c r="G23" s="796"/>
      <c r="H23" s="801"/>
    </row>
    <row r="24" spans="1:8" ht="21" customHeight="1" x14ac:dyDescent="0.25"/>
    <row r="25" spans="1:8" ht="21" customHeight="1" x14ac:dyDescent="0.25"/>
    <row r="26" spans="1:8" ht="21" customHeight="1" x14ac:dyDescent="0.25"/>
    <row r="27" spans="1:8" ht="21" customHeight="1" x14ac:dyDescent="0.25"/>
    <row r="28" spans="1:8" ht="21" customHeight="1" x14ac:dyDescent="0.25"/>
    <row r="29" spans="1:8" ht="21" customHeight="1" x14ac:dyDescent="0.25"/>
    <row r="30" spans="1:8" ht="21" customHeight="1" x14ac:dyDescent="0.25"/>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sheetData>
  <mergeCells count="6">
    <mergeCell ref="C19:H19"/>
    <mergeCell ref="F2:I2"/>
    <mergeCell ref="F3:I3"/>
    <mergeCell ref="C6:I13"/>
    <mergeCell ref="A1:I1"/>
    <mergeCell ref="F16:I16"/>
  </mergeCells>
  <pageMargins left="0.70866141732283472" right="0.70866141732283472" top="0.74803149606299213" bottom="0.74803149606299213" header="0.31496062992125984" footer="0.31496062992125984"/>
  <pageSetup paperSize="9" scale="94"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K36"/>
  <sheetViews>
    <sheetView view="pageBreakPreview" zoomScaleSheetLayoutView="100" workbookViewId="0">
      <selection activeCell="D16" sqref="D16"/>
    </sheetView>
  </sheetViews>
  <sheetFormatPr defaultColWidth="9.140625" defaultRowHeight="15" x14ac:dyDescent="0.25"/>
  <cols>
    <col min="1" max="1" width="9.140625" style="691"/>
    <col min="2" max="2" width="34.5703125" style="691" customWidth="1"/>
    <col min="3" max="3" width="19.140625" style="691" hidden="1" customWidth="1"/>
    <col min="4" max="5" width="13.140625" style="691" hidden="1" customWidth="1"/>
    <col min="6" max="6" width="21" style="691" hidden="1" customWidth="1"/>
    <col min="7" max="8" width="12.42578125" style="691" hidden="1" customWidth="1"/>
    <col min="9" max="9" width="20.5703125" style="592" customWidth="1"/>
    <col min="10" max="16384" width="9.140625" style="691"/>
  </cols>
  <sheetData>
    <row r="1" spans="1:11" ht="34.5" customHeight="1" x14ac:dyDescent="0.25">
      <c r="A1" s="2269" t="str">
        <f>'F43'!A1</f>
        <v>Name of Transmission Licensee: Uttar Pradesh Power Transmission Corporation Limited</v>
      </c>
      <c r="B1" s="2270"/>
      <c r="C1" s="2270"/>
      <c r="D1" s="2270"/>
      <c r="E1" s="2270"/>
      <c r="F1" s="2270"/>
      <c r="G1" s="2270"/>
      <c r="H1" s="2270"/>
      <c r="I1" s="2271"/>
    </row>
    <row r="2" spans="1:11" ht="21" customHeight="1" x14ac:dyDescent="0.25">
      <c r="A2" s="1186" t="s">
        <v>544</v>
      </c>
      <c r="B2" s="756"/>
      <c r="C2" s="756"/>
      <c r="D2" s="756"/>
      <c r="E2" s="756"/>
      <c r="F2" s="1939" t="s">
        <v>911</v>
      </c>
      <c r="G2" s="1939"/>
      <c r="H2" s="1939"/>
      <c r="I2" s="1940"/>
    </row>
    <row r="3" spans="1:11" ht="21" customHeight="1" x14ac:dyDescent="0.25">
      <c r="A3" s="1127"/>
      <c r="B3" s="753"/>
      <c r="C3" s="803"/>
      <c r="D3" s="803"/>
      <c r="E3" s="803"/>
      <c r="F3" s="2361" t="s">
        <v>627</v>
      </c>
      <c r="G3" s="2362"/>
      <c r="H3" s="2362"/>
      <c r="I3" s="2363"/>
    </row>
    <row r="4" spans="1:11" ht="21" customHeight="1" x14ac:dyDescent="0.25">
      <c r="A4" s="1316" t="s">
        <v>466</v>
      </c>
      <c r="B4" s="734" t="s">
        <v>48</v>
      </c>
      <c r="C4" s="1540" t="s">
        <v>168</v>
      </c>
      <c r="D4" s="1540" t="s">
        <v>167</v>
      </c>
      <c r="E4" s="1540" t="s">
        <v>49</v>
      </c>
      <c r="F4" s="918" t="str">
        <f>'F44'!F4</f>
        <v>True-up Petition</v>
      </c>
      <c r="G4" s="924"/>
      <c r="H4" s="925"/>
      <c r="I4" s="1221" t="s">
        <v>1541</v>
      </c>
      <c r="J4" s="706"/>
      <c r="K4" s="706"/>
    </row>
    <row r="5" spans="1:11" ht="21" customHeight="1" x14ac:dyDescent="0.25">
      <c r="A5" s="1316"/>
      <c r="B5" s="734"/>
      <c r="C5" s="1539" t="s">
        <v>1251</v>
      </c>
      <c r="D5" s="1539" t="s">
        <v>1252</v>
      </c>
      <c r="E5" s="1539" t="s">
        <v>1253</v>
      </c>
      <c r="F5" s="496" t="s">
        <v>1299</v>
      </c>
      <c r="G5" s="496" t="s">
        <v>1255</v>
      </c>
      <c r="H5" s="496" t="s">
        <v>1256</v>
      </c>
      <c r="I5" s="1221" t="s">
        <v>1300</v>
      </c>
      <c r="J5" s="706"/>
      <c r="K5" s="706"/>
    </row>
    <row r="6" spans="1:11" x14ac:dyDescent="0.25">
      <c r="A6" s="1575" t="s">
        <v>172</v>
      </c>
      <c r="B6" s="1577" t="s">
        <v>545</v>
      </c>
      <c r="C6" s="839"/>
      <c r="D6" s="820"/>
      <c r="E6" s="839"/>
      <c r="F6" s="838"/>
      <c r="G6" s="838"/>
      <c r="H6" s="838"/>
      <c r="I6" s="2404" t="s">
        <v>1312</v>
      </c>
      <c r="J6" s="706"/>
      <c r="K6" s="706"/>
    </row>
    <row r="7" spans="1:11" x14ac:dyDescent="0.25">
      <c r="A7" s="1100">
        <v>1</v>
      </c>
      <c r="B7" s="750" t="s">
        <v>546</v>
      </c>
      <c r="C7" s="839"/>
      <c r="D7" s="820"/>
      <c r="E7" s="839"/>
      <c r="F7" s="838"/>
      <c r="G7" s="838"/>
      <c r="H7" s="838"/>
      <c r="I7" s="2405"/>
      <c r="J7" s="706"/>
      <c r="K7" s="706"/>
    </row>
    <row r="8" spans="1:11" x14ac:dyDescent="0.25">
      <c r="A8" s="1120">
        <v>2</v>
      </c>
      <c r="B8" s="840" t="s">
        <v>547</v>
      </c>
      <c r="C8" s="841"/>
      <c r="D8" s="842"/>
      <c r="E8" s="843"/>
      <c r="F8" s="838"/>
      <c r="G8" s="838"/>
      <c r="H8" s="838"/>
      <c r="I8" s="2405"/>
    </row>
    <row r="9" spans="1:11" x14ac:dyDescent="0.25">
      <c r="A9" s="1120">
        <v>3</v>
      </c>
      <c r="B9" s="840" t="s">
        <v>548</v>
      </c>
      <c r="C9" s="841"/>
      <c r="D9" s="842"/>
      <c r="E9" s="843"/>
      <c r="F9" s="838"/>
      <c r="G9" s="838"/>
      <c r="H9" s="838"/>
      <c r="I9" s="2405"/>
    </row>
    <row r="10" spans="1:11" ht="30" x14ac:dyDescent="0.25">
      <c r="A10" s="1120">
        <v>4</v>
      </c>
      <c r="B10" s="840" t="s">
        <v>549</v>
      </c>
      <c r="C10" s="843"/>
      <c r="D10" s="842"/>
      <c r="E10" s="843"/>
      <c r="F10" s="838"/>
      <c r="G10" s="838"/>
      <c r="H10" s="838"/>
      <c r="I10" s="2405"/>
    </row>
    <row r="11" spans="1:11" x14ac:dyDescent="0.25">
      <c r="A11" s="1120">
        <v>5</v>
      </c>
      <c r="B11" s="840" t="s">
        <v>550</v>
      </c>
      <c r="C11" s="843"/>
      <c r="D11" s="842"/>
      <c r="E11" s="843"/>
      <c r="F11" s="838"/>
      <c r="G11" s="838"/>
      <c r="H11" s="838"/>
      <c r="I11" s="2405"/>
    </row>
    <row r="12" spans="1:11" x14ac:dyDescent="0.25">
      <c r="A12" s="1120">
        <v>6</v>
      </c>
      <c r="B12" s="840" t="s">
        <v>551</v>
      </c>
      <c r="C12" s="843">
        <f>-630331/10^7</f>
        <v>-6.3033099999999995E-2</v>
      </c>
      <c r="D12" s="842">
        <f>400287233/10^7</f>
        <v>40.028723300000003</v>
      </c>
      <c r="E12" s="843"/>
      <c r="F12" s="838"/>
      <c r="G12" s="838"/>
      <c r="H12" s="838"/>
      <c r="I12" s="2406"/>
    </row>
    <row r="13" spans="1:11" x14ac:dyDescent="0.25">
      <c r="A13" s="1304"/>
      <c r="B13" s="806" t="s">
        <v>552</v>
      </c>
      <c r="C13" s="768">
        <f>SUM(C7:C12)</f>
        <v>-6.3033099999999995E-2</v>
      </c>
      <c r="D13" s="768">
        <f>SUM(D7:D12)</f>
        <v>40.028723300000003</v>
      </c>
      <c r="E13" s="768">
        <f>SUM(E7:E12)</f>
        <v>0</v>
      </c>
      <c r="F13" s="788">
        <v>0</v>
      </c>
      <c r="G13" s="788">
        <v>0</v>
      </c>
      <c r="H13" s="788">
        <v>0</v>
      </c>
      <c r="I13" s="1230">
        <v>0</v>
      </c>
    </row>
    <row r="14" spans="1:11" ht="30" x14ac:dyDescent="0.25">
      <c r="A14" s="1122" t="s">
        <v>183</v>
      </c>
      <c r="B14" s="844" t="s">
        <v>553</v>
      </c>
      <c r="C14" s="845"/>
      <c r="D14" s="842"/>
      <c r="E14" s="843"/>
      <c r="F14" s="2395" t="s">
        <v>1312</v>
      </c>
      <c r="G14" s="2396"/>
      <c r="H14" s="2396"/>
      <c r="I14" s="2397"/>
    </row>
    <row r="15" spans="1:11" x14ac:dyDescent="0.25">
      <c r="A15" s="1120">
        <v>1</v>
      </c>
      <c r="B15" s="840" t="s">
        <v>554</v>
      </c>
      <c r="C15" s="843">
        <f>1659485/10^7</f>
        <v>0.1659485</v>
      </c>
      <c r="D15" s="842">
        <f>326041/10^7</f>
        <v>3.2604099999999997E-2</v>
      </c>
      <c r="E15" s="843"/>
      <c r="F15" s="2398"/>
      <c r="G15" s="2399"/>
      <c r="H15" s="2399"/>
      <c r="I15" s="2400"/>
    </row>
    <row r="16" spans="1:11" x14ac:dyDescent="0.25">
      <c r="A16" s="1120">
        <v>2</v>
      </c>
      <c r="B16" s="840" t="s">
        <v>555</v>
      </c>
      <c r="C16" s="845">
        <f>-4446037/10^7</f>
        <v>-0.44460369999999999</v>
      </c>
      <c r="D16" s="842">
        <f>2046972/10^7</f>
        <v>0.2046972</v>
      </c>
      <c r="E16" s="845"/>
      <c r="F16" s="2398"/>
      <c r="G16" s="2399"/>
      <c r="H16" s="2399"/>
      <c r="I16" s="2400"/>
    </row>
    <row r="17" spans="1:11" x14ac:dyDescent="0.25">
      <c r="A17" s="1120">
        <v>3</v>
      </c>
      <c r="B17" s="840" t="s">
        <v>75</v>
      </c>
      <c r="C17" s="845">
        <f>20070123/10^7</f>
        <v>2.0070123</v>
      </c>
      <c r="D17" s="842">
        <f>56291533/10^7</f>
        <v>5.6291532999999996</v>
      </c>
      <c r="E17" s="845"/>
      <c r="F17" s="2398"/>
      <c r="G17" s="2399"/>
      <c r="H17" s="2399"/>
      <c r="I17" s="2400"/>
    </row>
    <row r="18" spans="1:11" x14ac:dyDescent="0.25">
      <c r="A18" s="1120">
        <v>4</v>
      </c>
      <c r="B18" s="840" t="s">
        <v>556</v>
      </c>
      <c r="C18" s="845">
        <f>-5700130/10^7</f>
        <v>-0.57001299999999999</v>
      </c>
      <c r="D18" s="842"/>
      <c r="E18" s="845"/>
      <c r="F18" s="2398"/>
      <c r="G18" s="2399"/>
      <c r="H18" s="2399"/>
      <c r="I18" s="2400"/>
    </row>
    <row r="19" spans="1:11" x14ac:dyDescent="0.25">
      <c r="A19" s="1120">
        <v>5</v>
      </c>
      <c r="B19" s="840" t="s">
        <v>557</v>
      </c>
      <c r="C19" s="845">
        <f>518827/10^7</f>
        <v>5.1882699999999997E-2</v>
      </c>
      <c r="D19" s="842">
        <f>-728057/10^7</f>
        <v>-7.2805700000000001E-2</v>
      </c>
      <c r="E19" s="845"/>
      <c r="F19" s="2398"/>
      <c r="G19" s="2399"/>
      <c r="H19" s="2399"/>
      <c r="I19" s="2400"/>
    </row>
    <row r="20" spans="1:11" x14ac:dyDescent="0.25">
      <c r="A20" s="1120">
        <v>6</v>
      </c>
      <c r="B20" s="840" t="s">
        <v>558</v>
      </c>
      <c r="C20" s="845"/>
      <c r="D20" s="842"/>
      <c r="E20" s="845"/>
      <c r="F20" s="2398"/>
      <c r="G20" s="2399"/>
      <c r="H20" s="2399"/>
      <c r="I20" s="2400"/>
    </row>
    <row r="21" spans="1:11" x14ac:dyDescent="0.25">
      <c r="A21" s="1120">
        <v>7</v>
      </c>
      <c r="B21" s="840" t="s">
        <v>559</v>
      </c>
      <c r="C21" s="845"/>
      <c r="D21" s="842"/>
      <c r="E21" s="845"/>
      <c r="F21" s="2398"/>
      <c r="G21" s="2399"/>
      <c r="H21" s="2399"/>
      <c r="I21" s="2400"/>
    </row>
    <row r="22" spans="1:11" x14ac:dyDescent="0.25">
      <c r="A22" s="1120">
        <v>8</v>
      </c>
      <c r="B22" s="840" t="s">
        <v>560</v>
      </c>
      <c r="C22" s="845"/>
      <c r="D22" s="842"/>
      <c r="E22" s="845"/>
      <c r="F22" s="2401"/>
      <c r="G22" s="2402"/>
      <c r="H22" s="2402"/>
      <c r="I22" s="2403"/>
    </row>
    <row r="23" spans="1:11" x14ac:dyDescent="0.25">
      <c r="A23" s="1304"/>
      <c r="B23" s="806" t="s">
        <v>561</v>
      </c>
      <c r="C23" s="768">
        <f>SUM(C15:C22)</f>
        <v>1.2102267999999998</v>
      </c>
      <c r="D23" s="768">
        <f>SUM(D15:D22)</f>
        <v>5.7936489</v>
      </c>
      <c r="E23" s="768">
        <f>SUM(E15:E22)</f>
        <v>0</v>
      </c>
      <c r="F23" s="788">
        <v>0</v>
      </c>
      <c r="G23" s="788">
        <v>0</v>
      </c>
      <c r="H23" s="788">
        <v>0</v>
      </c>
      <c r="I23" s="1230">
        <v>0</v>
      </c>
    </row>
    <row r="24" spans="1:11" ht="30" x14ac:dyDescent="0.25">
      <c r="A24" s="1305"/>
      <c r="B24" s="833" t="s">
        <v>562</v>
      </c>
      <c r="C24" s="846">
        <f>C13-C23</f>
        <v>-1.2732598999999998</v>
      </c>
      <c r="D24" s="846">
        <f>D13-D23</f>
        <v>34.235074400000002</v>
      </c>
      <c r="E24" s="768">
        <f>E13-E23</f>
        <v>0</v>
      </c>
      <c r="F24" s="847">
        <f>F23-F13</f>
        <v>0</v>
      </c>
      <c r="G24" s="847">
        <f>G23-G13</f>
        <v>0</v>
      </c>
      <c r="H24" s="847">
        <f>H23-H13</f>
        <v>0</v>
      </c>
      <c r="I24" s="1317">
        <f>I23-I13</f>
        <v>0</v>
      </c>
      <c r="J24" s="706"/>
      <c r="K24" s="706"/>
    </row>
    <row r="25" spans="1:11" ht="21" customHeight="1" x14ac:dyDescent="0.25">
      <c r="A25" s="1312"/>
      <c r="B25" s="1558"/>
      <c r="C25" s="808"/>
      <c r="D25" s="808"/>
      <c r="E25" s="808"/>
      <c r="F25" s="808"/>
      <c r="G25" s="808"/>
      <c r="H25" s="902"/>
      <c r="I25" s="1165"/>
      <c r="J25" s="706"/>
      <c r="K25" s="706"/>
    </row>
    <row r="26" spans="1:11" ht="21" customHeight="1" x14ac:dyDescent="0.25">
      <c r="A26" s="1313"/>
      <c r="B26" s="904"/>
      <c r="C26" s="904"/>
      <c r="D26" s="904"/>
      <c r="E26" s="904"/>
      <c r="F26" s="904"/>
      <c r="G26" s="904"/>
      <c r="H26" s="905"/>
      <c r="I26" s="1165"/>
      <c r="J26" s="706"/>
      <c r="K26" s="706"/>
    </row>
    <row r="27" spans="1:11" ht="21" customHeight="1" thickBot="1" x14ac:dyDescent="0.3">
      <c r="A27" s="1314"/>
      <c r="B27" s="1315"/>
      <c r="C27" s="1315"/>
      <c r="D27" s="1315"/>
      <c r="E27" s="1315"/>
      <c r="F27" s="1842" t="s">
        <v>847</v>
      </c>
      <c r="G27" s="1842"/>
      <c r="H27" s="1842"/>
      <c r="I27" s="1843"/>
      <c r="J27" s="706"/>
      <c r="K27" s="706"/>
    </row>
    <row r="28" spans="1:11" ht="21" customHeight="1" x14ac:dyDescent="0.25">
      <c r="A28" s="706"/>
      <c r="B28" s="706"/>
      <c r="C28" s="706"/>
      <c r="D28" s="706"/>
      <c r="E28" s="706"/>
      <c r="F28" s="706"/>
      <c r="G28" s="706"/>
      <c r="H28" s="706"/>
      <c r="I28" s="1529"/>
      <c r="J28" s="706"/>
      <c r="K28" s="706"/>
    </row>
    <row r="29" spans="1:11" ht="21" hidden="1" customHeight="1" x14ac:dyDescent="0.25">
      <c r="A29" s="712" t="s">
        <v>327</v>
      </c>
      <c r="B29" s="712"/>
      <c r="C29" s="712"/>
      <c r="D29" s="712"/>
      <c r="E29" s="712"/>
      <c r="F29" s="712"/>
      <c r="G29" s="712"/>
      <c r="H29" s="712"/>
    </row>
    <row r="30" spans="1:11" ht="21" hidden="1" customHeight="1" x14ac:dyDescent="0.25">
      <c r="A30" s="714">
        <v>1</v>
      </c>
      <c r="B30" s="714" t="s">
        <v>682</v>
      </c>
      <c r="C30" s="2391" t="s">
        <v>681</v>
      </c>
      <c r="D30" s="2320"/>
      <c r="E30" s="2320"/>
      <c r="F30" s="2320"/>
      <c r="G30" s="2320"/>
      <c r="H30" s="2386"/>
    </row>
    <row r="31" spans="1:11" ht="21" hidden="1" customHeight="1" x14ac:dyDescent="0.25">
      <c r="A31" s="794">
        <v>2</v>
      </c>
      <c r="B31" s="717" t="s">
        <v>663</v>
      </c>
      <c r="C31" s="795" t="s">
        <v>662</v>
      </c>
      <c r="D31" s="795"/>
      <c r="E31" s="795"/>
      <c r="F31" s="795"/>
      <c r="G31" s="795"/>
      <c r="H31" s="795"/>
    </row>
    <row r="32" spans="1:11" ht="21" hidden="1" customHeight="1" x14ac:dyDescent="0.25">
      <c r="A32" s="714">
        <v>3</v>
      </c>
      <c r="B32" s="719" t="s">
        <v>664</v>
      </c>
      <c r="C32" s="821" t="s">
        <v>662</v>
      </c>
      <c r="D32" s="821"/>
      <c r="E32" s="821"/>
      <c r="F32" s="821"/>
      <c r="G32" s="821"/>
      <c r="H32" s="821"/>
    </row>
    <row r="33" spans="1:8" ht="21" hidden="1" customHeight="1" x14ac:dyDescent="0.25">
      <c r="A33" s="714">
        <v>4</v>
      </c>
      <c r="B33" s="719" t="s">
        <v>665</v>
      </c>
      <c r="C33" s="2392" t="s">
        <v>685</v>
      </c>
      <c r="D33" s="2393"/>
      <c r="E33" s="2393"/>
      <c r="F33" s="2393"/>
      <c r="G33" s="2393"/>
      <c r="H33" s="2394"/>
    </row>
    <row r="34" spans="1:8" ht="21" hidden="1" customHeight="1" x14ac:dyDescent="0.25">
      <c r="A34" s="714">
        <v>5</v>
      </c>
      <c r="B34" s="719" t="s">
        <v>667</v>
      </c>
      <c r="C34" s="821" t="s">
        <v>662</v>
      </c>
      <c r="D34" s="821"/>
      <c r="E34" s="821"/>
      <c r="F34" s="821"/>
      <c r="G34" s="821"/>
      <c r="H34" s="821"/>
    </row>
    <row r="35" spans="1:8" ht="21" customHeight="1" x14ac:dyDescent="0.25"/>
    <row r="36" spans="1:8" ht="21" customHeight="1" x14ac:dyDescent="0.25"/>
  </sheetData>
  <mergeCells count="8">
    <mergeCell ref="C30:H30"/>
    <mergeCell ref="C33:H33"/>
    <mergeCell ref="F2:I2"/>
    <mergeCell ref="F3:I3"/>
    <mergeCell ref="A1:I1"/>
    <mergeCell ref="F27:I27"/>
    <mergeCell ref="F14:I22"/>
    <mergeCell ref="I6:I12"/>
  </mergeCells>
  <pageMargins left="0.70866141732283505" right="0.70866141732283505" top="0.74803149606299202" bottom="0.74803149606299202" header="0.31496062992126" footer="0.31496062992126"/>
  <pageSetup paperSize="9" scale="12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I26"/>
  <sheetViews>
    <sheetView view="pageBreakPreview" topLeftCell="A4" zoomScale="90" zoomScaleSheetLayoutView="90" workbookViewId="0">
      <selection activeCell="D35" sqref="D35"/>
    </sheetView>
  </sheetViews>
  <sheetFormatPr defaultColWidth="9.140625" defaultRowHeight="15" x14ac:dyDescent="0.25"/>
  <cols>
    <col min="1" max="1" width="9.140625" style="691"/>
    <col min="2" max="2" width="58.5703125" style="691" customWidth="1"/>
    <col min="3" max="5" width="13.140625" style="691" hidden="1" customWidth="1"/>
    <col min="6" max="6" width="25.28515625" style="691" hidden="1" customWidth="1"/>
    <col min="7" max="7" width="20.85546875" style="691" hidden="1" customWidth="1"/>
    <col min="8" max="8" width="12.140625" style="691" hidden="1" customWidth="1"/>
    <col min="9" max="9" width="22.140625" style="691" customWidth="1"/>
    <col min="10" max="16384" width="9.140625" style="691"/>
  </cols>
  <sheetData>
    <row r="1" spans="1:9" ht="38.25" customHeight="1" x14ac:dyDescent="0.25">
      <c r="A1" s="2269" t="str">
        <f>'F45'!A1</f>
        <v>Name of Transmission Licensee: Uttar Pradesh Power Transmission Corporation Limited</v>
      </c>
      <c r="B1" s="2270"/>
      <c r="C1" s="2270"/>
      <c r="D1" s="2270"/>
      <c r="E1" s="2270"/>
      <c r="F1" s="2270"/>
      <c r="G1" s="2270"/>
      <c r="H1" s="2270"/>
      <c r="I1" s="2271"/>
    </row>
    <row r="2" spans="1:9" ht="21" customHeight="1" x14ac:dyDescent="0.25">
      <c r="A2" s="1318" t="s">
        <v>563</v>
      </c>
      <c r="B2" s="756"/>
      <c r="C2" s="756"/>
      <c r="D2" s="756"/>
      <c r="E2" s="756"/>
      <c r="F2" s="1939" t="s">
        <v>1225</v>
      </c>
      <c r="G2" s="1939"/>
      <c r="H2" s="1939"/>
      <c r="I2" s="1940"/>
    </row>
    <row r="3" spans="1:9" ht="21" customHeight="1" x14ac:dyDescent="0.25">
      <c r="A3" s="1319"/>
      <c r="B3" s="803"/>
      <c r="C3" s="803"/>
      <c r="D3" s="803"/>
      <c r="E3" s="803"/>
      <c r="F3" s="2387" t="s">
        <v>627</v>
      </c>
      <c r="G3" s="2387"/>
      <c r="H3" s="2387"/>
      <c r="I3" s="2388"/>
    </row>
    <row r="4" spans="1:9" ht="48.75" customHeight="1" x14ac:dyDescent="0.25">
      <c r="A4" s="1320" t="s">
        <v>466</v>
      </c>
      <c r="B4" s="734" t="s">
        <v>48</v>
      </c>
      <c r="C4" s="1540" t="s">
        <v>168</v>
      </c>
      <c r="D4" s="1540" t="s">
        <v>167</v>
      </c>
      <c r="E4" s="1540" t="s">
        <v>49</v>
      </c>
      <c r="F4" s="1542" t="s">
        <v>1541</v>
      </c>
      <c r="G4" s="923"/>
      <c r="H4" s="923"/>
      <c r="I4" s="1530" t="s">
        <v>1798</v>
      </c>
    </row>
    <row r="5" spans="1:9" ht="21" customHeight="1" x14ac:dyDescent="0.25">
      <c r="A5" s="1321"/>
      <c r="B5" s="734"/>
      <c r="C5" s="1539" t="s">
        <v>1251</v>
      </c>
      <c r="D5" s="1539" t="s">
        <v>1252</v>
      </c>
      <c r="E5" s="1539" t="s">
        <v>1253</v>
      </c>
      <c r="F5" s="1539" t="s">
        <v>1299</v>
      </c>
      <c r="G5" s="1539" t="s">
        <v>1255</v>
      </c>
      <c r="H5" s="1539" t="s">
        <v>1256</v>
      </c>
      <c r="I5" s="1576" t="s">
        <v>1300</v>
      </c>
    </row>
    <row r="6" spans="1:9" ht="21" customHeight="1" x14ac:dyDescent="0.25">
      <c r="A6" s="1322">
        <v>1</v>
      </c>
      <c r="B6" s="591" t="s">
        <v>564</v>
      </c>
      <c r="C6" s="835" t="s">
        <v>662</v>
      </c>
      <c r="D6" s="835"/>
      <c r="E6" s="835"/>
      <c r="F6" s="835"/>
      <c r="G6" s="835"/>
      <c r="H6" s="835"/>
      <c r="I6" s="1269"/>
    </row>
    <row r="7" spans="1:9" ht="30" customHeight="1" x14ac:dyDescent="0.25">
      <c r="A7" s="1322">
        <v>2</v>
      </c>
      <c r="B7" s="591" t="s">
        <v>565</v>
      </c>
      <c r="C7" s="835"/>
      <c r="D7" s="835"/>
      <c r="E7" s="835"/>
      <c r="F7" s="835"/>
      <c r="G7" s="835"/>
      <c r="H7" s="835"/>
      <c r="I7" s="1269"/>
    </row>
    <row r="8" spans="1:9" ht="21" customHeight="1" x14ac:dyDescent="0.25">
      <c r="A8" s="1322">
        <v>3</v>
      </c>
      <c r="B8" s="591" t="s">
        <v>566</v>
      </c>
      <c r="C8" s="835"/>
      <c r="D8" s="835"/>
      <c r="E8" s="835"/>
      <c r="F8" s="970">
        <v>0</v>
      </c>
      <c r="G8" s="838"/>
      <c r="H8" s="838"/>
      <c r="I8" s="1323">
        <v>2.9849999999999999</v>
      </c>
    </row>
    <row r="9" spans="1:9" ht="21" customHeight="1" x14ac:dyDescent="0.25">
      <c r="A9" s="1322">
        <v>5</v>
      </c>
      <c r="B9" s="591" t="s">
        <v>567</v>
      </c>
      <c r="C9" s="835"/>
      <c r="D9" s="835"/>
      <c r="E9" s="835"/>
      <c r="F9" s="835"/>
      <c r="G9" s="835"/>
      <c r="H9" s="835"/>
      <c r="I9" s="1269"/>
    </row>
    <row r="10" spans="1:9" ht="21" customHeight="1" x14ac:dyDescent="0.25">
      <c r="A10" s="1322">
        <v>6</v>
      </c>
      <c r="B10" s="806" t="s">
        <v>568</v>
      </c>
      <c r="C10" s="835"/>
      <c r="D10" s="835"/>
      <c r="E10" s="835"/>
      <c r="F10" s="836">
        <f>SUM(F6:F9)</f>
        <v>0</v>
      </c>
      <c r="G10" s="836">
        <f>SUM(G6:G9)</f>
        <v>0</v>
      </c>
      <c r="H10" s="836">
        <f>SUM(H6:H9)</f>
        <v>0</v>
      </c>
      <c r="I10" s="1324">
        <f>SUM(I6:I9)</f>
        <v>2.9849999999999999</v>
      </c>
    </row>
    <row r="11" spans="1:9" ht="29.25" customHeight="1" x14ac:dyDescent="0.25">
      <c r="A11" s="1322">
        <v>7</v>
      </c>
      <c r="B11" s="591" t="s">
        <v>569</v>
      </c>
      <c r="C11" s="835"/>
      <c r="D11" s="835"/>
      <c r="E11" s="835"/>
      <c r="F11" s="835"/>
      <c r="G11" s="835"/>
      <c r="H11" s="835"/>
      <c r="I11" s="1269"/>
    </row>
    <row r="12" spans="1:9" ht="30.75" customHeight="1" x14ac:dyDescent="0.25">
      <c r="A12" s="1322"/>
      <c r="B12" s="807" t="s">
        <v>570</v>
      </c>
      <c r="C12" s="835"/>
      <c r="D12" s="835"/>
      <c r="E12" s="835"/>
      <c r="F12" s="837">
        <f>F10-F11</f>
        <v>0</v>
      </c>
      <c r="G12" s="837">
        <f>G10-G11</f>
        <v>0</v>
      </c>
      <c r="H12" s="837">
        <f>H10-H11</f>
        <v>0</v>
      </c>
      <c r="I12" s="1324">
        <f>I10</f>
        <v>2.9849999999999999</v>
      </c>
    </row>
    <row r="13" spans="1:9" ht="21" customHeight="1" x14ac:dyDescent="0.25">
      <c r="A13" s="1312"/>
      <c r="B13" s="901"/>
      <c r="C13" s="808"/>
      <c r="D13" s="808"/>
      <c r="E13" s="808"/>
      <c r="F13" s="808"/>
      <c r="G13" s="808"/>
      <c r="H13" s="902"/>
      <c r="I13" s="1210"/>
    </row>
    <row r="14" spans="1:9" ht="21" customHeight="1" x14ac:dyDescent="0.25">
      <c r="A14" s="1164"/>
      <c r="B14" s="903"/>
      <c r="C14" s="834"/>
      <c r="D14" s="834"/>
      <c r="E14" s="834"/>
      <c r="F14" s="834"/>
      <c r="G14" s="834"/>
      <c r="H14" s="866"/>
      <c r="I14" s="1210"/>
    </row>
    <row r="15" spans="1:9" ht="21" customHeight="1" thickBot="1" x14ac:dyDescent="0.3">
      <c r="A15" s="1274"/>
      <c r="B15" s="1325"/>
      <c r="C15" s="1259"/>
      <c r="D15" s="1259"/>
      <c r="E15" s="1259"/>
      <c r="F15" s="2407" t="s">
        <v>847</v>
      </c>
      <c r="G15" s="2407"/>
      <c r="H15" s="2407"/>
      <c r="I15" s="2408"/>
    </row>
    <row r="16" spans="1:9" ht="21" customHeight="1" x14ac:dyDescent="0.25"/>
    <row r="17" spans="1:8" ht="21" hidden="1" customHeight="1" x14ac:dyDescent="0.25">
      <c r="A17" s="712" t="s">
        <v>327</v>
      </c>
      <c r="B17" s="712"/>
      <c r="C17" s="712"/>
      <c r="D17" s="712"/>
      <c r="E17" s="712"/>
      <c r="F17" s="712"/>
      <c r="G17" s="712"/>
      <c r="H17" s="712"/>
    </row>
    <row r="18" spans="1:8" ht="21" hidden="1" customHeight="1" x14ac:dyDescent="0.25">
      <c r="A18" s="714">
        <v>1</v>
      </c>
      <c r="B18" s="714" t="s">
        <v>682</v>
      </c>
      <c r="C18" s="2391" t="s">
        <v>681</v>
      </c>
      <c r="D18" s="2320"/>
      <c r="E18" s="2320"/>
      <c r="F18" s="2320"/>
    </row>
    <row r="19" spans="1:8" ht="21" hidden="1" customHeight="1" x14ac:dyDescent="0.25">
      <c r="A19" s="794">
        <v>2</v>
      </c>
      <c r="B19" s="717" t="s">
        <v>663</v>
      </c>
      <c r="C19" s="795" t="s">
        <v>662</v>
      </c>
      <c r="D19" s="795"/>
      <c r="E19" s="795"/>
      <c r="F19" s="795"/>
      <c r="G19" s="795"/>
      <c r="H19" s="795"/>
    </row>
    <row r="20" spans="1:8" ht="21" hidden="1" customHeight="1" x14ac:dyDescent="0.25">
      <c r="A20" s="714">
        <v>3</v>
      </c>
      <c r="B20" s="719" t="s">
        <v>664</v>
      </c>
      <c r="C20" s="796" t="s">
        <v>662</v>
      </c>
      <c r="D20" s="796"/>
      <c r="E20" s="796"/>
      <c r="F20" s="796"/>
      <c r="G20" s="821"/>
      <c r="H20" s="821"/>
    </row>
    <row r="21" spans="1:8" ht="21" hidden="1" customHeight="1" x14ac:dyDescent="0.25">
      <c r="A21" s="714">
        <v>4</v>
      </c>
      <c r="B21" s="719" t="s">
        <v>665</v>
      </c>
      <c r="C21" s="2392" t="s">
        <v>684</v>
      </c>
      <c r="D21" s="2393"/>
      <c r="E21" s="2393"/>
      <c r="F21" s="2393"/>
    </row>
    <row r="22" spans="1:8" ht="21" hidden="1" customHeight="1" x14ac:dyDescent="0.25">
      <c r="A22" s="714">
        <v>5</v>
      </c>
      <c r="B22" s="719" t="s">
        <v>667</v>
      </c>
      <c r="C22" s="796" t="s">
        <v>662</v>
      </c>
      <c r="D22" s="796"/>
      <c r="E22" s="796"/>
      <c r="F22" s="796"/>
      <c r="G22" s="821"/>
      <c r="H22" s="821"/>
    </row>
    <row r="23" spans="1:8" ht="21" customHeight="1" x14ac:dyDescent="0.25"/>
    <row r="24" spans="1:8" ht="21" customHeight="1" x14ac:dyDescent="0.25"/>
    <row r="25" spans="1:8" ht="21" customHeight="1" x14ac:dyDescent="0.25"/>
    <row r="26" spans="1:8" ht="21" customHeight="1" x14ac:dyDescent="0.25"/>
  </sheetData>
  <mergeCells count="6">
    <mergeCell ref="C18:F18"/>
    <mergeCell ref="C21:F21"/>
    <mergeCell ref="F2:I2"/>
    <mergeCell ref="F3:I3"/>
    <mergeCell ref="A1:I1"/>
    <mergeCell ref="F15:I15"/>
  </mergeCells>
  <pageMargins left="0.70866141732283505" right="0.70866141732283505" top="0.74803149606299202" bottom="0.74803149606299202" header="0.31496062992126" footer="0.31496062992126"/>
  <pageSetup paperSize="9" scale="10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M60"/>
  <sheetViews>
    <sheetView view="pageBreakPreview" topLeftCell="A5" zoomScaleSheetLayoutView="100" workbookViewId="0">
      <selection activeCell="D35" sqref="D35"/>
    </sheetView>
  </sheetViews>
  <sheetFormatPr defaultColWidth="9.140625" defaultRowHeight="15" x14ac:dyDescent="0.25"/>
  <cols>
    <col min="1" max="1" width="9.140625" style="183"/>
    <col min="2" max="2" width="34.42578125" style="183" customWidth="1"/>
    <col min="3" max="7" width="15.7109375" style="183" customWidth="1"/>
    <col min="8" max="16384" width="9.140625" style="183"/>
  </cols>
  <sheetData>
    <row r="1" spans="1:7" ht="21" customHeight="1" x14ac:dyDescent="0.25">
      <c r="A1" s="2415" t="str">
        <f>'S2'!A1:B1</f>
        <v>Name of Transmission Licensee: Uttar Pradesh Power Transmission Corporation Limited</v>
      </c>
      <c r="B1" s="2416"/>
      <c r="C1" s="2416"/>
      <c r="D1" s="2416"/>
      <c r="E1" s="2416"/>
      <c r="F1" s="2416"/>
      <c r="G1" s="2417"/>
    </row>
    <row r="2" spans="1:7" ht="21" customHeight="1" x14ac:dyDescent="0.25">
      <c r="A2" s="2112" t="s">
        <v>571</v>
      </c>
      <c r="B2" s="1974"/>
      <c r="C2" s="1974"/>
      <c r="D2" s="1974"/>
      <c r="E2" s="1974"/>
      <c r="F2" s="2411" t="s">
        <v>912</v>
      </c>
      <c r="G2" s="2412"/>
    </row>
    <row r="3" spans="1:7" ht="21" customHeight="1" x14ac:dyDescent="0.25">
      <c r="A3" s="1566"/>
      <c r="B3" s="1008"/>
      <c r="C3" s="1008"/>
      <c r="D3" s="1008"/>
      <c r="E3" s="1008"/>
      <c r="F3" s="2409" t="s">
        <v>627</v>
      </c>
      <c r="G3" s="2410"/>
    </row>
    <row r="4" spans="1:7" ht="68.25" customHeight="1" x14ac:dyDescent="0.25">
      <c r="A4" s="1668" t="s">
        <v>466</v>
      </c>
      <c r="B4" s="21" t="s">
        <v>572</v>
      </c>
      <c r="C4" s="21" t="s">
        <v>573</v>
      </c>
      <c r="D4" s="21" t="s">
        <v>574</v>
      </c>
      <c r="E4" s="21" t="s">
        <v>575</v>
      </c>
      <c r="F4" s="21" t="s">
        <v>576</v>
      </c>
      <c r="G4" s="1669" t="s">
        <v>577</v>
      </c>
    </row>
    <row r="5" spans="1:7" ht="21" customHeight="1" x14ac:dyDescent="0.25">
      <c r="A5" s="2418" t="s">
        <v>662</v>
      </c>
      <c r="B5" s="2419"/>
      <c r="C5" s="2419"/>
      <c r="D5" s="2419"/>
      <c r="E5" s="2419"/>
      <c r="F5" s="2419"/>
      <c r="G5" s="2420"/>
    </row>
    <row r="6" spans="1:7" ht="21" customHeight="1" x14ac:dyDescent="0.25">
      <c r="A6" s="2421"/>
      <c r="B6" s="2422"/>
      <c r="C6" s="2422"/>
      <c r="D6" s="2422"/>
      <c r="E6" s="2422"/>
      <c r="F6" s="2422"/>
      <c r="G6" s="2423"/>
    </row>
    <row r="7" spans="1:7" ht="21" customHeight="1" x14ac:dyDescent="0.25">
      <c r="A7" s="2421"/>
      <c r="B7" s="2422"/>
      <c r="C7" s="2422"/>
      <c r="D7" s="2422"/>
      <c r="E7" s="2422"/>
      <c r="F7" s="2422"/>
      <c r="G7" s="2423"/>
    </row>
    <row r="8" spans="1:7" ht="21" customHeight="1" x14ac:dyDescent="0.25">
      <c r="A8" s="2421"/>
      <c r="B8" s="2422"/>
      <c r="C8" s="2422"/>
      <c r="D8" s="2422"/>
      <c r="E8" s="2422"/>
      <c r="F8" s="2422"/>
      <c r="G8" s="2423"/>
    </row>
    <row r="9" spans="1:7" ht="21" customHeight="1" x14ac:dyDescent="0.25">
      <c r="A9" s="2421"/>
      <c r="B9" s="2422"/>
      <c r="C9" s="2422"/>
      <c r="D9" s="2422"/>
      <c r="E9" s="2422"/>
      <c r="F9" s="2422"/>
      <c r="G9" s="2423"/>
    </row>
    <row r="10" spans="1:7" ht="21" customHeight="1" x14ac:dyDescent="0.25">
      <c r="A10" s="2421"/>
      <c r="B10" s="2422"/>
      <c r="C10" s="2422"/>
      <c r="D10" s="2422"/>
      <c r="E10" s="2422"/>
      <c r="F10" s="2422"/>
      <c r="G10" s="2423"/>
    </row>
    <row r="11" spans="1:7" ht="21" customHeight="1" x14ac:dyDescent="0.25">
      <c r="A11" s="2421"/>
      <c r="B11" s="2422"/>
      <c r="C11" s="2422"/>
      <c r="D11" s="2422"/>
      <c r="E11" s="2422"/>
      <c r="F11" s="2422"/>
      <c r="G11" s="2423"/>
    </row>
    <row r="12" spans="1:7" ht="21" customHeight="1" x14ac:dyDescent="0.25">
      <c r="A12" s="2421"/>
      <c r="B12" s="2422"/>
      <c r="C12" s="2422"/>
      <c r="D12" s="2422"/>
      <c r="E12" s="2422"/>
      <c r="F12" s="2422"/>
      <c r="G12" s="2423"/>
    </row>
    <row r="13" spans="1:7" ht="21" customHeight="1" x14ac:dyDescent="0.25">
      <c r="A13" s="2421"/>
      <c r="B13" s="2422"/>
      <c r="C13" s="2422"/>
      <c r="D13" s="2422"/>
      <c r="E13" s="2422"/>
      <c r="F13" s="2422"/>
      <c r="G13" s="2423"/>
    </row>
    <row r="14" spans="1:7" ht="21" customHeight="1" x14ac:dyDescent="0.25">
      <c r="A14" s="2421"/>
      <c r="B14" s="2422"/>
      <c r="C14" s="2422"/>
      <c r="D14" s="2422"/>
      <c r="E14" s="2422"/>
      <c r="F14" s="2422"/>
      <c r="G14" s="2423"/>
    </row>
    <row r="15" spans="1:7" ht="21" customHeight="1" x14ac:dyDescent="0.25">
      <c r="A15" s="2424"/>
      <c r="B15" s="2425"/>
      <c r="C15" s="2425"/>
      <c r="D15" s="2425"/>
      <c r="E15" s="2425"/>
      <c r="F15" s="2425"/>
      <c r="G15" s="2426"/>
    </row>
    <row r="16" spans="1:7" ht="21" customHeight="1" x14ac:dyDescent="0.25">
      <c r="A16" s="2427" t="s">
        <v>913</v>
      </c>
      <c r="B16" s="2428"/>
      <c r="C16" s="2428"/>
      <c r="D16" s="2428"/>
      <c r="E16" s="2428"/>
      <c r="F16" s="2428"/>
      <c r="G16" s="2429"/>
    </row>
    <row r="17" spans="1:13" ht="21" customHeight="1" x14ac:dyDescent="0.25">
      <c r="A17" s="1295"/>
      <c r="B17" s="1008"/>
      <c r="C17" s="1008"/>
      <c r="D17" s="1008"/>
      <c r="E17" s="1008"/>
      <c r="F17" s="1008"/>
      <c r="G17" s="1670"/>
    </row>
    <row r="18" spans="1:13" ht="21" customHeight="1" x14ac:dyDescent="0.25">
      <c r="A18" s="1671"/>
      <c r="B18" s="1550"/>
      <c r="C18" s="1550"/>
      <c r="D18" s="1550"/>
      <c r="E18" s="1550"/>
      <c r="F18" s="1550"/>
      <c r="G18" s="1306"/>
    </row>
    <row r="19" spans="1:13" ht="21" customHeight="1" thickBot="1" x14ac:dyDescent="0.3">
      <c r="A19" s="1672"/>
      <c r="B19" s="1673"/>
      <c r="C19" s="1673"/>
      <c r="D19" s="1673"/>
      <c r="E19" s="2263" t="s">
        <v>847</v>
      </c>
      <c r="F19" s="2263"/>
      <c r="G19" s="2264"/>
    </row>
    <row r="20" spans="1:13" ht="21" hidden="1" customHeight="1" x14ac:dyDescent="0.25">
      <c r="A20" s="237" t="s">
        <v>327</v>
      </c>
      <c r="B20" s="237"/>
      <c r="C20" s="237"/>
      <c r="D20" s="237"/>
      <c r="E20" s="237"/>
      <c r="F20" s="237"/>
      <c r="G20" s="237"/>
      <c r="H20" s="237"/>
    </row>
    <row r="21" spans="1:13" ht="21" hidden="1" customHeight="1" x14ac:dyDescent="0.25">
      <c r="A21" s="238">
        <v>1</v>
      </c>
      <c r="B21" s="238" t="s">
        <v>682</v>
      </c>
      <c r="C21" s="2413" t="s">
        <v>681</v>
      </c>
      <c r="D21" s="1855"/>
      <c r="E21" s="1855"/>
      <c r="F21" s="1855"/>
      <c r="G21" s="1855"/>
      <c r="H21" s="1904"/>
    </row>
    <row r="22" spans="1:13" ht="21" hidden="1" customHeight="1" x14ac:dyDescent="0.25">
      <c r="A22" s="364">
        <v>2</v>
      </c>
      <c r="B22" s="62" t="s">
        <v>663</v>
      </c>
      <c r="C22" s="365" t="s">
        <v>662</v>
      </c>
      <c r="D22" s="365"/>
      <c r="E22" s="365"/>
      <c r="F22" s="365"/>
      <c r="G22" s="365"/>
      <c r="H22" s="366"/>
    </row>
    <row r="23" spans="1:13" ht="21" hidden="1" customHeight="1" x14ac:dyDescent="0.25">
      <c r="A23" s="238">
        <v>3</v>
      </c>
      <c r="B23" s="4" t="s">
        <v>664</v>
      </c>
      <c r="C23" s="1018" t="s">
        <v>662</v>
      </c>
      <c r="D23" s="1018"/>
      <c r="E23" s="1018"/>
      <c r="F23" s="1018"/>
      <c r="G23" s="1018"/>
      <c r="H23" s="239"/>
    </row>
    <row r="24" spans="1:13" ht="48" hidden="1" customHeight="1" x14ac:dyDescent="0.25">
      <c r="A24" s="238">
        <v>4</v>
      </c>
      <c r="B24" s="4" t="s">
        <v>665</v>
      </c>
      <c r="C24" s="2414" t="s">
        <v>683</v>
      </c>
      <c r="D24" s="1858"/>
      <c r="E24" s="1858"/>
      <c r="F24" s="1858"/>
      <c r="G24" s="1858"/>
      <c r="H24" s="1859"/>
      <c r="I24" s="996"/>
      <c r="J24" s="996"/>
      <c r="K24" s="996"/>
      <c r="L24" s="996"/>
      <c r="M24" s="996"/>
    </row>
    <row r="25" spans="1:13" ht="21" hidden="1" customHeight="1" x14ac:dyDescent="0.25">
      <c r="A25" s="238">
        <v>5</v>
      </c>
      <c r="B25" s="4" t="s">
        <v>667</v>
      </c>
      <c r="C25" s="1018" t="s">
        <v>662</v>
      </c>
      <c r="D25" s="1018"/>
      <c r="E25" s="1018"/>
      <c r="F25" s="1018"/>
      <c r="G25" s="1018"/>
      <c r="H25" s="239"/>
      <c r="I25" s="996"/>
      <c r="J25" s="996"/>
      <c r="K25" s="996"/>
      <c r="L25" s="996"/>
      <c r="M25" s="996"/>
    </row>
    <row r="26" spans="1:13" ht="21" customHeight="1" x14ac:dyDescent="0.25"/>
    <row r="27" spans="1:13" ht="21" customHeight="1" x14ac:dyDescent="0.25"/>
    <row r="28" spans="1:13" ht="21" customHeight="1" x14ac:dyDescent="0.25"/>
    <row r="29" spans="1:13" ht="21" customHeight="1" x14ac:dyDescent="0.25"/>
    <row r="30" spans="1:13" ht="21" customHeight="1" x14ac:dyDescent="0.25"/>
    <row r="31" spans="1:13" ht="21" customHeight="1" x14ac:dyDescent="0.25"/>
    <row r="32" spans="1:13"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sheetData>
  <mergeCells count="9">
    <mergeCell ref="F3:G3"/>
    <mergeCell ref="F2:G2"/>
    <mergeCell ref="C21:H21"/>
    <mergeCell ref="C24:H24"/>
    <mergeCell ref="A1:G1"/>
    <mergeCell ref="A2:E2"/>
    <mergeCell ref="E19:G19"/>
    <mergeCell ref="A5:G15"/>
    <mergeCell ref="A16:G16"/>
  </mergeCell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topLeftCell="A5" zoomScale="120" zoomScaleNormal="100" zoomScaleSheetLayoutView="120" workbookViewId="0">
      <selection activeCell="C11" sqref="C11"/>
    </sheetView>
  </sheetViews>
  <sheetFormatPr defaultRowHeight="15" x14ac:dyDescent="0.25"/>
  <cols>
    <col min="1" max="1" width="33.42578125" style="592" customWidth="1"/>
    <col min="2" max="2" width="19.85546875" style="592" customWidth="1"/>
    <col min="3" max="3" width="15.140625" customWidth="1"/>
  </cols>
  <sheetData>
    <row r="1" spans="1:3" x14ac:dyDescent="0.25">
      <c r="A1" s="2219" t="s">
        <v>1620</v>
      </c>
      <c r="B1" s="2220"/>
      <c r="C1" s="2221"/>
    </row>
    <row r="2" spans="1:3" x14ac:dyDescent="0.25">
      <c r="A2" s="1029"/>
      <c r="B2" s="702"/>
      <c r="C2" s="1409" t="s">
        <v>1541</v>
      </c>
    </row>
    <row r="3" spans="1:3" x14ac:dyDescent="0.25">
      <c r="A3" s="1328" t="s">
        <v>48</v>
      </c>
      <c r="B3" s="1326" t="s">
        <v>1519</v>
      </c>
      <c r="C3" s="1329" t="s">
        <v>1256</v>
      </c>
    </row>
    <row r="4" spans="1:3" x14ac:dyDescent="0.25">
      <c r="A4" s="1354" t="s">
        <v>1520</v>
      </c>
      <c r="B4" s="535" t="s">
        <v>172</v>
      </c>
      <c r="C4" s="1350">
        <v>6805.0500000000011</v>
      </c>
    </row>
    <row r="5" spans="1:3" x14ac:dyDescent="0.25">
      <c r="A5" s="1354" t="s">
        <v>96</v>
      </c>
      <c r="B5" s="535" t="s">
        <v>183</v>
      </c>
      <c r="C5" s="1351">
        <v>3919.7028997999987</v>
      </c>
    </row>
    <row r="6" spans="1:3" x14ac:dyDescent="0.25">
      <c r="A6" s="1354" t="s">
        <v>1521</v>
      </c>
      <c r="B6" s="535" t="s">
        <v>260</v>
      </c>
      <c r="C6" s="1350">
        <v>255.2077146</v>
      </c>
    </row>
    <row r="7" spans="1:3" x14ac:dyDescent="0.25">
      <c r="A7" s="1354" t="s">
        <v>1522</v>
      </c>
      <c r="B7" s="535" t="s">
        <v>261</v>
      </c>
      <c r="C7" s="1350">
        <v>0</v>
      </c>
    </row>
    <row r="8" spans="1:3" ht="30" x14ac:dyDescent="0.25">
      <c r="A8" s="1354" t="s">
        <v>1523</v>
      </c>
      <c r="B8" s="535" t="s">
        <v>262</v>
      </c>
      <c r="C8" s="1350">
        <v>168.19702290000001</v>
      </c>
    </row>
    <row r="9" spans="1:3" x14ac:dyDescent="0.25">
      <c r="A9" s="1355" t="s">
        <v>1524</v>
      </c>
      <c r="B9" s="1327" t="s">
        <v>1525</v>
      </c>
      <c r="C9" s="1352">
        <f>SUM(C4:C8)</f>
        <v>11148.157637299999</v>
      </c>
    </row>
    <row r="10" spans="1:3" ht="30" x14ac:dyDescent="0.25">
      <c r="A10" s="1354" t="s">
        <v>1526</v>
      </c>
      <c r="B10" s="535" t="s">
        <v>614</v>
      </c>
      <c r="C10" s="1351">
        <v>3310.40877</v>
      </c>
    </row>
    <row r="11" spans="1:3" ht="15.75" thickBot="1" x14ac:dyDescent="0.3">
      <c r="A11" s="1356" t="s">
        <v>1527</v>
      </c>
      <c r="B11" s="1330" t="s">
        <v>1528</v>
      </c>
      <c r="C11" s="1353">
        <f>C9-C10</f>
        <v>7837.7488672999989</v>
      </c>
    </row>
    <row r="12" spans="1:3" x14ac:dyDescent="0.25">
      <c r="A12" s="639"/>
    </row>
  </sheetData>
  <mergeCells count="1">
    <mergeCell ref="A1:C1"/>
  </mergeCells>
  <pageMargins left="0.7" right="0.7" top="0.75" bottom="0.75" header="0.3" footer="0.3"/>
  <pageSetup scale="165"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view="pageBreakPreview" topLeftCell="A32" zoomScaleNormal="70" zoomScaleSheetLayoutView="100" workbookViewId="0">
      <selection activeCell="D35" sqref="D35"/>
    </sheetView>
  </sheetViews>
  <sheetFormatPr defaultColWidth="9.140625" defaultRowHeight="15" x14ac:dyDescent="0.25"/>
  <cols>
    <col min="1" max="1" width="64.5703125" style="685" customWidth="1"/>
    <col min="2" max="7" width="13" style="671" hidden="1" customWidth="1"/>
    <col min="8" max="8" width="12" style="685" hidden="1" customWidth="1"/>
    <col min="9" max="9" width="29.28515625" style="685" customWidth="1"/>
    <col min="10" max="32" width="12" style="685" customWidth="1"/>
    <col min="33" max="16384" width="9.140625" style="685"/>
  </cols>
  <sheetData>
    <row r="1" spans="1:9" ht="19.5" thickBot="1" x14ac:dyDescent="0.3">
      <c r="A1" s="2436" t="s">
        <v>1711</v>
      </c>
      <c r="B1" s="2437"/>
      <c r="C1" s="2437"/>
      <c r="D1" s="2437"/>
      <c r="E1" s="2437"/>
      <c r="F1" s="2437"/>
      <c r="G1" s="2437"/>
      <c r="H1" s="2437"/>
      <c r="I1" s="2438"/>
    </row>
    <row r="2" spans="1:9" ht="16.5" hidden="1" x14ac:dyDescent="0.25">
      <c r="A2" s="1337" t="s">
        <v>1602</v>
      </c>
      <c r="B2" s="1332"/>
      <c r="C2" s="1332"/>
      <c r="D2" s="1332"/>
      <c r="E2" s="1332"/>
      <c r="F2" s="1332"/>
      <c r="G2" s="1332"/>
      <c r="H2" s="1333"/>
      <c r="I2" s="1334"/>
    </row>
    <row r="3" spans="1:9" hidden="1" x14ac:dyDescent="0.25">
      <c r="A3" s="2433" t="s">
        <v>48</v>
      </c>
      <c r="B3" s="818" t="s">
        <v>1252</v>
      </c>
      <c r="C3" s="818" t="s">
        <v>1253</v>
      </c>
      <c r="D3" s="818"/>
      <c r="E3" s="818"/>
      <c r="F3" s="818"/>
      <c r="G3" s="818"/>
      <c r="H3" s="1333"/>
      <c r="I3" s="1334"/>
    </row>
    <row r="4" spans="1:9" ht="30" hidden="1" x14ac:dyDescent="0.25">
      <c r="A4" s="2434"/>
      <c r="B4" s="818" t="s">
        <v>1541</v>
      </c>
      <c r="C4" s="818" t="s">
        <v>1541</v>
      </c>
      <c r="D4" s="818"/>
      <c r="E4" s="818"/>
      <c r="F4" s="818"/>
      <c r="G4" s="818"/>
      <c r="H4" s="1333"/>
      <c r="I4" s="1334"/>
    </row>
    <row r="5" spans="1:9" hidden="1" x14ac:dyDescent="0.25">
      <c r="A5" s="1338" t="s">
        <v>1542</v>
      </c>
      <c r="B5" s="686">
        <v>474.03042507895395</v>
      </c>
      <c r="C5" s="687">
        <v>513.99893477733428</v>
      </c>
      <c r="D5" s="686"/>
      <c r="E5" s="687"/>
      <c r="F5" s="686"/>
      <c r="G5" s="687"/>
      <c r="H5" s="1333"/>
      <c r="I5" s="1334"/>
    </row>
    <row r="6" spans="1:9" hidden="1" x14ac:dyDescent="0.25">
      <c r="A6" s="1338" t="s">
        <v>1543</v>
      </c>
      <c r="B6" s="688">
        <v>1.4143459646493328E-2</v>
      </c>
      <c r="C6" s="689">
        <v>3.9063544098802527E-2</v>
      </c>
      <c r="D6" s="688"/>
      <c r="E6" s="689"/>
      <c r="F6" s="688"/>
      <c r="G6" s="689"/>
      <c r="H6" s="1333"/>
      <c r="I6" s="1334"/>
    </row>
    <row r="7" spans="1:9" hidden="1" x14ac:dyDescent="0.25">
      <c r="A7" s="1338" t="s">
        <v>1544</v>
      </c>
      <c r="B7" s="689">
        <v>0.15</v>
      </c>
      <c r="C7" s="690" t="s">
        <v>205</v>
      </c>
      <c r="D7" s="689"/>
      <c r="E7" s="690"/>
      <c r="F7" s="689"/>
      <c r="G7" s="690"/>
      <c r="H7" s="1333"/>
      <c r="I7" s="1334"/>
    </row>
    <row r="8" spans="1:9" hidden="1" x14ac:dyDescent="0.25">
      <c r="A8" s="1338" t="s">
        <v>1545</v>
      </c>
      <c r="B8" s="686">
        <f>B5*B7/4</f>
        <v>17.776140940460774</v>
      </c>
      <c r="C8" s="687">
        <f>B8*4*(1+C6)</f>
        <v>73.882160023979964</v>
      </c>
      <c r="D8" s="686"/>
      <c r="E8" s="687"/>
      <c r="F8" s="686"/>
      <c r="G8" s="687"/>
      <c r="H8" s="1333"/>
      <c r="I8" s="1334"/>
    </row>
    <row r="9" spans="1:9" ht="30" hidden="1" x14ac:dyDescent="0.25">
      <c r="A9" s="1338" t="s">
        <v>1546</v>
      </c>
      <c r="B9" s="2435">
        <f>B8+C8</f>
        <v>91.658300964440741</v>
      </c>
      <c r="C9" s="2435"/>
      <c r="D9" s="2435"/>
      <c r="E9" s="2435"/>
      <c r="F9" s="2435"/>
      <c r="G9" s="2435"/>
      <c r="H9" s="1333"/>
      <c r="I9" s="1334"/>
    </row>
    <row r="10" spans="1:9" x14ac:dyDescent="0.25">
      <c r="A10" s="1339"/>
      <c r="B10" s="909"/>
      <c r="C10" s="909"/>
      <c r="D10" s="909"/>
      <c r="E10" s="909"/>
      <c r="F10" s="909"/>
      <c r="G10" s="909"/>
      <c r="H10" s="1333"/>
      <c r="I10" s="1334"/>
    </row>
    <row r="11" spans="1:9" x14ac:dyDescent="0.25">
      <c r="A11" s="1337" t="s">
        <v>26</v>
      </c>
      <c r="B11" s="1332"/>
      <c r="C11" s="1332"/>
      <c r="D11" s="1332"/>
      <c r="E11" s="1332"/>
      <c r="F11" s="1332"/>
      <c r="G11" s="1332"/>
      <c r="H11" s="1333"/>
      <c r="I11" s="1334"/>
    </row>
    <row r="12" spans="1:9" x14ac:dyDescent="0.25">
      <c r="A12" s="2439" t="s">
        <v>48</v>
      </c>
      <c r="B12" s="2430" t="s">
        <v>1690</v>
      </c>
      <c r="C12" s="2430"/>
      <c r="D12" s="2430" t="s">
        <v>1299</v>
      </c>
      <c r="E12" s="2430"/>
      <c r="F12" s="2430" t="s">
        <v>1300</v>
      </c>
      <c r="G12" s="2430"/>
      <c r="H12" s="2430" t="s">
        <v>1710</v>
      </c>
      <c r="I12" s="2431"/>
    </row>
    <row r="13" spans="1:9" ht="30" x14ac:dyDescent="0.25">
      <c r="A13" s="2439"/>
      <c r="B13" s="1581" t="s">
        <v>1547</v>
      </c>
      <c r="C13" s="1581" t="s">
        <v>1299</v>
      </c>
      <c r="D13" s="1581" t="s">
        <v>1547</v>
      </c>
      <c r="E13" s="1581" t="s">
        <v>1541</v>
      </c>
      <c r="F13" s="1581" t="s">
        <v>1547</v>
      </c>
      <c r="G13" s="1581" t="s">
        <v>1541</v>
      </c>
      <c r="H13" s="1581" t="s">
        <v>1547</v>
      </c>
      <c r="I13" s="1583" t="s">
        <v>1300</v>
      </c>
    </row>
    <row r="14" spans="1:9" x14ac:dyDescent="0.25">
      <c r="A14" s="1340" t="s">
        <v>1548</v>
      </c>
      <c r="B14" s="957">
        <f>B16/B15</f>
        <v>5.2613382693355608E-3</v>
      </c>
      <c r="C14" s="1357">
        <f>B14</f>
        <v>5.2613382693355608E-3</v>
      </c>
      <c r="D14" s="1357">
        <f>D16/D15</f>
        <v>5.2613382693355608E-3</v>
      </c>
      <c r="E14" s="1357">
        <f>C14</f>
        <v>5.2613382693355608E-3</v>
      </c>
      <c r="F14" s="1357">
        <f>F16/F15</f>
        <v>5.72449615498756E-3</v>
      </c>
      <c r="G14" s="1357">
        <f>E14</f>
        <v>5.2613382693355608E-3</v>
      </c>
      <c r="H14" s="1357">
        <f>H16/H15</f>
        <v>5.72449615498756E-3</v>
      </c>
      <c r="I14" s="1706">
        <f>H14</f>
        <v>5.72449615498756E-3</v>
      </c>
    </row>
    <row r="15" spans="1:9" x14ac:dyDescent="0.25">
      <c r="A15" s="1340" t="s">
        <v>1549</v>
      </c>
      <c r="B15" s="958">
        <v>49200.41</v>
      </c>
      <c r="C15" s="1357">
        <v>40714.370000000003</v>
      </c>
      <c r="D15" s="1357">
        <v>49200.41</v>
      </c>
      <c r="E15" s="1357">
        <v>40936.794999999998</v>
      </c>
      <c r="F15" s="1357">
        <v>52937.41</v>
      </c>
      <c r="G15" s="1357">
        <v>47270.244999999995</v>
      </c>
      <c r="H15" s="1357">
        <v>52937.41</v>
      </c>
      <c r="I15" s="1359">
        <v>44044.782999999996</v>
      </c>
    </row>
    <row r="16" spans="1:9" x14ac:dyDescent="0.25">
      <c r="A16" s="1340" t="s">
        <v>1550</v>
      </c>
      <c r="B16" s="958">
        <v>258.86</v>
      </c>
      <c r="C16" s="1357">
        <f>C14*C15</f>
        <v>214.2120729928877</v>
      </c>
      <c r="D16" s="1357">
        <v>258.86</v>
      </c>
      <c r="E16" s="1357">
        <f>E14*E15</f>
        <v>215.38232615744462</v>
      </c>
      <c r="F16" s="1357">
        <v>303.04000000000002</v>
      </c>
      <c r="G16" s="1357">
        <f>G14*G15</f>
        <v>248.70474901936791</v>
      </c>
      <c r="H16" s="1357">
        <v>303.04000000000002</v>
      </c>
      <c r="I16" s="1359">
        <f>I14*I15</f>
        <v>252.13419093076143</v>
      </c>
    </row>
    <row r="17" spans="1:9" x14ac:dyDescent="0.25">
      <c r="A17" s="1340" t="s">
        <v>1551</v>
      </c>
      <c r="B17" s="957">
        <v>0.18140593162780166</v>
      </c>
      <c r="C17" s="1357">
        <v>0.18140593162780166</v>
      </c>
      <c r="D17" s="1357">
        <v>0.18140593162780166</v>
      </c>
      <c r="E17" s="1357">
        <f>D17</f>
        <v>0.18140593162780166</v>
      </c>
      <c r="F17" s="1357">
        <v>0.19737293587819002</v>
      </c>
      <c r="G17" s="1357">
        <f>F17</f>
        <v>0.19737293587819002</v>
      </c>
      <c r="H17" s="1357">
        <v>0.19737293587819002</v>
      </c>
      <c r="I17" s="1706">
        <v>0.19737293587819002</v>
      </c>
    </row>
    <row r="18" spans="1:9" x14ac:dyDescent="0.25">
      <c r="A18" s="1340" t="s">
        <v>1552</v>
      </c>
      <c r="B18" s="958">
        <v>4417</v>
      </c>
      <c r="C18" s="1357">
        <v>4633</v>
      </c>
      <c r="D18" s="1357">
        <v>4417</v>
      </c>
      <c r="E18" s="1357">
        <v>4364</v>
      </c>
      <c r="F18" s="1357">
        <v>4663</v>
      </c>
      <c r="G18" s="1357">
        <v>4576</v>
      </c>
      <c r="H18" s="1357">
        <v>4663</v>
      </c>
      <c r="I18" s="1359">
        <v>4944</v>
      </c>
    </row>
    <row r="19" spans="1:9" x14ac:dyDescent="0.25">
      <c r="A19" s="1340" t="s">
        <v>1553</v>
      </c>
      <c r="B19" s="958">
        <v>801.27</v>
      </c>
      <c r="C19" s="1357">
        <f>C17*C18</f>
        <v>840.45368123160506</v>
      </c>
      <c r="D19" s="1357">
        <v>801.27</v>
      </c>
      <c r="E19" s="1357">
        <f>E17*E18</f>
        <v>791.65548562372646</v>
      </c>
      <c r="F19" s="1357">
        <v>920.35</v>
      </c>
      <c r="G19" s="1357">
        <f>G17*G18</f>
        <v>903.17855457859753</v>
      </c>
      <c r="H19" s="1357">
        <v>920.35</v>
      </c>
      <c r="I19" s="1359">
        <f>I17*I18</f>
        <v>975.81179498177141</v>
      </c>
    </row>
    <row r="20" spans="1:9" x14ac:dyDescent="0.25">
      <c r="A20" s="1340" t="s">
        <v>1554</v>
      </c>
      <c r="B20" s="958">
        <v>44.74</v>
      </c>
      <c r="C20" s="1357">
        <v>0</v>
      </c>
      <c r="D20" s="1357">
        <v>44.74</v>
      </c>
      <c r="E20" s="1357">
        <f>B9/3</f>
        <v>30.552766988146914</v>
      </c>
      <c r="F20" s="1357">
        <v>0</v>
      </c>
      <c r="G20" s="1357">
        <f>B9/3</f>
        <v>30.552766988146914</v>
      </c>
      <c r="H20" s="1357">
        <v>0</v>
      </c>
      <c r="I20" s="1359">
        <v>0</v>
      </c>
    </row>
    <row r="21" spans="1:9" x14ac:dyDescent="0.25">
      <c r="A21" s="1341" t="s">
        <v>1555</v>
      </c>
      <c r="B21" s="959">
        <f>B16+B19+B20</f>
        <v>1104.8700000000001</v>
      </c>
      <c r="C21" s="1358">
        <f>C16+C19+C20</f>
        <v>1054.6657542244927</v>
      </c>
      <c r="D21" s="1358">
        <f>D16+D19+D20+0.01</f>
        <v>1104.8800000000001</v>
      </c>
      <c r="E21" s="1358">
        <f>E16+E19+E20</f>
        <v>1037.590578769318</v>
      </c>
      <c r="F21" s="1358">
        <f>F16+F19+F20</f>
        <v>1223.3900000000001</v>
      </c>
      <c r="G21" s="1358">
        <f>G16+G19+G20</f>
        <v>1182.4360705861125</v>
      </c>
      <c r="H21" s="1358">
        <f>H16+H19+H20</f>
        <v>1223.3900000000001</v>
      </c>
      <c r="I21" s="1360">
        <f>I16+I19+I20</f>
        <v>1227.9459859125329</v>
      </c>
    </row>
    <row r="22" spans="1:9" x14ac:dyDescent="0.25">
      <c r="A22" s="1331"/>
      <c r="B22" s="1332"/>
      <c r="C22" s="1332"/>
      <c r="D22" s="1332"/>
      <c r="E22" s="1332"/>
      <c r="F22" s="1332"/>
      <c r="G22" s="1332"/>
      <c r="H22" s="1333"/>
      <c r="I22" s="1334"/>
    </row>
    <row r="23" spans="1:9" x14ac:dyDescent="0.25">
      <c r="A23" s="1337" t="s">
        <v>25</v>
      </c>
      <c r="B23" s="1332"/>
      <c r="C23" s="1332"/>
      <c r="D23" s="1332"/>
      <c r="E23" s="1332"/>
      <c r="F23" s="1332"/>
      <c r="G23" s="1332"/>
      <c r="H23" s="1333"/>
      <c r="I23" s="1334"/>
    </row>
    <row r="24" spans="1:9" ht="14.45" customHeight="1" x14ac:dyDescent="0.25">
      <c r="A24" s="2432" t="s">
        <v>48</v>
      </c>
      <c r="B24" s="2430" t="s">
        <v>1690</v>
      </c>
      <c r="C24" s="2430"/>
      <c r="D24" s="2430" t="s">
        <v>1299</v>
      </c>
      <c r="E24" s="2430"/>
      <c r="F24" s="2430" t="s">
        <v>1300</v>
      </c>
      <c r="G24" s="2430"/>
      <c r="H24" s="2430" t="s">
        <v>1710</v>
      </c>
      <c r="I24" s="2431"/>
    </row>
    <row r="25" spans="1:9" ht="30" x14ac:dyDescent="0.25">
      <c r="A25" s="2432"/>
      <c r="B25" s="1581" t="s">
        <v>1547</v>
      </c>
      <c r="C25" s="1581" t="s">
        <v>1299</v>
      </c>
      <c r="D25" s="1581" t="s">
        <v>1547</v>
      </c>
      <c r="E25" s="1581" t="s">
        <v>1541</v>
      </c>
      <c r="F25" s="1581" t="s">
        <v>1547</v>
      </c>
      <c r="G25" s="1581" t="s">
        <v>1541</v>
      </c>
      <c r="H25" s="1581" t="s">
        <v>1547</v>
      </c>
      <c r="I25" s="1583" t="s">
        <v>1300</v>
      </c>
    </row>
    <row r="26" spans="1:9" x14ac:dyDescent="0.25">
      <c r="A26" s="1340" t="s">
        <v>1556</v>
      </c>
      <c r="B26" s="958">
        <v>23389.439999999999</v>
      </c>
      <c r="C26" s="1357">
        <v>24164.989471199995</v>
      </c>
      <c r="D26" s="1357">
        <v>23389.439999999999</v>
      </c>
      <c r="E26" s="1357">
        <v>24096.390488142351</v>
      </c>
      <c r="F26" s="1357">
        <v>29211.51</v>
      </c>
      <c r="G26" s="1357">
        <v>27563.032843393812</v>
      </c>
      <c r="H26" s="1357">
        <v>29211.51</v>
      </c>
      <c r="I26" s="1359">
        <v>27065.701421849997</v>
      </c>
    </row>
    <row r="27" spans="1:9" x14ac:dyDescent="0.25">
      <c r="A27" s="1340" t="s">
        <v>1557</v>
      </c>
      <c r="B27" s="960">
        <f>B28/B26</f>
        <v>1.753355360367756E-2</v>
      </c>
      <c r="C27" s="1348">
        <f>B27</f>
        <v>1.753355360367756E-2</v>
      </c>
      <c r="D27" s="1348">
        <f>D28/D26</f>
        <v>1.753355360367756E-2</v>
      </c>
      <c r="E27" s="1348">
        <f>D27</f>
        <v>1.753355360367756E-2</v>
      </c>
      <c r="F27" s="1348">
        <f>F28/F26</f>
        <v>1.8315383217094906E-2</v>
      </c>
      <c r="G27" s="1348">
        <f>F27</f>
        <v>1.8315383217094906E-2</v>
      </c>
      <c r="H27" s="1348">
        <f>H28/H26</f>
        <v>1.8315383217094906E-2</v>
      </c>
      <c r="I27" s="1674">
        <f>H27</f>
        <v>1.8315383217094906E-2</v>
      </c>
    </row>
    <row r="28" spans="1:9" x14ac:dyDescent="0.25">
      <c r="A28" s="1341" t="s">
        <v>1558</v>
      </c>
      <c r="B28" s="959">
        <v>410.1</v>
      </c>
      <c r="C28" s="1358">
        <v>423.69813822558893</v>
      </c>
      <c r="D28" s="1358">
        <v>410.1</v>
      </c>
      <c r="E28" s="1358">
        <f>E27*E26</f>
        <v>422.49535427899002</v>
      </c>
      <c r="F28" s="1358">
        <v>535.02</v>
      </c>
      <c r="G28" s="1358">
        <f>G27*G26</f>
        <v>504.82750915213069</v>
      </c>
      <c r="H28" s="1358">
        <v>535.02</v>
      </c>
      <c r="I28" s="1360">
        <f>I26*I27</f>
        <v>495.71869358065317</v>
      </c>
    </row>
    <row r="29" spans="1:9" x14ac:dyDescent="0.25">
      <c r="A29" s="1331"/>
      <c r="B29" s="1332"/>
      <c r="C29" s="1332"/>
      <c r="D29" s="1332"/>
      <c r="E29" s="1332"/>
      <c r="F29" s="1332"/>
      <c r="G29" s="1332"/>
      <c r="H29" s="1333"/>
      <c r="I29" s="1334"/>
    </row>
    <row r="30" spans="1:9" x14ac:dyDescent="0.25">
      <c r="A30" s="1337" t="s">
        <v>1308</v>
      </c>
      <c r="B30" s="1332"/>
      <c r="C30" s="1332"/>
      <c r="D30" s="1332"/>
      <c r="E30" s="1332"/>
      <c r="F30" s="1332"/>
      <c r="G30" s="1332"/>
      <c r="H30" s="1333"/>
      <c r="I30" s="1334"/>
    </row>
    <row r="31" spans="1:9" ht="14.45" customHeight="1" x14ac:dyDescent="0.25">
      <c r="A31" s="2432" t="s">
        <v>48</v>
      </c>
      <c r="B31" s="2430" t="s">
        <v>1690</v>
      </c>
      <c r="C31" s="2430"/>
      <c r="D31" s="2430" t="s">
        <v>1299</v>
      </c>
      <c r="E31" s="2430"/>
      <c r="F31" s="2430" t="s">
        <v>1300</v>
      </c>
      <c r="G31" s="2430"/>
      <c r="H31" s="2430" t="s">
        <v>1710</v>
      </c>
      <c r="I31" s="2431"/>
    </row>
    <row r="32" spans="1:9" ht="30" x14ac:dyDescent="0.25">
      <c r="A32" s="2432"/>
      <c r="B32" s="1581" t="s">
        <v>1547</v>
      </c>
      <c r="C32" s="1581" t="s">
        <v>1299</v>
      </c>
      <c r="D32" s="1581" t="s">
        <v>1547</v>
      </c>
      <c r="E32" s="1581" t="s">
        <v>1541</v>
      </c>
      <c r="F32" s="1581" t="s">
        <v>1547</v>
      </c>
      <c r="G32" s="1581" t="s">
        <v>1541</v>
      </c>
      <c r="H32" s="1581" t="s">
        <v>1547</v>
      </c>
      <c r="I32" s="1583" t="s">
        <v>1300</v>
      </c>
    </row>
    <row r="33" spans="1:9" x14ac:dyDescent="0.25">
      <c r="A33" s="1340" t="s">
        <v>1548</v>
      </c>
      <c r="B33" s="1346">
        <v>2.1768111281999481E-4</v>
      </c>
      <c r="C33" s="1357">
        <v>2.1768111281999481E-4</v>
      </c>
      <c r="D33" s="1357">
        <v>2.1768111281999481E-4</v>
      </c>
      <c r="E33" s="1357">
        <f>D33</f>
        <v>2.1768111281999481E-4</v>
      </c>
      <c r="F33" s="1357">
        <v>2.2743840320106325E-4</v>
      </c>
      <c r="G33" s="1357">
        <f>F33</f>
        <v>2.2743840320106325E-4</v>
      </c>
      <c r="H33" s="1357">
        <v>2.2743840320106325E-4</v>
      </c>
      <c r="I33" s="1706">
        <v>2.2743840320106325E-4</v>
      </c>
    </row>
    <row r="34" spans="1:9" x14ac:dyDescent="0.25">
      <c r="A34" s="1340" t="s">
        <v>1549</v>
      </c>
      <c r="B34" s="1346">
        <v>49200.41</v>
      </c>
      <c r="C34" s="1357">
        <v>40714.370000000003</v>
      </c>
      <c r="D34" s="1357">
        <v>49200.41</v>
      </c>
      <c r="E34" s="1357">
        <f>E15</f>
        <v>40936.794999999998</v>
      </c>
      <c r="F34" s="1357">
        <v>52937.41</v>
      </c>
      <c r="G34" s="1357">
        <f>G15</f>
        <v>47270.244999999995</v>
      </c>
      <c r="H34" s="1357">
        <v>52937.41</v>
      </c>
      <c r="I34" s="1359">
        <v>44044.782999999996</v>
      </c>
    </row>
    <row r="35" spans="1:9" x14ac:dyDescent="0.25">
      <c r="A35" s="1340" t="s">
        <v>1559</v>
      </c>
      <c r="B35" s="1346">
        <v>10.71</v>
      </c>
      <c r="C35" s="1357">
        <f>C33*C34</f>
        <v>8.8627493693650123</v>
      </c>
      <c r="D35" s="1357">
        <v>10.71</v>
      </c>
      <c r="E35" s="1357">
        <f>E33*E34</f>
        <v>8.9111670908839997</v>
      </c>
      <c r="F35" s="1357">
        <v>12.04</v>
      </c>
      <c r="G35" s="1357">
        <f>G33*G34</f>
        <v>10.751069041723042</v>
      </c>
      <c r="H35" s="1357">
        <v>12.04</v>
      </c>
      <c r="I35" s="1359">
        <f>I33*I34</f>
        <v>10.017475114857335</v>
      </c>
    </row>
    <row r="36" spans="1:9" x14ac:dyDescent="0.25">
      <c r="A36" s="1340" t="s">
        <v>1551</v>
      </c>
      <c r="B36" s="1346">
        <v>4.9943400498075616E-3</v>
      </c>
      <c r="C36" s="1357">
        <v>4.9943400498075616E-3</v>
      </c>
      <c r="D36" s="1357">
        <v>4.9943400498075616E-3</v>
      </c>
      <c r="E36" s="1357">
        <f>D36</f>
        <v>4.9943400498075616E-3</v>
      </c>
      <c r="F36" s="1357">
        <v>5.2176710272356852E-3</v>
      </c>
      <c r="G36" s="1357">
        <f>F36</f>
        <v>5.2176710272356852E-3</v>
      </c>
      <c r="H36" s="1357">
        <v>5.2176710272356852E-3</v>
      </c>
      <c r="I36" s="1706">
        <v>5.2176710272356852E-3</v>
      </c>
    </row>
    <row r="37" spans="1:9" x14ac:dyDescent="0.25">
      <c r="A37" s="1340" t="s">
        <v>1552</v>
      </c>
      <c r="B37" s="1346">
        <v>4417</v>
      </c>
      <c r="C37" s="1357">
        <v>4633</v>
      </c>
      <c r="D37" s="1357">
        <v>4417</v>
      </c>
      <c r="E37" s="1357">
        <f>E18</f>
        <v>4364</v>
      </c>
      <c r="F37" s="1357">
        <v>4663</v>
      </c>
      <c r="G37" s="1357">
        <f>G18</f>
        <v>4576</v>
      </c>
      <c r="H37" s="1357">
        <v>4663</v>
      </c>
      <c r="I37" s="1359">
        <v>4944</v>
      </c>
    </row>
    <row r="38" spans="1:9" x14ac:dyDescent="0.25">
      <c r="A38" s="1340" t="s">
        <v>1560</v>
      </c>
      <c r="B38" s="1346">
        <v>22.06</v>
      </c>
      <c r="C38" s="1357">
        <f>C36*C37</f>
        <v>23.138777450758433</v>
      </c>
      <c r="D38" s="1357">
        <v>22.06</v>
      </c>
      <c r="E38" s="1357">
        <f>E36*E37</f>
        <v>21.795299977360198</v>
      </c>
      <c r="F38" s="1357">
        <v>24.33</v>
      </c>
      <c r="G38" s="1357">
        <f>G36*G37</f>
        <v>23.876062620630496</v>
      </c>
      <c r="H38" s="1357">
        <v>24.33</v>
      </c>
      <c r="I38" s="1359">
        <f>I36*I37</f>
        <v>25.796165558653229</v>
      </c>
    </row>
    <row r="39" spans="1:9" x14ac:dyDescent="0.25">
      <c r="A39" s="1340" t="s">
        <v>1561</v>
      </c>
      <c r="B39" s="1346">
        <v>9.1247395058052989E-4</v>
      </c>
      <c r="C39" s="1357">
        <v>9.1247395058052989E-4</v>
      </c>
      <c r="D39" s="1357">
        <v>9.1247395058052989E-4</v>
      </c>
      <c r="E39" s="1357">
        <f>D39</f>
        <v>9.1247395058052989E-4</v>
      </c>
      <c r="F39" s="1357">
        <v>9.5422486516387776E-4</v>
      </c>
      <c r="G39" s="1357">
        <f>F39</f>
        <v>9.5422486516387776E-4</v>
      </c>
      <c r="H39" s="1357">
        <v>9.5422486516387776E-4</v>
      </c>
      <c r="I39" s="1706">
        <v>9.5422486516387776E-4</v>
      </c>
    </row>
    <row r="40" spans="1:9" x14ac:dyDescent="0.25">
      <c r="A40" s="1340" t="s">
        <v>1562</v>
      </c>
      <c r="B40" s="1346">
        <v>6718</v>
      </c>
      <c r="C40" s="1357">
        <v>6368</v>
      </c>
      <c r="D40" s="1357">
        <v>6718</v>
      </c>
      <c r="E40" s="1357">
        <v>6236</v>
      </c>
      <c r="F40" s="1357">
        <v>7231</v>
      </c>
      <c r="G40" s="1357">
        <v>6300</v>
      </c>
      <c r="H40" s="1357">
        <v>7231</v>
      </c>
      <c r="I40" s="1359">
        <v>6372</v>
      </c>
    </row>
    <row r="41" spans="1:9" x14ac:dyDescent="0.25">
      <c r="A41" s="1340" t="s">
        <v>1563</v>
      </c>
      <c r="B41" s="1346">
        <v>6.13</v>
      </c>
      <c r="C41" s="1357">
        <f>C39*C40</f>
        <v>5.8106341172968143</v>
      </c>
      <c r="D41" s="1357">
        <v>6.13</v>
      </c>
      <c r="E41" s="1357">
        <f>E39*E40</f>
        <v>5.6901875558201844</v>
      </c>
      <c r="F41" s="1357">
        <v>6.9</v>
      </c>
      <c r="G41" s="1357">
        <f>G39*G40</f>
        <v>6.0116166505324298</v>
      </c>
      <c r="H41" s="1357">
        <v>6.9</v>
      </c>
      <c r="I41" s="1359">
        <f>I39*I40</f>
        <v>6.0803208408242293</v>
      </c>
    </row>
    <row r="42" spans="1:9" x14ac:dyDescent="0.25">
      <c r="A42" s="1340" t="s">
        <v>1810</v>
      </c>
      <c r="B42" s="1347">
        <v>0</v>
      </c>
      <c r="C42" s="1357">
        <v>0</v>
      </c>
      <c r="D42" s="1357"/>
      <c r="E42" s="1357"/>
      <c r="F42" s="1357"/>
      <c r="G42" s="1357"/>
      <c r="H42" s="1357">
        <v>0</v>
      </c>
      <c r="I42" s="1359">
        <v>12.27</v>
      </c>
    </row>
    <row r="43" spans="1:9" x14ac:dyDescent="0.25">
      <c r="A43" s="1341" t="s">
        <v>1564</v>
      </c>
      <c r="B43" s="1345">
        <f>B35+B38+B41</f>
        <v>38.9</v>
      </c>
      <c r="C43" s="1358">
        <f>C35+C38+C41+C42</f>
        <v>37.812160937420259</v>
      </c>
      <c r="D43" s="1358">
        <f>D35+D38+D41</f>
        <v>38.9</v>
      </c>
      <c r="E43" s="1358">
        <f>E35+E38+E41</f>
        <v>36.396654624064382</v>
      </c>
      <c r="F43" s="1358">
        <f>F35+F38+F41-0.01</f>
        <v>43.26</v>
      </c>
      <c r="G43" s="1358">
        <f>G35+G38+G41</f>
        <v>40.638748312885966</v>
      </c>
      <c r="H43" s="1358">
        <f>H35+H38+H41</f>
        <v>43.269999999999996</v>
      </c>
      <c r="I43" s="1360">
        <f>I35+I38+I41+I42</f>
        <v>54.163961514334787</v>
      </c>
    </row>
    <row r="44" spans="1:9" x14ac:dyDescent="0.25">
      <c r="A44" s="1331"/>
      <c r="B44" s="1332"/>
      <c r="C44" s="1332"/>
      <c r="D44" s="1332"/>
      <c r="E44" s="1332"/>
      <c r="F44" s="1332"/>
      <c r="G44" s="1332"/>
      <c r="H44" s="1333"/>
      <c r="I44" s="1334"/>
    </row>
    <row r="45" spans="1:9" x14ac:dyDescent="0.25">
      <c r="A45" s="1337" t="s">
        <v>1571</v>
      </c>
      <c r="B45" s="1332"/>
      <c r="C45" s="1332"/>
      <c r="D45" s="1332"/>
      <c r="E45" s="1332"/>
      <c r="F45" s="1332"/>
      <c r="G45" s="1335" t="s">
        <v>1599</v>
      </c>
      <c r="H45" s="1333"/>
      <c r="I45" s="1334"/>
    </row>
    <row r="46" spans="1:9" ht="14.45" customHeight="1" x14ac:dyDescent="0.25">
      <c r="A46" s="2432" t="s">
        <v>48</v>
      </c>
      <c r="B46" s="2430" t="s">
        <v>1690</v>
      </c>
      <c r="C46" s="2430"/>
      <c r="D46" s="2430" t="s">
        <v>1299</v>
      </c>
      <c r="E46" s="2430"/>
      <c r="F46" s="2430" t="s">
        <v>1300</v>
      </c>
      <c r="G46" s="2430"/>
      <c r="H46" s="2430" t="s">
        <v>1710</v>
      </c>
      <c r="I46" s="2431"/>
    </row>
    <row r="47" spans="1:9" ht="30" x14ac:dyDescent="0.25">
      <c r="A47" s="2432"/>
      <c r="B47" s="1581" t="s">
        <v>1547</v>
      </c>
      <c r="C47" s="1581" t="s">
        <v>1299</v>
      </c>
      <c r="D47" s="1581" t="s">
        <v>1547</v>
      </c>
      <c r="E47" s="1581" t="s">
        <v>1541</v>
      </c>
      <c r="F47" s="1581" t="s">
        <v>1547</v>
      </c>
      <c r="G47" s="1581" t="s">
        <v>1541</v>
      </c>
      <c r="H47" s="1581" t="s">
        <v>1547</v>
      </c>
      <c r="I47" s="1583" t="s">
        <v>1300</v>
      </c>
    </row>
    <row r="48" spans="1:9" x14ac:dyDescent="0.25">
      <c r="A48" s="1342" t="s">
        <v>1565</v>
      </c>
      <c r="B48" s="958">
        <v>1104.8800000000001</v>
      </c>
      <c r="C48" s="1357">
        <f>C21</f>
        <v>1054.6657542244927</v>
      </c>
      <c r="D48" s="1357">
        <v>1223.3900000000001</v>
      </c>
      <c r="E48" s="1357">
        <v>1227.9459859125329</v>
      </c>
      <c r="F48" s="1357">
        <v>810.43727244668946</v>
      </c>
      <c r="G48" s="1357">
        <v>853.3730172028379</v>
      </c>
      <c r="H48" s="1357">
        <v>1223.3900000000001</v>
      </c>
      <c r="I48" s="1359">
        <f>I21</f>
        <v>1227.9459859125329</v>
      </c>
    </row>
    <row r="49" spans="1:11" x14ac:dyDescent="0.25">
      <c r="A49" s="1342" t="s">
        <v>1566</v>
      </c>
      <c r="B49" s="958">
        <v>276.27</v>
      </c>
      <c r="C49" s="1357">
        <v>278.84460000000001</v>
      </c>
      <c r="D49" s="1357">
        <v>276.27</v>
      </c>
      <c r="E49" s="1357">
        <v>687.53969690499105</v>
      </c>
      <c r="F49" s="1357">
        <v>305.91000000000003</v>
      </c>
      <c r="G49" s="1357">
        <v>734.98101848010776</v>
      </c>
      <c r="H49" s="1357">
        <v>305.91000000000003</v>
      </c>
      <c r="I49" s="1359">
        <v>255.2077146</v>
      </c>
    </row>
    <row r="50" spans="1:11" x14ac:dyDescent="0.25">
      <c r="A50" s="1341" t="s">
        <v>1567</v>
      </c>
      <c r="B50" s="958">
        <v>828.61000000000013</v>
      </c>
      <c r="C50" s="1358">
        <f>C48-C49</f>
        <v>775.82115422449272</v>
      </c>
      <c r="D50" s="1358">
        <f>D48-D49</f>
        <v>947.12000000000012</v>
      </c>
      <c r="E50" s="1358">
        <f>E48-E49</f>
        <v>540.40628900754189</v>
      </c>
      <c r="F50" s="1358">
        <f>F48-F49</f>
        <v>504.52727244668944</v>
      </c>
      <c r="G50" s="1358">
        <f>G48-G49</f>
        <v>118.39199872273014</v>
      </c>
      <c r="H50" s="1358">
        <v>917.48</v>
      </c>
      <c r="I50" s="1360">
        <f>I48-I49</f>
        <v>972.7382713125329</v>
      </c>
      <c r="K50" s="1344"/>
    </row>
    <row r="51" spans="1:11" x14ac:dyDescent="0.25">
      <c r="A51" s="1340"/>
      <c r="B51" s="958"/>
      <c r="C51" s="1357"/>
      <c r="D51" s="1357"/>
      <c r="E51" s="1357"/>
      <c r="F51" s="1357"/>
      <c r="G51" s="1357"/>
      <c r="H51" s="1357"/>
      <c r="I51" s="1359"/>
    </row>
    <row r="52" spans="1:11" x14ac:dyDescent="0.25">
      <c r="A52" s="1342" t="s">
        <v>1568</v>
      </c>
      <c r="B52" s="958">
        <v>38.9</v>
      </c>
      <c r="C52" s="1357">
        <f>C43</f>
        <v>37.812160937420259</v>
      </c>
      <c r="D52" s="1357">
        <v>38.9</v>
      </c>
      <c r="E52" s="1357">
        <f>E43</f>
        <v>36.396654624064382</v>
      </c>
      <c r="F52" s="1357">
        <v>43.26</v>
      </c>
      <c r="G52" s="1357">
        <f>G43</f>
        <v>40.638748312885966</v>
      </c>
      <c r="H52" s="1357">
        <v>43.26</v>
      </c>
      <c r="I52" s="1359">
        <f>I43</f>
        <v>54.163961514334787</v>
      </c>
    </row>
    <row r="53" spans="1:11" x14ac:dyDescent="0.25">
      <c r="A53" s="1342" t="s">
        <v>1569</v>
      </c>
      <c r="B53" s="958">
        <v>7.88</v>
      </c>
      <c r="C53" s="1357">
        <v>0</v>
      </c>
      <c r="D53" s="1357">
        <v>7.88</v>
      </c>
      <c r="E53" s="1357">
        <v>0</v>
      </c>
      <c r="F53" s="1357">
        <v>8.77</v>
      </c>
      <c r="G53" s="1357">
        <v>0</v>
      </c>
      <c r="H53" s="1357">
        <v>8.77</v>
      </c>
      <c r="I53" s="1359">
        <v>0</v>
      </c>
    </row>
    <row r="54" spans="1:11" x14ac:dyDescent="0.25">
      <c r="A54" s="1341" t="s">
        <v>1570</v>
      </c>
      <c r="B54" s="958">
        <v>31.02</v>
      </c>
      <c r="C54" s="1358">
        <f>C52-C53</f>
        <v>37.812160937420259</v>
      </c>
      <c r="D54" s="1358">
        <f>D52-D53</f>
        <v>31.02</v>
      </c>
      <c r="E54" s="1358">
        <f>E52-E53</f>
        <v>36.396654624064382</v>
      </c>
      <c r="F54" s="1358">
        <f>F52-F53</f>
        <v>34.489999999999995</v>
      </c>
      <c r="G54" s="1358">
        <f>G52-G53</f>
        <v>40.638748312885966</v>
      </c>
      <c r="H54" s="1358">
        <v>34.489999999999995</v>
      </c>
      <c r="I54" s="1360">
        <f>I52-I53</f>
        <v>54.163961514334787</v>
      </c>
    </row>
    <row r="55" spans="1:11" x14ac:dyDescent="0.25">
      <c r="A55" s="1340"/>
      <c r="B55" s="958"/>
      <c r="C55" s="1357"/>
      <c r="D55" s="1357"/>
      <c r="E55" s="1357"/>
      <c r="F55" s="1357"/>
      <c r="G55" s="1357"/>
      <c r="H55" s="1357"/>
      <c r="I55" s="1359"/>
    </row>
    <row r="56" spans="1:11" x14ac:dyDescent="0.25">
      <c r="A56" s="1341" t="s">
        <v>25</v>
      </c>
      <c r="B56" s="959">
        <v>410.1</v>
      </c>
      <c r="C56" s="1358">
        <f>C28</f>
        <v>423.69813822558893</v>
      </c>
      <c r="D56" s="1358">
        <v>410.1</v>
      </c>
      <c r="E56" s="1358">
        <f>E28</f>
        <v>422.49535427899002</v>
      </c>
      <c r="F56" s="1358">
        <v>535.02</v>
      </c>
      <c r="G56" s="1358">
        <f>G28</f>
        <v>504.82750915213069</v>
      </c>
      <c r="H56" s="1357">
        <v>535.02</v>
      </c>
      <c r="I56" s="1360">
        <f>I28</f>
        <v>495.71869358065317</v>
      </c>
    </row>
    <row r="57" spans="1:11" x14ac:dyDescent="0.25">
      <c r="A57" s="1341"/>
      <c r="B57" s="959"/>
      <c r="C57" s="1358"/>
      <c r="D57" s="1358"/>
      <c r="E57" s="1358"/>
      <c r="F57" s="1358"/>
      <c r="G57" s="1358"/>
      <c r="H57" s="1357"/>
      <c r="I57" s="1359"/>
    </row>
    <row r="58" spans="1:11" ht="15.75" thickBot="1" x14ac:dyDescent="0.3">
      <c r="A58" s="1343" t="s">
        <v>1571</v>
      </c>
      <c r="B58" s="1336">
        <f t="shared" ref="B58:I58" si="0">B50+B54+B56</f>
        <v>1269.73</v>
      </c>
      <c r="C58" s="1361">
        <f t="shared" si="0"/>
        <v>1237.3314533875018</v>
      </c>
      <c r="D58" s="1361">
        <f t="shared" si="0"/>
        <v>1388.2400000000002</v>
      </c>
      <c r="E58" s="1361">
        <f t="shared" si="0"/>
        <v>999.29829791059626</v>
      </c>
      <c r="F58" s="1361">
        <f t="shared" si="0"/>
        <v>1074.0372724466893</v>
      </c>
      <c r="G58" s="1361">
        <f t="shared" si="0"/>
        <v>663.85825618774675</v>
      </c>
      <c r="H58" s="1361">
        <f t="shared" si="0"/>
        <v>1486.99</v>
      </c>
      <c r="I58" s="1362">
        <f t="shared" si="0"/>
        <v>1522.620926407521</v>
      </c>
    </row>
  </sheetData>
  <mergeCells count="25">
    <mergeCell ref="A3:A4"/>
    <mergeCell ref="D9:E9"/>
    <mergeCell ref="A1:I1"/>
    <mergeCell ref="F9:G9"/>
    <mergeCell ref="D12:E12"/>
    <mergeCell ref="F12:G12"/>
    <mergeCell ref="B9:C9"/>
    <mergeCell ref="A12:A13"/>
    <mergeCell ref="B12:C12"/>
    <mergeCell ref="H12:I12"/>
    <mergeCell ref="A31:A32"/>
    <mergeCell ref="B31:C31"/>
    <mergeCell ref="A46:A47"/>
    <mergeCell ref="B46:C46"/>
    <mergeCell ref="A24:A25"/>
    <mergeCell ref="B24:C24"/>
    <mergeCell ref="H24:I24"/>
    <mergeCell ref="H31:I31"/>
    <mergeCell ref="H46:I46"/>
    <mergeCell ref="D31:E31"/>
    <mergeCell ref="F31:G31"/>
    <mergeCell ref="D46:E46"/>
    <mergeCell ref="F46:G46"/>
    <mergeCell ref="D24:E24"/>
    <mergeCell ref="F24:G24"/>
  </mergeCells>
  <pageMargins left="0.70866141732283472" right="0.70866141732283472" top="0.74803149606299213" bottom="0.74803149606299213" header="0.31496062992125984" footer="0.31496062992125984"/>
  <pageSetup paperSize="9" scale="92" orientation="portrait" r:id="rId1"/>
  <ignoredErrors>
    <ignoredError sqref="C43" formula="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E21"/>
  <sheetViews>
    <sheetView view="pageBreakPreview" topLeftCell="A29" zoomScale="130" zoomScaleNormal="100" zoomScaleSheetLayoutView="130" workbookViewId="0">
      <selection activeCell="B30" sqref="B30"/>
    </sheetView>
  </sheetViews>
  <sheetFormatPr defaultRowHeight="15" x14ac:dyDescent="0.25"/>
  <cols>
    <col min="1" max="1" width="36.5703125" customWidth="1"/>
    <col min="2" max="5" width="14.28515625" customWidth="1"/>
  </cols>
  <sheetData>
    <row r="1" spans="1:5" s="910" customFormat="1" ht="18.75" x14ac:dyDescent="0.3">
      <c r="A1" s="910" t="s">
        <v>1603</v>
      </c>
    </row>
    <row r="2" spans="1:5" x14ac:dyDescent="0.25">
      <c r="A2" s="911" t="s">
        <v>1604</v>
      </c>
      <c r="B2" s="911" t="s">
        <v>1299</v>
      </c>
      <c r="C2" s="911" t="s">
        <v>1300</v>
      </c>
      <c r="D2" s="911" t="s">
        <v>1605</v>
      </c>
      <c r="E2" s="911" t="s">
        <v>1606</v>
      </c>
    </row>
    <row r="3" spans="1:5" x14ac:dyDescent="0.25">
      <c r="A3" s="912" t="s">
        <v>1008</v>
      </c>
      <c r="B3" s="913">
        <v>2647.0680000000002</v>
      </c>
      <c r="C3" s="913">
        <v>3679.25</v>
      </c>
      <c r="D3" s="913">
        <v>2879.7</v>
      </c>
      <c r="E3" s="913">
        <v>2949.6499999999996</v>
      </c>
    </row>
    <row r="4" spans="1:5" x14ac:dyDescent="0.25">
      <c r="A4" s="912" t="s">
        <v>1607</v>
      </c>
      <c r="B4" s="913">
        <v>1722.4339999999997</v>
      </c>
      <c r="C4" s="913">
        <v>2234.1999999999998</v>
      </c>
      <c r="D4" s="913">
        <v>2724.4</v>
      </c>
      <c r="E4" s="913">
        <v>1955</v>
      </c>
    </row>
    <row r="5" spans="1:5" x14ac:dyDescent="0.25">
      <c r="A5" s="912" t="s">
        <v>1608</v>
      </c>
      <c r="B5" s="913">
        <v>166.35300000000001</v>
      </c>
      <c r="C5" s="913">
        <v>390</v>
      </c>
      <c r="D5" s="913">
        <v>2261</v>
      </c>
      <c r="E5" s="913">
        <v>751</v>
      </c>
    </row>
    <row r="6" spans="1:5" x14ac:dyDescent="0.25">
      <c r="A6" s="912" t="s">
        <v>1609</v>
      </c>
      <c r="B6" s="913">
        <v>187</v>
      </c>
      <c r="C6" s="913">
        <v>30</v>
      </c>
      <c r="D6" s="913">
        <v>0</v>
      </c>
      <c r="E6" s="913">
        <v>405</v>
      </c>
    </row>
    <row r="7" spans="1:5" x14ac:dyDescent="0.25">
      <c r="A7" s="914" t="s">
        <v>70</v>
      </c>
      <c r="B7" s="915">
        <f>SUM(B3:B6)</f>
        <v>4722.8550000000005</v>
      </c>
      <c r="C7" s="915">
        <f>SUM(C3:C6)</f>
        <v>6333.45</v>
      </c>
      <c r="D7" s="915">
        <f>SUM(D3:D6)</f>
        <v>7865.1</v>
      </c>
      <c r="E7" s="915">
        <f>SUM(E3:E6)</f>
        <v>6060.65</v>
      </c>
    </row>
    <row r="8" spans="1:5" x14ac:dyDescent="0.25">
      <c r="A8" s="916"/>
      <c r="B8" s="916"/>
      <c r="C8" s="916"/>
      <c r="D8" s="916"/>
      <c r="E8" s="916"/>
    </row>
    <row r="9" spans="1:5" x14ac:dyDescent="0.25">
      <c r="A9" s="911" t="s">
        <v>1610</v>
      </c>
      <c r="B9" s="911" t="s">
        <v>1299</v>
      </c>
      <c r="C9" s="911" t="s">
        <v>1300</v>
      </c>
      <c r="D9" s="911" t="s">
        <v>1605</v>
      </c>
      <c r="E9" s="911" t="s">
        <v>1606</v>
      </c>
    </row>
    <row r="10" spans="1:5" x14ac:dyDescent="0.25">
      <c r="A10" s="912" t="s">
        <v>1008</v>
      </c>
      <c r="B10" s="913">
        <v>19</v>
      </c>
      <c r="C10" s="913">
        <v>34</v>
      </c>
      <c r="D10" s="913">
        <v>36</v>
      </c>
      <c r="E10" s="913">
        <v>52</v>
      </c>
    </row>
    <row r="11" spans="1:5" x14ac:dyDescent="0.25">
      <c r="A11" s="912" t="s">
        <v>1607</v>
      </c>
      <c r="B11" s="913">
        <v>15</v>
      </c>
      <c r="C11" s="913">
        <v>14</v>
      </c>
      <c r="D11" s="913">
        <v>31</v>
      </c>
      <c r="E11" s="913">
        <v>27</v>
      </c>
    </row>
    <row r="12" spans="1:5" x14ac:dyDescent="0.25">
      <c r="A12" s="912" t="s">
        <v>1608</v>
      </c>
      <c r="B12" s="913">
        <v>0</v>
      </c>
      <c r="C12" s="913">
        <v>4</v>
      </c>
      <c r="D12" s="913">
        <v>7</v>
      </c>
      <c r="E12" s="913">
        <v>5</v>
      </c>
    </row>
    <row r="13" spans="1:5" x14ac:dyDescent="0.25">
      <c r="A13" s="912" t="s">
        <v>1609</v>
      </c>
      <c r="B13" s="913">
        <v>0</v>
      </c>
      <c r="C13" s="913">
        <v>0</v>
      </c>
      <c r="D13" s="913">
        <v>0</v>
      </c>
      <c r="E13" s="913">
        <v>3</v>
      </c>
    </row>
    <row r="14" spans="1:5" x14ac:dyDescent="0.25">
      <c r="A14" s="914" t="s">
        <v>70</v>
      </c>
      <c r="B14" s="915">
        <f>SUM(B10:B13)</f>
        <v>34</v>
      </c>
      <c r="C14" s="915">
        <f>SUM(C10:C13)</f>
        <v>52</v>
      </c>
      <c r="D14" s="915">
        <f>SUM(D10:D13)</f>
        <v>74</v>
      </c>
      <c r="E14" s="915">
        <f>SUM(E10:E13)</f>
        <v>87</v>
      </c>
    </row>
    <row r="15" spans="1:5" x14ac:dyDescent="0.25">
      <c r="A15" s="916"/>
      <c r="B15" s="916"/>
      <c r="C15" s="916"/>
      <c r="D15" s="916"/>
      <c r="E15" s="916"/>
    </row>
    <row r="16" spans="1:5" x14ac:dyDescent="0.25">
      <c r="A16" s="911" t="s">
        <v>1611</v>
      </c>
      <c r="B16" s="911" t="s">
        <v>1299</v>
      </c>
      <c r="C16" s="911" t="s">
        <v>1300</v>
      </c>
      <c r="D16" s="911" t="s">
        <v>1605</v>
      </c>
      <c r="E16" s="911" t="s">
        <v>1606</v>
      </c>
    </row>
    <row r="17" spans="1:5" x14ac:dyDescent="0.25">
      <c r="A17" s="912" t="s">
        <v>1008</v>
      </c>
      <c r="B17" s="913">
        <v>2160</v>
      </c>
      <c r="C17" s="913">
        <v>3564</v>
      </c>
      <c r="D17" s="913">
        <v>5106</v>
      </c>
      <c r="E17" s="913">
        <v>5720</v>
      </c>
    </row>
    <row r="18" spans="1:5" x14ac:dyDescent="0.25">
      <c r="A18" s="912" t="s">
        <v>1607</v>
      </c>
      <c r="B18" s="913">
        <v>3760</v>
      </c>
      <c r="C18" s="913">
        <v>4700</v>
      </c>
      <c r="D18" s="913">
        <v>11720</v>
      </c>
      <c r="E18" s="913">
        <v>8760</v>
      </c>
    </row>
    <row r="19" spans="1:5" x14ac:dyDescent="0.25">
      <c r="A19" s="912" t="s">
        <v>1608</v>
      </c>
      <c r="B19" s="913">
        <v>0</v>
      </c>
      <c r="C19" s="913">
        <v>3400</v>
      </c>
      <c r="D19" s="913">
        <v>6630</v>
      </c>
      <c r="E19" s="913">
        <v>8130</v>
      </c>
    </row>
    <row r="20" spans="1:5" x14ac:dyDescent="0.25">
      <c r="A20" s="912" t="s">
        <v>1609</v>
      </c>
      <c r="B20" s="913">
        <v>0</v>
      </c>
      <c r="C20" s="913">
        <v>0</v>
      </c>
      <c r="D20" s="913">
        <v>0</v>
      </c>
      <c r="E20" s="913">
        <v>9000</v>
      </c>
    </row>
    <row r="21" spans="1:5" x14ac:dyDescent="0.25">
      <c r="A21" s="914" t="s">
        <v>70</v>
      </c>
      <c r="B21" s="915">
        <f>SUM(B17:B20)</f>
        <v>5920</v>
      </c>
      <c r="C21" s="915">
        <f>SUM(C17:C20)</f>
        <v>11664</v>
      </c>
      <c r="D21" s="915">
        <f>SUM(D17:D20)</f>
        <v>23456</v>
      </c>
      <c r="E21" s="915">
        <f>SUM(E17:E20)</f>
        <v>31610</v>
      </c>
    </row>
  </sheetData>
  <pageMargins left="0.7" right="0.7" top="0.75" bottom="0.75" header="0.3" footer="0.3"/>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E16"/>
  <sheetViews>
    <sheetView view="pageBreakPreview" zoomScale="136" zoomScaleNormal="100" zoomScaleSheetLayoutView="136" workbookViewId="0">
      <selection activeCell="B1" sqref="B1"/>
    </sheetView>
  </sheetViews>
  <sheetFormatPr defaultRowHeight="15" x14ac:dyDescent="0.25"/>
  <cols>
    <col min="1" max="1" width="36.7109375" customWidth="1"/>
    <col min="2" max="5" width="16.7109375" customWidth="1"/>
  </cols>
  <sheetData>
    <row r="1" spans="1:5" s="910" customFormat="1" ht="18.75" x14ac:dyDescent="0.3">
      <c r="A1" s="910" t="s">
        <v>1612</v>
      </c>
      <c r="E1" s="917" t="s">
        <v>1613</v>
      </c>
    </row>
    <row r="2" spans="1:5" hidden="1" x14ac:dyDescent="0.25">
      <c r="A2" s="911" t="s">
        <v>1614</v>
      </c>
      <c r="B2" s="911" t="s">
        <v>1299</v>
      </c>
      <c r="C2" s="911" t="s">
        <v>1300</v>
      </c>
      <c r="D2" s="911" t="s">
        <v>1605</v>
      </c>
      <c r="E2" s="911" t="s">
        <v>1606</v>
      </c>
    </row>
    <row r="3" spans="1:5" hidden="1" x14ac:dyDescent="0.25">
      <c r="A3" s="916" t="s">
        <v>1615</v>
      </c>
      <c r="B3" s="913">
        <v>2437.6900000000005</v>
      </c>
      <c r="C3" s="913">
        <v>5759.8810000000012</v>
      </c>
      <c r="D3" s="913">
        <v>5031.684874999999</v>
      </c>
      <c r="E3" s="913">
        <v>4186.6326250000011</v>
      </c>
    </row>
    <row r="4" spans="1:5" hidden="1" x14ac:dyDescent="0.25">
      <c r="A4" s="912" t="s">
        <v>1616</v>
      </c>
      <c r="B4" s="913">
        <v>211.27050000000006</v>
      </c>
      <c r="C4" s="913">
        <v>483.16999999999996</v>
      </c>
      <c r="D4" s="913">
        <v>1228.1899999999998</v>
      </c>
      <c r="E4" s="913">
        <v>1690.8174999999999</v>
      </c>
    </row>
    <row r="5" spans="1:5" hidden="1" x14ac:dyDescent="0.25">
      <c r="A5" s="912" t="s">
        <v>1617</v>
      </c>
      <c r="B5" s="913">
        <v>418</v>
      </c>
      <c r="C5" s="913">
        <v>326.18</v>
      </c>
      <c r="D5" s="913">
        <v>215</v>
      </c>
      <c r="E5" s="913">
        <v>225</v>
      </c>
    </row>
    <row r="6" spans="1:5" hidden="1" x14ac:dyDescent="0.25">
      <c r="A6" s="912" t="s">
        <v>1618</v>
      </c>
      <c r="B6" s="913">
        <v>83.53</v>
      </c>
      <c r="C6" s="913">
        <v>474.71</v>
      </c>
      <c r="D6" s="913">
        <v>188.7</v>
      </c>
      <c r="E6" s="913">
        <v>175</v>
      </c>
    </row>
    <row r="7" spans="1:5" hidden="1" x14ac:dyDescent="0.25">
      <c r="A7" s="912" t="s">
        <v>1619</v>
      </c>
      <c r="B7" s="913">
        <v>126</v>
      </c>
      <c r="C7" s="913">
        <v>126</v>
      </c>
      <c r="D7" s="913">
        <v>60</v>
      </c>
      <c r="E7" s="913">
        <v>60</v>
      </c>
    </row>
    <row r="8" spans="1:5" hidden="1" x14ac:dyDescent="0.25">
      <c r="A8" s="914" t="s">
        <v>70</v>
      </c>
      <c r="B8" s="915">
        <f>SUM(B3:B7)</f>
        <v>3276.4905000000008</v>
      </c>
      <c r="C8" s="915">
        <f>SUM(C3:C7)</f>
        <v>7169.9410000000016</v>
      </c>
      <c r="D8" s="915">
        <f>SUM(D3:D7)</f>
        <v>6723.5748749999984</v>
      </c>
      <c r="E8" s="915">
        <f>SUM(E3:E7)</f>
        <v>6337.4501250000012</v>
      </c>
    </row>
    <row r="10" spans="1:5" x14ac:dyDescent="0.25">
      <c r="A10" s="911" t="s">
        <v>1614</v>
      </c>
      <c r="B10" s="911" t="s">
        <v>1299</v>
      </c>
      <c r="C10" s="911" t="s">
        <v>1300</v>
      </c>
      <c r="D10" s="911" t="s">
        <v>1605</v>
      </c>
      <c r="E10" s="911" t="s">
        <v>1606</v>
      </c>
    </row>
    <row r="11" spans="1:5" x14ac:dyDescent="0.25">
      <c r="A11" s="916" t="s">
        <v>1615</v>
      </c>
      <c r="B11" s="913">
        <v>2437.6900000000005</v>
      </c>
      <c r="C11" s="913">
        <v>5759.8810000000012</v>
      </c>
      <c r="D11" s="913">
        <v>5031.684874999999</v>
      </c>
      <c r="E11" s="913">
        <v>4186.6326250000011</v>
      </c>
    </row>
    <row r="12" spans="1:5" x14ac:dyDescent="0.25">
      <c r="A12" s="912" t="s">
        <v>1616</v>
      </c>
      <c r="B12" s="913">
        <v>211.27050000000006</v>
      </c>
      <c r="C12" s="913">
        <v>483.16999999999996</v>
      </c>
      <c r="D12" s="913">
        <v>1228.1899999999998</v>
      </c>
      <c r="E12" s="913">
        <v>1690.8174999999999</v>
      </c>
    </row>
    <row r="13" spans="1:5" x14ac:dyDescent="0.25">
      <c r="A13" s="912" t="s">
        <v>1617</v>
      </c>
      <c r="B13" s="913">
        <v>418</v>
      </c>
      <c r="C13" s="913">
        <f>166.82+112.92+46.44</f>
        <v>326.18</v>
      </c>
      <c r="D13" s="913">
        <v>215</v>
      </c>
      <c r="E13" s="913">
        <v>225</v>
      </c>
    </row>
    <row r="14" spans="1:5" x14ac:dyDescent="0.25">
      <c r="A14" s="912" t="s">
        <v>1618</v>
      </c>
      <c r="B14" s="913">
        <f>63.63+19.9</f>
        <v>83.53</v>
      </c>
      <c r="C14" s="913">
        <v>474.71</v>
      </c>
      <c r="D14" s="913">
        <v>188.7</v>
      </c>
      <c r="E14" s="913">
        <v>175</v>
      </c>
    </row>
    <row r="15" spans="1:5" x14ac:dyDescent="0.25">
      <c r="A15" s="912" t="s">
        <v>1619</v>
      </c>
      <c r="B15" s="913">
        <v>126</v>
      </c>
      <c r="C15" s="913">
        <v>126</v>
      </c>
      <c r="D15" s="913">
        <v>60</v>
      </c>
      <c r="E15" s="913">
        <v>60</v>
      </c>
    </row>
    <row r="16" spans="1:5" x14ac:dyDescent="0.25">
      <c r="A16" s="914" t="s">
        <v>70</v>
      </c>
      <c r="B16" s="915">
        <f>SUM(B11:B15)</f>
        <v>3276.4905000000008</v>
      </c>
      <c r="C16" s="915">
        <f>SUM(C11:C15)</f>
        <v>7169.9410000000016</v>
      </c>
      <c r="D16" s="915">
        <f>SUM(D11:D15)</f>
        <v>6723.5748749999984</v>
      </c>
      <c r="E16" s="915">
        <f>SUM(E11:E15)</f>
        <v>6337.4501250000012</v>
      </c>
    </row>
  </sheetData>
  <pageMargins left="0.7" right="0.7" top="0.75" bottom="0.75" header="0.3" footer="0.3"/>
  <pageSetup scale="11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dimension ref="A1:Z78"/>
  <sheetViews>
    <sheetView view="pageBreakPreview" topLeftCell="A26" zoomScale="85" zoomScaleNormal="100" zoomScaleSheetLayoutView="85" workbookViewId="0">
      <selection activeCell="D35" sqref="D35"/>
    </sheetView>
  </sheetViews>
  <sheetFormatPr defaultColWidth="9.140625" defaultRowHeight="18.75" x14ac:dyDescent="0.25"/>
  <cols>
    <col min="1" max="1" width="5" style="1082" customWidth="1"/>
    <col min="2" max="2" width="54.42578125" style="1085" customWidth="1"/>
    <col min="3" max="3" width="6" style="995" customWidth="1"/>
    <col min="4" max="6" width="21" style="995" customWidth="1"/>
    <col min="7" max="7" width="9.7109375" style="995" hidden="1" customWidth="1"/>
    <col min="8" max="8" width="6.5703125" style="995" hidden="1" customWidth="1"/>
    <col min="9" max="9" width="10.42578125" style="995" hidden="1" customWidth="1"/>
    <col min="10" max="10" width="9.7109375" style="995" hidden="1" customWidth="1"/>
    <col min="11" max="11" width="6.5703125" style="995" hidden="1" customWidth="1"/>
    <col min="12" max="12" width="10.42578125" style="995" hidden="1" customWidth="1"/>
    <col min="13" max="13" width="9.7109375" style="995" hidden="1" customWidth="1"/>
    <col min="14" max="14" width="6.5703125" style="995" hidden="1" customWidth="1"/>
    <col min="15" max="15" width="10.42578125" style="995" hidden="1" customWidth="1"/>
    <col min="16" max="16" width="9.7109375" style="995" hidden="1" customWidth="1"/>
    <col min="17" max="17" width="6.5703125" style="995" hidden="1" customWidth="1"/>
    <col min="18" max="18" width="10.42578125" style="995" hidden="1" customWidth="1"/>
    <col min="19" max="19" width="9.7109375" style="995" hidden="1" customWidth="1"/>
    <col min="20" max="20" width="6.5703125" style="995" hidden="1" customWidth="1"/>
    <col min="21" max="21" width="10.42578125" style="995" hidden="1" customWidth="1"/>
    <col min="22" max="22" width="20.85546875" style="1081" hidden="1" customWidth="1"/>
    <col min="23" max="16384" width="9.140625" style="995"/>
  </cols>
  <sheetData>
    <row r="1" spans="1:22" s="1071" customFormat="1" ht="21" customHeight="1" x14ac:dyDescent="0.25">
      <c r="A1" s="1775" t="str">
        <f>'S2'!A1:B1</f>
        <v>Name of Transmission Licensee: Uttar Pradesh Power Transmission Corporation Limited</v>
      </c>
      <c r="B1" s="1776"/>
      <c r="C1" s="1776"/>
      <c r="D1" s="1776"/>
      <c r="E1" s="1776"/>
      <c r="F1" s="1776"/>
      <c r="G1" s="1684"/>
      <c r="H1" s="1684"/>
      <c r="I1" s="1684"/>
      <c r="J1" s="1684"/>
      <c r="K1" s="1684"/>
      <c r="L1" s="1684"/>
      <c r="M1" s="1684"/>
      <c r="N1" s="1684"/>
      <c r="O1" s="1684"/>
      <c r="P1" s="1684"/>
      <c r="Q1" s="1684"/>
      <c r="R1" s="1684"/>
      <c r="S1" s="1684"/>
      <c r="T1" s="1684"/>
      <c r="U1" s="1685"/>
      <c r="V1" s="1685"/>
    </row>
    <row r="2" spans="1:22" ht="36" customHeight="1" x14ac:dyDescent="0.25">
      <c r="A2" s="1772" t="s">
        <v>1127</v>
      </c>
      <c r="B2" s="1773"/>
      <c r="C2" s="1773"/>
      <c r="D2" s="1773"/>
      <c r="E2" s="1773"/>
      <c r="F2" s="1774"/>
      <c r="G2" s="1480"/>
      <c r="H2" s="1480"/>
      <c r="I2" s="1480"/>
      <c r="J2" s="1480"/>
      <c r="K2" s="1480"/>
      <c r="L2" s="1480"/>
      <c r="M2" s="1480"/>
      <c r="N2" s="1480"/>
      <c r="O2" s="1480"/>
      <c r="P2" s="1480"/>
      <c r="Q2" s="1480"/>
      <c r="R2" s="1480"/>
      <c r="S2" s="1480"/>
      <c r="T2" s="1480"/>
      <c r="U2" s="1481"/>
      <c r="V2" s="1688"/>
    </row>
    <row r="3" spans="1:22" ht="21" customHeight="1" x14ac:dyDescent="0.25">
      <c r="A3" s="1072"/>
      <c r="B3" s="982"/>
      <c r="C3" s="892"/>
      <c r="D3" s="1777" t="s">
        <v>627</v>
      </c>
      <c r="E3" s="1778"/>
      <c r="F3" s="1779"/>
      <c r="G3" s="1686"/>
      <c r="H3" s="1686"/>
      <c r="I3" s="1686"/>
      <c r="J3" s="1686"/>
      <c r="K3" s="1686"/>
      <c r="L3" s="1686"/>
      <c r="M3" s="1686"/>
      <c r="N3" s="1686"/>
      <c r="O3" s="1686"/>
      <c r="P3" s="1686"/>
      <c r="Q3" s="1686"/>
      <c r="R3" s="1686"/>
      <c r="S3" s="1686"/>
      <c r="T3" s="1686"/>
      <c r="U3" s="1687"/>
      <c r="V3" s="1689"/>
    </row>
    <row r="4" spans="1:22" ht="21" customHeight="1" x14ac:dyDescent="0.25">
      <c r="A4" s="1781"/>
      <c r="B4" s="1780" t="s">
        <v>48</v>
      </c>
      <c r="C4" s="1801"/>
      <c r="D4" s="1783" t="str">
        <f>V4</f>
        <v xml:space="preserve"> FY 2019-20</v>
      </c>
      <c r="E4" s="1784"/>
      <c r="F4" s="1785"/>
      <c r="G4" s="1793" t="s">
        <v>167</v>
      </c>
      <c r="H4" s="1793"/>
      <c r="I4" s="1793"/>
      <c r="J4" s="1782" t="s">
        <v>49</v>
      </c>
      <c r="K4" s="1782"/>
      <c r="L4" s="1782"/>
      <c r="M4" s="1782" t="s">
        <v>163</v>
      </c>
      <c r="N4" s="1782"/>
      <c r="O4" s="1782"/>
      <c r="P4" s="1782"/>
      <c r="Q4" s="1782"/>
      <c r="R4" s="1782"/>
      <c r="S4" s="1782"/>
      <c r="T4" s="1782"/>
      <c r="U4" s="1761"/>
      <c r="V4" s="1789" t="s">
        <v>1682</v>
      </c>
    </row>
    <row r="5" spans="1:22" ht="21" customHeight="1" x14ac:dyDescent="0.25">
      <c r="A5" s="1781"/>
      <c r="B5" s="1780"/>
      <c r="C5" s="1801"/>
      <c r="D5" s="1786"/>
      <c r="E5" s="1787"/>
      <c r="F5" s="1788"/>
      <c r="G5" s="1782" t="s">
        <v>165</v>
      </c>
      <c r="H5" s="1782"/>
      <c r="I5" s="1782"/>
      <c r="J5" s="1782" t="s">
        <v>166</v>
      </c>
      <c r="K5" s="1782"/>
      <c r="L5" s="1782"/>
      <c r="M5" s="1782" t="s">
        <v>169</v>
      </c>
      <c r="N5" s="1782"/>
      <c r="O5" s="1782"/>
      <c r="P5" s="1782" t="s">
        <v>170</v>
      </c>
      <c r="Q5" s="1782"/>
      <c r="R5" s="1782"/>
      <c r="S5" s="1782" t="s">
        <v>171</v>
      </c>
      <c r="T5" s="1782"/>
      <c r="U5" s="1761"/>
      <c r="V5" s="1789"/>
    </row>
    <row r="6" spans="1:22" ht="48.75" customHeight="1" x14ac:dyDescent="0.25">
      <c r="A6" s="1073"/>
      <c r="B6" s="1538"/>
      <c r="C6" s="1538"/>
      <c r="D6" s="1538" t="s">
        <v>1790</v>
      </c>
      <c r="E6" s="1538" t="s">
        <v>1791</v>
      </c>
      <c r="F6" s="1539" t="s">
        <v>1541</v>
      </c>
      <c r="G6" s="1538" t="s">
        <v>1128</v>
      </c>
      <c r="H6" s="1538" t="s">
        <v>436</v>
      </c>
      <c r="I6" s="1539" t="s">
        <v>1129</v>
      </c>
      <c r="J6" s="1538" t="s">
        <v>1128</v>
      </c>
      <c r="K6" s="1538" t="s">
        <v>436</v>
      </c>
      <c r="L6" s="1539" t="s">
        <v>1129</v>
      </c>
      <c r="M6" s="1538" t="s">
        <v>1128</v>
      </c>
      <c r="N6" s="1538" t="s">
        <v>436</v>
      </c>
      <c r="O6" s="1539" t="s">
        <v>1129</v>
      </c>
      <c r="P6" s="1538" t="s">
        <v>1128</v>
      </c>
      <c r="Q6" s="1538" t="s">
        <v>436</v>
      </c>
      <c r="R6" s="1539" t="s">
        <v>1129</v>
      </c>
      <c r="S6" s="1538" t="s">
        <v>1128</v>
      </c>
      <c r="T6" s="1538" t="s">
        <v>436</v>
      </c>
      <c r="U6" s="1536" t="s">
        <v>1129</v>
      </c>
      <c r="V6" s="1690" t="s">
        <v>1541</v>
      </c>
    </row>
    <row r="7" spans="1:22" ht="21" customHeight="1" x14ac:dyDescent="0.25">
      <c r="A7" s="1074" t="s">
        <v>50</v>
      </c>
      <c r="B7" s="547" t="s">
        <v>51</v>
      </c>
      <c r="C7" s="540"/>
      <c r="D7" s="1585">
        <f>D8/(1-D9)</f>
        <v>115111.95562007466</v>
      </c>
      <c r="E7" s="1585">
        <f>E8/(1-E9)</f>
        <v>120877.92103243552</v>
      </c>
      <c r="F7" s="1585">
        <f>F8/(1-F9)</f>
        <v>120877.92103243552</v>
      </c>
      <c r="G7" s="544"/>
      <c r="H7" s="544"/>
      <c r="I7" s="544"/>
      <c r="J7" s="544"/>
      <c r="K7" s="544"/>
      <c r="L7" s="544"/>
      <c r="M7" s="544"/>
      <c r="N7" s="544"/>
      <c r="O7" s="548"/>
      <c r="P7" s="548"/>
      <c r="Q7" s="548"/>
      <c r="R7" s="549"/>
      <c r="S7" s="549"/>
      <c r="T7" s="549"/>
      <c r="U7" s="1700"/>
      <c r="V7" s="1691">
        <f>V8/(1-V9)</f>
        <v>121003.22208046334</v>
      </c>
    </row>
    <row r="8" spans="1:22" ht="21" customHeight="1" x14ac:dyDescent="0.25">
      <c r="A8" s="1074" t="s">
        <v>52</v>
      </c>
      <c r="B8" s="547" t="s">
        <v>53</v>
      </c>
      <c r="C8" s="540"/>
      <c r="D8" s="1585">
        <v>111013.97</v>
      </c>
      <c r="E8" s="1585">
        <f>F8</f>
        <v>116731.80834102299</v>
      </c>
      <c r="F8" s="1585">
        <f>'F1'!D7</f>
        <v>116731.80834102299</v>
      </c>
      <c r="G8" s="544"/>
      <c r="H8" s="544"/>
      <c r="I8" s="544"/>
      <c r="J8" s="544"/>
      <c r="K8" s="544"/>
      <c r="L8" s="544"/>
      <c r="M8" s="544"/>
      <c r="N8" s="544"/>
      <c r="O8" s="548"/>
      <c r="P8" s="548"/>
      <c r="Q8" s="548"/>
      <c r="R8" s="549"/>
      <c r="S8" s="549"/>
      <c r="T8" s="549"/>
      <c r="U8" s="1700"/>
      <c r="V8" s="1691">
        <v>116731.80834102299</v>
      </c>
    </row>
    <row r="9" spans="1:22" ht="21" customHeight="1" x14ac:dyDescent="0.25">
      <c r="A9" s="1074" t="s">
        <v>54</v>
      </c>
      <c r="B9" s="547" t="s">
        <v>55</v>
      </c>
      <c r="C9" s="541"/>
      <c r="D9" s="1586">
        <v>3.56E-2</v>
      </c>
      <c r="E9" s="1586">
        <v>3.4299999999999997E-2</v>
      </c>
      <c r="F9" s="1586">
        <f>E9</f>
        <v>3.4299999999999997E-2</v>
      </c>
      <c r="G9" s="550"/>
      <c r="H9" s="550"/>
      <c r="I9" s="550"/>
      <c r="J9" s="550"/>
      <c r="K9" s="550"/>
      <c r="L9" s="544"/>
      <c r="M9" s="544"/>
      <c r="N9" s="544"/>
      <c r="O9" s="548"/>
      <c r="P9" s="548"/>
      <c r="Q9" s="548"/>
      <c r="R9" s="549"/>
      <c r="S9" s="549"/>
      <c r="T9" s="549"/>
      <c r="U9" s="1700"/>
      <c r="V9" s="1692">
        <v>3.5299999999999998E-2</v>
      </c>
    </row>
    <row r="10" spans="1:22" ht="21" customHeight="1" x14ac:dyDescent="0.25">
      <c r="A10" s="1074" t="s">
        <v>56</v>
      </c>
      <c r="B10" s="547" t="s">
        <v>57</v>
      </c>
      <c r="C10" s="541"/>
      <c r="D10" s="1587">
        <f>D44/D8*10</f>
        <v>0.18482448650381564</v>
      </c>
      <c r="E10" s="1587">
        <f t="shared" ref="E10:V10" si="0">E44/E8*10</f>
        <v>0.25144518509686242</v>
      </c>
      <c r="F10" s="1587">
        <f t="shared" si="0"/>
        <v>0.34222253091310356</v>
      </c>
      <c r="G10" s="973" t="e">
        <f t="shared" si="0"/>
        <v>#DIV/0!</v>
      </c>
      <c r="H10" s="973" t="e">
        <f t="shared" si="0"/>
        <v>#DIV/0!</v>
      </c>
      <c r="I10" s="973" t="e">
        <f t="shared" si="0"/>
        <v>#DIV/0!</v>
      </c>
      <c r="J10" s="973" t="e">
        <f t="shared" si="0"/>
        <v>#DIV/0!</v>
      </c>
      <c r="K10" s="973" t="e">
        <f t="shared" si="0"/>
        <v>#DIV/0!</v>
      </c>
      <c r="L10" s="973" t="e">
        <f t="shared" si="0"/>
        <v>#DIV/0!</v>
      </c>
      <c r="M10" s="973" t="e">
        <f t="shared" si="0"/>
        <v>#DIV/0!</v>
      </c>
      <c r="N10" s="973" t="e">
        <f t="shared" si="0"/>
        <v>#DIV/0!</v>
      </c>
      <c r="O10" s="973" t="e">
        <f t="shared" si="0"/>
        <v>#DIV/0!</v>
      </c>
      <c r="P10" s="973" t="e">
        <f t="shared" si="0"/>
        <v>#DIV/0!</v>
      </c>
      <c r="Q10" s="973" t="e">
        <f t="shared" si="0"/>
        <v>#DIV/0!</v>
      </c>
      <c r="R10" s="973" t="e">
        <f t="shared" si="0"/>
        <v>#DIV/0!</v>
      </c>
      <c r="S10" s="973" t="e">
        <f t="shared" si="0"/>
        <v>#DIV/0!</v>
      </c>
      <c r="T10" s="973" t="e">
        <f t="shared" si="0"/>
        <v>#DIV/0!</v>
      </c>
      <c r="U10" s="1701" t="e">
        <f t="shared" si="0"/>
        <v>#DIV/0!</v>
      </c>
      <c r="V10" s="1693">
        <f t="shared" si="0"/>
        <v>0.34154843117869255</v>
      </c>
    </row>
    <row r="11" spans="1:22" ht="21" customHeight="1" x14ac:dyDescent="0.25">
      <c r="A11" s="1074" t="s">
        <v>58</v>
      </c>
      <c r="B11" s="551" t="s">
        <v>59</v>
      </c>
      <c r="C11" s="542"/>
      <c r="D11" s="1585"/>
      <c r="E11" s="1585"/>
      <c r="F11" s="1585"/>
      <c r="G11" s="542"/>
      <c r="H11" s="542"/>
      <c r="I11" s="542"/>
      <c r="J11" s="542"/>
      <c r="K11" s="542"/>
      <c r="L11" s="544"/>
      <c r="M11" s="544"/>
      <c r="N11" s="544"/>
      <c r="O11" s="548"/>
      <c r="P11" s="548"/>
      <c r="Q11" s="548"/>
      <c r="R11" s="549"/>
      <c r="S11" s="549"/>
      <c r="T11" s="549"/>
      <c r="U11" s="1700"/>
      <c r="V11" s="1694"/>
    </row>
    <row r="12" spans="1:22" ht="21" customHeight="1" x14ac:dyDescent="0.25">
      <c r="A12" s="1074" t="s">
        <v>60</v>
      </c>
      <c r="B12" s="547" t="s">
        <v>61</v>
      </c>
      <c r="C12" s="540"/>
      <c r="D12" s="1585"/>
      <c r="E12" s="1585"/>
      <c r="F12" s="1585"/>
      <c r="G12" s="542"/>
      <c r="H12" s="542"/>
      <c r="I12" s="542"/>
      <c r="J12" s="542"/>
      <c r="K12" s="542"/>
      <c r="L12" s="544"/>
      <c r="M12" s="544"/>
      <c r="N12" s="544"/>
      <c r="O12" s="548"/>
      <c r="P12" s="548"/>
      <c r="Q12" s="548"/>
      <c r="R12" s="549"/>
      <c r="S12" s="549"/>
      <c r="T12" s="549"/>
      <c r="U12" s="1700"/>
      <c r="V12" s="1694"/>
    </row>
    <row r="13" spans="1:22" ht="31.5" customHeight="1" x14ac:dyDescent="0.25">
      <c r="A13" s="1074" t="s">
        <v>62</v>
      </c>
      <c r="B13" s="547" t="s">
        <v>63</v>
      </c>
      <c r="C13" s="540"/>
      <c r="D13" s="1585" t="s">
        <v>205</v>
      </c>
      <c r="E13" s="1588">
        <f>'F1'!D12</f>
        <v>21632</v>
      </c>
      <c r="F13" s="1588">
        <f>E13</f>
        <v>21632</v>
      </c>
      <c r="G13" s="542"/>
      <c r="H13" s="542"/>
      <c r="I13" s="542"/>
      <c r="J13" s="542"/>
      <c r="K13" s="542"/>
      <c r="L13" s="544"/>
      <c r="M13" s="544"/>
      <c r="N13" s="544"/>
      <c r="O13" s="548"/>
      <c r="P13" s="548"/>
      <c r="Q13" s="548"/>
      <c r="R13" s="549"/>
      <c r="S13" s="549"/>
      <c r="T13" s="549"/>
      <c r="U13" s="1700"/>
      <c r="V13" s="1694">
        <f>'F1'!D12</f>
        <v>21632</v>
      </c>
    </row>
    <row r="14" spans="1:22" ht="21" customHeight="1" x14ac:dyDescent="0.25">
      <c r="A14" s="1074"/>
      <c r="B14" s="552"/>
      <c r="C14" s="540"/>
      <c r="D14" s="1589"/>
      <c r="E14" s="1589"/>
      <c r="F14" s="1589"/>
      <c r="G14" s="540"/>
      <c r="H14" s="540"/>
      <c r="I14" s="544"/>
      <c r="J14" s="544"/>
      <c r="K14" s="544"/>
      <c r="L14" s="544"/>
      <c r="M14" s="544"/>
      <c r="N14" s="544"/>
      <c r="O14" s="548"/>
      <c r="P14" s="548"/>
      <c r="Q14" s="548"/>
      <c r="R14" s="549"/>
      <c r="S14" s="549"/>
      <c r="T14" s="549"/>
      <c r="U14" s="1700"/>
      <c r="V14" s="1694"/>
    </row>
    <row r="15" spans="1:22" ht="21" customHeight="1" x14ac:dyDescent="0.25">
      <c r="A15" s="1074" t="s">
        <v>600</v>
      </c>
      <c r="B15" s="553" t="s">
        <v>601</v>
      </c>
      <c r="C15" s="540"/>
      <c r="D15" s="1589"/>
      <c r="E15" s="1589"/>
      <c r="F15" s="1589"/>
      <c r="G15" s="540"/>
      <c r="H15" s="540"/>
      <c r="I15" s="544"/>
      <c r="J15" s="544"/>
      <c r="K15" s="544"/>
      <c r="L15" s="544"/>
      <c r="M15" s="544"/>
      <c r="N15" s="544"/>
      <c r="O15" s="548"/>
      <c r="P15" s="548"/>
      <c r="Q15" s="548"/>
      <c r="R15" s="549"/>
      <c r="S15" s="549"/>
      <c r="T15" s="549"/>
      <c r="U15" s="1700"/>
      <c r="V15" s="1694"/>
    </row>
    <row r="16" spans="1:22" ht="21" hidden="1" customHeight="1" x14ac:dyDescent="0.25">
      <c r="A16" s="1075">
        <v>1</v>
      </c>
      <c r="B16" s="553" t="s">
        <v>64</v>
      </c>
      <c r="C16" s="543"/>
      <c r="D16" s="1589"/>
      <c r="E16" s="1589"/>
      <c r="F16" s="1589"/>
      <c r="G16" s="543"/>
      <c r="H16" s="543"/>
      <c r="I16" s="548"/>
      <c r="J16" s="548"/>
      <c r="K16" s="548"/>
      <c r="L16" s="548"/>
      <c r="M16" s="548"/>
      <c r="N16" s="548"/>
      <c r="O16" s="548"/>
      <c r="P16" s="548"/>
      <c r="Q16" s="548"/>
      <c r="R16" s="549"/>
      <c r="S16" s="549"/>
      <c r="T16" s="549"/>
      <c r="U16" s="1700"/>
      <c r="V16" s="1694"/>
    </row>
    <row r="17" spans="1:22" ht="28.5" hidden="1" customHeight="1" x14ac:dyDescent="0.25">
      <c r="A17" s="1075" t="s">
        <v>65</v>
      </c>
      <c r="B17" s="554" t="s">
        <v>624</v>
      </c>
      <c r="C17" s="544" t="s">
        <v>128</v>
      </c>
      <c r="D17" s="1589"/>
      <c r="E17" s="1589"/>
      <c r="F17" s="1589"/>
      <c r="G17" s="919" t="e">
        <f t="shared" ref="G17:U17" si="1">(G10*G8)/10</f>
        <v>#DIV/0!</v>
      </c>
      <c r="H17" s="919" t="e">
        <f t="shared" si="1"/>
        <v>#DIV/0!</v>
      </c>
      <c r="I17" s="919" t="e">
        <f t="shared" si="1"/>
        <v>#DIV/0!</v>
      </c>
      <c r="J17" s="919" t="e">
        <f t="shared" si="1"/>
        <v>#DIV/0!</v>
      </c>
      <c r="K17" s="919" t="e">
        <f t="shared" si="1"/>
        <v>#DIV/0!</v>
      </c>
      <c r="L17" s="919" t="e">
        <f t="shared" si="1"/>
        <v>#DIV/0!</v>
      </c>
      <c r="M17" s="919" t="e">
        <f t="shared" si="1"/>
        <v>#DIV/0!</v>
      </c>
      <c r="N17" s="919" t="e">
        <f t="shared" si="1"/>
        <v>#DIV/0!</v>
      </c>
      <c r="O17" s="919" t="e">
        <f t="shared" si="1"/>
        <v>#DIV/0!</v>
      </c>
      <c r="P17" s="919" t="e">
        <f t="shared" si="1"/>
        <v>#DIV/0!</v>
      </c>
      <c r="Q17" s="919" t="e">
        <f t="shared" si="1"/>
        <v>#DIV/0!</v>
      </c>
      <c r="R17" s="919" t="e">
        <f t="shared" si="1"/>
        <v>#DIV/0!</v>
      </c>
      <c r="S17" s="919" t="e">
        <f t="shared" si="1"/>
        <v>#DIV/0!</v>
      </c>
      <c r="T17" s="919" t="e">
        <f t="shared" si="1"/>
        <v>#DIV/0!</v>
      </c>
      <c r="U17" s="1090" t="e">
        <f t="shared" si="1"/>
        <v>#DIV/0!</v>
      </c>
      <c r="V17" s="1695"/>
    </row>
    <row r="18" spans="1:22" ht="21" hidden="1" customHeight="1" x14ac:dyDescent="0.25">
      <c r="A18" s="1075" t="s">
        <v>66</v>
      </c>
      <c r="B18" s="554" t="s">
        <v>69</v>
      </c>
      <c r="C18" s="544"/>
      <c r="D18" s="1589"/>
      <c r="E18" s="1589"/>
      <c r="F18" s="1589"/>
      <c r="G18" s="544"/>
      <c r="H18" s="544"/>
      <c r="I18" s="548"/>
      <c r="J18" s="548"/>
      <c r="K18" s="548"/>
      <c r="L18" s="548"/>
      <c r="M18" s="548"/>
      <c r="N18" s="548"/>
      <c r="O18" s="548"/>
      <c r="P18" s="548"/>
      <c r="Q18" s="548"/>
      <c r="R18" s="549"/>
      <c r="S18" s="549"/>
      <c r="T18" s="549"/>
      <c r="U18" s="1700"/>
      <c r="V18" s="1694"/>
    </row>
    <row r="19" spans="1:22" ht="21" customHeight="1" x14ac:dyDescent="0.25">
      <c r="A19" s="1076"/>
      <c r="B19" s="553" t="s">
        <v>606</v>
      </c>
      <c r="C19" s="543"/>
      <c r="D19" s="1589">
        <f>(D10*D8)/10</f>
        <v>2051.8099999999995</v>
      </c>
      <c r="E19" s="1589">
        <v>2222.4540236000003</v>
      </c>
      <c r="F19" s="1589">
        <f>E19</f>
        <v>2222.4540236000003</v>
      </c>
      <c r="G19" s="919" t="e">
        <f t="shared" ref="G19:U19" si="2">SUM(G17:G18)</f>
        <v>#DIV/0!</v>
      </c>
      <c r="H19" s="919" t="e">
        <f t="shared" si="2"/>
        <v>#DIV/0!</v>
      </c>
      <c r="I19" s="919" t="e">
        <f t="shared" si="2"/>
        <v>#DIV/0!</v>
      </c>
      <c r="J19" s="919" t="e">
        <f t="shared" si="2"/>
        <v>#DIV/0!</v>
      </c>
      <c r="K19" s="919" t="e">
        <f t="shared" si="2"/>
        <v>#DIV/0!</v>
      </c>
      <c r="L19" s="919" t="e">
        <f t="shared" si="2"/>
        <v>#DIV/0!</v>
      </c>
      <c r="M19" s="919" t="e">
        <f t="shared" si="2"/>
        <v>#DIV/0!</v>
      </c>
      <c r="N19" s="919" t="e">
        <f t="shared" si="2"/>
        <v>#DIV/0!</v>
      </c>
      <c r="O19" s="919" t="e">
        <f t="shared" si="2"/>
        <v>#DIV/0!</v>
      </c>
      <c r="P19" s="919" t="e">
        <f t="shared" si="2"/>
        <v>#DIV/0!</v>
      </c>
      <c r="Q19" s="919" t="e">
        <f t="shared" si="2"/>
        <v>#DIV/0!</v>
      </c>
      <c r="R19" s="919" t="e">
        <f t="shared" si="2"/>
        <v>#DIV/0!</v>
      </c>
      <c r="S19" s="919" t="e">
        <f t="shared" si="2"/>
        <v>#DIV/0!</v>
      </c>
      <c r="T19" s="919" t="e">
        <f t="shared" si="2"/>
        <v>#DIV/0!</v>
      </c>
      <c r="U19" s="1090" t="e">
        <f t="shared" si="2"/>
        <v>#DIV/0!</v>
      </c>
      <c r="V19" s="1695">
        <f>(V10*V8)/10</f>
        <v>3986.9566007528219</v>
      </c>
    </row>
    <row r="20" spans="1:22" ht="21" customHeight="1" x14ac:dyDescent="0.25">
      <c r="A20" s="1076"/>
      <c r="B20" s="553"/>
      <c r="C20" s="543"/>
      <c r="D20" s="1589"/>
      <c r="E20" s="1589"/>
      <c r="F20" s="1589"/>
      <c r="G20" s="543"/>
      <c r="H20" s="543"/>
      <c r="I20" s="548"/>
      <c r="J20" s="548"/>
      <c r="K20" s="548"/>
      <c r="L20" s="548"/>
      <c r="M20" s="548"/>
      <c r="N20" s="548"/>
      <c r="O20" s="548"/>
      <c r="P20" s="548"/>
      <c r="Q20" s="548"/>
      <c r="R20" s="549"/>
      <c r="S20" s="549"/>
      <c r="T20" s="549"/>
      <c r="U20" s="1700"/>
      <c r="V20" s="1694"/>
    </row>
    <row r="21" spans="1:22" ht="21" customHeight="1" x14ac:dyDescent="0.25">
      <c r="A21" s="1075" t="s">
        <v>183</v>
      </c>
      <c r="B21" s="553" t="s">
        <v>71</v>
      </c>
      <c r="C21" s="543"/>
      <c r="D21" s="1589"/>
      <c r="E21" s="1589"/>
      <c r="F21" s="1589"/>
      <c r="G21" s="543"/>
      <c r="H21" s="543"/>
      <c r="I21" s="544"/>
      <c r="J21" s="544"/>
      <c r="K21" s="544"/>
      <c r="L21" s="544"/>
      <c r="M21" s="544"/>
      <c r="N21" s="544"/>
      <c r="O21" s="544"/>
      <c r="P21" s="544"/>
      <c r="Q21" s="544"/>
      <c r="R21" s="549"/>
      <c r="S21" s="549"/>
      <c r="T21" s="549"/>
      <c r="U21" s="1700"/>
      <c r="V21" s="1694"/>
    </row>
    <row r="22" spans="1:22" ht="21" customHeight="1" x14ac:dyDescent="0.25">
      <c r="A22" s="1075" t="s">
        <v>65</v>
      </c>
      <c r="B22" s="553" t="s">
        <v>595</v>
      </c>
      <c r="C22" s="543"/>
      <c r="D22" s="1589"/>
      <c r="E22" s="1589"/>
      <c r="F22" s="1589"/>
      <c r="G22" s="543"/>
      <c r="H22" s="543"/>
      <c r="I22" s="544"/>
      <c r="J22" s="544"/>
      <c r="K22" s="544"/>
      <c r="L22" s="544"/>
      <c r="M22" s="544"/>
      <c r="N22" s="544"/>
      <c r="O22" s="544"/>
      <c r="P22" s="544"/>
      <c r="Q22" s="544"/>
      <c r="R22" s="549"/>
      <c r="S22" s="549"/>
      <c r="T22" s="549"/>
      <c r="U22" s="1700"/>
      <c r="V22" s="1694"/>
    </row>
    <row r="23" spans="1:22" ht="21" customHeight="1" x14ac:dyDescent="0.25">
      <c r="A23" s="1075" t="s">
        <v>596</v>
      </c>
      <c r="B23" s="554" t="s">
        <v>72</v>
      </c>
      <c r="C23" s="544" t="s">
        <v>818</v>
      </c>
      <c r="D23" s="1585">
        <v>332.35</v>
      </c>
      <c r="E23" s="1585">
        <v>460.18577850000003</v>
      </c>
      <c r="F23" s="1585">
        <f>'F30'!I8</f>
        <v>495.71869358065317</v>
      </c>
      <c r="G23" s="556"/>
      <c r="H23" s="556"/>
      <c r="I23" s="544"/>
      <c r="J23" s="544"/>
      <c r="K23" s="544"/>
      <c r="L23" s="544"/>
      <c r="M23" s="544"/>
      <c r="N23" s="544"/>
      <c r="O23" s="544"/>
      <c r="P23" s="544"/>
      <c r="Q23" s="544"/>
      <c r="R23" s="549"/>
      <c r="S23" s="549"/>
      <c r="T23" s="549"/>
      <c r="U23" s="1700"/>
      <c r="V23" s="1696">
        <v>495.71869358065317</v>
      </c>
    </row>
    <row r="24" spans="1:22" ht="21" customHeight="1" x14ac:dyDescent="0.25">
      <c r="A24" s="1075" t="s">
        <v>597</v>
      </c>
      <c r="B24" s="554" t="s">
        <v>468</v>
      </c>
      <c r="C24" s="544" t="s">
        <v>148</v>
      </c>
      <c r="D24" s="1585">
        <v>744.89</v>
      </c>
      <c r="E24" s="1585">
        <v>640.21024420000003</v>
      </c>
      <c r="F24" s="1585">
        <f>F27C!G27</f>
        <v>1227.9459859125329</v>
      </c>
      <c r="G24" s="556"/>
      <c r="H24" s="556"/>
      <c r="I24" s="548"/>
      <c r="J24" s="548"/>
      <c r="K24" s="548"/>
      <c r="L24" s="548"/>
      <c r="M24" s="548"/>
      <c r="N24" s="548"/>
      <c r="O24" s="548"/>
      <c r="P24" s="548"/>
      <c r="Q24" s="548"/>
      <c r="R24" s="549"/>
      <c r="S24" s="549"/>
      <c r="T24" s="549"/>
      <c r="U24" s="1700"/>
      <c r="V24" s="1696">
        <v>1227.9459859125329</v>
      </c>
    </row>
    <row r="25" spans="1:22" ht="21" customHeight="1" x14ac:dyDescent="0.25">
      <c r="A25" s="1075" t="s">
        <v>602</v>
      </c>
      <c r="B25" s="554" t="s">
        <v>73</v>
      </c>
      <c r="C25" s="544" t="s">
        <v>819</v>
      </c>
      <c r="D25" s="1585">
        <v>26.06</v>
      </c>
      <c r="E25" s="1585">
        <v>67.463459599999993</v>
      </c>
      <c r="F25" s="1585">
        <f>F31C!J36</f>
        <v>54.163961514334787</v>
      </c>
      <c r="G25" s="556"/>
      <c r="H25" s="556"/>
      <c r="I25" s="548"/>
      <c r="J25" s="548"/>
      <c r="K25" s="548"/>
      <c r="L25" s="548"/>
      <c r="M25" s="548"/>
      <c r="N25" s="548"/>
      <c r="O25" s="548"/>
      <c r="P25" s="548"/>
      <c r="Q25" s="548"/>
      <c r="R25" s="549"/>
      <c r="S25" s="549"/>
      <c r="T25" s="549"/>
      <c r="U25" s="1700"/>
      <c r="V25" s="1696">
        <v>54.163961514334787</v>
      </c>
    </row>
    <row r="26" spans="1:22" ht="21" customHeight="1" x14ac:dyDescent="0.25">
      <c r="A26" s="1075"/>
      <c r="B26" s="554" t="s">
        <v>605</v>
      </c>
      <c r="C26" s="544"/>
      <c r="D26" s="1585">
        <f>SUM(D23:D25)</f>
        <v>1103.3</v>
      </c>
      <c r="E26" s="1585">
        <f>SUM(E23:E25)</f>
        <v>1167.8594823000001</v>
      </c>
      <c r="F26" s="1585">
        <f>SUM(F23:F25)</f>
        <v>1777.8286410075209</v>
      </c>
      <c r="G26" s="932">
        <f t="shared" ref="G26:V26" si="3">SUM(G23:G25)</f>
        <v>0</v>
      </c>
      <c r="H26" s="932">
        <f t="shared" si="3"/>
        <v>0</v>
      </c>
      <c r="I26" s="932">
        <f t="shared" si="3"/>
        <v>0</v>
      </c>
      <c r="J26" s="932">
        <f t="shared" si="3"/>
        <v>0</v>
      </c>
      <c r="K26" s="932">
        <f t="shared" si="3"/>
        <v>0</v>
      </c>
      <c r="L26" s="932">
        <f t="shared" si="3"/>
        <v>0</v>
      </c>
      <c r="M26" s="932">
        <f t="shared" si="3"/>
        <v>0</v>
      </c>
      <c r="N26" s="932">
        <f t="shared" si="3"/>
        <v>0</v>
      </c>
      <c r="O26" s="932">
        <f t="shared" si="3"/>
        <v>0</v>
      </c>
      <c r="P26" s="932">
        <f t="shared" si="3"/>
        <v>0</v>
      </c>
      <c r="Q26" s="932">
        <f t="shared" si="3"/>
        <v>0</v>
      </c>
      <c r="R26" s="932">
        <f t="shared" si="3"/>
        <v>0</v>
      </c>
      <c r="S26" s="932">
        <f t="shared" si="3"/>
        <v>0</v>
      </c>
      <c r="T26" s="932">
        <f t="shared" si="3"/>
        <v>0</v>
      </c>
      <c r="U26" s="1089">
        <f t="shared" si="3"/>
        <v>0</v>
      </c>
      <c r="V26" s="1691">
        <f t="shared" si="3"/>
        <v>1777.8286410075209</v>
      </c>
    </row>
    <row r="27" spans="1:22" ht="21" customHeight="1" x14ac:dyDescent="0.25">
      <c r="A27" s="1075" t="s">
        <v>66</v>
      </c>
      <c r="B27" s="554" t="s">
        <v>75</v>
      </c>
      <c r="C27" s="544" t="s">
        <v>820</v>
      </c>
      <c r="D27" s="1585">
        <v>1205.52</v>
      </c>
      <c r="E27" s="1585">
        <v>1240.0828999999999</v>
      </c>
      <c r="F27" s="1585">
        <f>'F33'!H16</f>
        <v>1233.5573283477654</v>
      </c>
      <c r="G27" s="556"/>
      <c r="H27" s="556"/>
      <c r="I27" s="548"/>
      <c r="J27" s="548"/>
      <c r="K27" s="548"/>
      <c r="L27" s="548"/>
      <c r="M27" s="548"/>
      <c r="N27" s="548"/>
      <c r="O27" s="548"/>
      <c r="P27" s="548"/>
      <c r="Q27" s="548"/>
      <c r="R27" s="549"/>
      <c r="S27" s="549"/>
      <c r="T27" s="549"/>
      <c r="U27" s="1700"/>
      <c r="V27" s="1696">
        <f>'F33'!H16</f>
        <v>1233.5573283477654</v>
      </c>
    </row>
    <row r="28" spans="1:22" ht="21" customHeight="1" x14ac:dyDescent="0.25">
      <c r="A28" s="1075" t="s">
        <v>68</v>
      </c>
      <c r="B28" s="554" t="s">
        <v>1672</v>
      </c>
      <c r="C28" s="544" t="s">
        <v>821</v>
      </c>
      <c r="D28" s="1585">
        <v>1307.8399999999999</v>
      </c>
      <c r="E28" s="1585">
        <v>1258.3402858000002</v>
      </c>
      <c r="F28" s="1585">
        <v>1332.9166581907916</v>
      </c>
      <c r="G28" s="556"/>
      <c r="H28" s="556"/>
      <c r="I28" s="548"/>
      <c r="J28" s="548"/>
      <c r="K28" s="548"/>
      <c r="L28" s="548"/>
      <c r="M28" s="548"/>
      <c r="N28" s="548"/>
      <c r="O28" s="548"/>
      <c r="P28" s="548"/>
      <c r="Q28" s="548"/>
      <c r="R28" s="549"/>
      <c r="S28" s="549"/>
      <c r="T28" s="549"/>
      <c r="U28" s="1700"/>
      <c r="V28" s="1696">
        <v>1332.9166581907916</v>
      </c>
    </row>
    <row r="29" spans="1:22" ht="21" customHeight="1" x14ac:dyDescent="0.25">
      <c r="A29" s="1075" t="s">
        <v>74</v>
      </c>
      <c r="B29" s="554" t="s">
        <v>1311</v>
      </c>
      <c r="C29" s="544" t="s">
        <v>822</v>
      </c>
      <c r="D29" s="1585">
        <v>54.99</v>
      </c>
      <c r="E29" s="1585">
        <v>0</v>
      </c>
      <c r="F29" s="1585">
        <f>'F39'!I13</f>
        <v>113.7707544519434</v>
      </c>
      <c r="G29" s="556"/>
      <c r="H29" s="556"/>
      <c r="I29" s="548"/>
      <c r="J29" s="548"/>
      <c r="K29" s="548"/>
      <c r="L29" s="548"/>
      <c r="M29" s="548"/>
      <c r="N29" s="548"/>
      <c r="O29" s="548"/>
      <c r="P29" s="548"/>
      <c r="Q29" s="548"/>
      <c r="R29" s="549"/>
      <c r="S29" s="549"/>
      <c r="T29" s="549"/>
      <c r="U29" s="1700"/>
      <c r="V29" s="1696">
        <f>'F39'!I13</f>
        <v>113.7707544519434</v>
      </c>
    </row>
    <row r="30" spans="1:22" ht="21" customHeight="1" x14ac:dyDescent="0.25">
      <c r="A30" s="1075" t="s">
        <v>76</v>
      </c>
      <c r="B30" s="554" t="s">
        <v>1811</v>
      </c>
      <c r="C30" s="544"/>
      <c r="D30" s="1585">
        <v>0</v>
      </c>
      <c r="E30" s="1585">
        <v>18.5216849</v>
      </c>
      <c r="F30" s="1585">
        <v>0</v>
      </c>
      <c r="G30" s="555"/>
      <c r="H30" s="555"/>
      <c r="I30" s="548"/>
      <c r="J30" s="548"/>
      <c r="K30" s="548"/>
      <c r="L30" s="548"/>
      <c r="M30" s="548"/>
      <c r="N30" s="548"/>
      <c r="O30" s="548"/>
      <c r="P30" s="548"/>
      <c r="Q30" s="548"/>
      <c r="R30" s="549"/>
      <c r="S30" s="549"/>
      <c r="T30" s="549"/>
      <c r="U30" s="1700"/>
      <c r="V30" s="1696">
        <v>0</v>
      </c>
    </row>
    <row r="31" spans="1:22" ht="21" customHeight="1" x14ac:dyDescent="0.25">
      <c r="A31" s="1075" t="s">
        <v>78</v>
      </c>
      <c r="B31" s="554" t="s">
        <v>93</v>
      </c>
      <c r="C31" s="544" t="s">
        <v>823</v>
      </c>
      <c r="D31" s="1585">
        <v>86.13</v>
      </c>
      <c r="E31" s="1585">
        <v>0</v>
      </c>
      <c r="F31" s="1585">
        <f>'F36'!I15</f>
        <v>183.46885055480001</v>
      </c>
      <c r="G31" s="556"/>
      <c r="H31" s="556"/>
      <c r="I31" s="548"/>
      <c r="J31" s="548"/>
      <c r="K31" s="548"/>
      <c r="L31" s="548"/>
      <c r="M31" s="548"/>
      <c r="N31" s="548"/>
      <c r="O31" s="548"/>
      <c r="P31" s="548"/>
      <c r="Q31" s="548"/>
      <c r="R31" s="549"/>
      <c r="S31" s="549"/>
      <c r="T31" s="549"/>
      <c r="U31" s="1700"/>
      <c r="V31" s="1696">
        <f>'F36'!I15</f>
        <v>183.46885055480001</v>
      </c>
    </row>
    <row r="32" spans="1:22" ht="21" customHeight="1" x14ac:dyDescent="0.25">
      <c r="A32" s="1075" t="s">
        <v>79</v>
      </c>
      <c r="B32" s="554" t="s">
        <v>603</v>
      </c>
      <c r="C32" s="544" t="s">
        <v>824</v>
      </c>
      <c r="D32" s="1585"/>
      <c r="E32" s="1585"/>
      <c r="F32" s="1585"/>
      <c r="G32" s="556"/>
      <c r="H32" s="556"/>
      <c r="I32" s="548"/>
      <c r="J32" s="548"/>
      <c r="K32" s="548"/>
      <c r="L32" s="548"/>
      <c r="M32" s="548"/>
      <c r="N32" s="548"/>
      <c r="O32" s="548"/>
      <c r="P32" s="548"/>
      <c r="Q32" s="548"/>
      <c r="R32" s="549"/>
      <c r="S32" s="549"/>
      <c r="T32" s="549"/>
      <c r="U32" s="1700"/>
      <c r="V32" s="1694"/>
    </row>
    <row r="33" spans="1:26" ht="21" customHeight="1" x14ac:dyDescent="0.25">
      <c r="A33" s="1075"/>
      <c r="B33" s="554" t="s">
        <v>1696</v>
      </c>
      <c r="C33" s="544"/>
      <c r="D33" s="1585">
        <v>734.98</v>
      </c>
      <c r="E33" s="1585">
        <v>255.2077146</v>
      </c>
      <c r="F33" s="1585">
        <f>E33</f>
        <v>255.2077146</v>
      </c>
      <c r="G33" s="556"/>
      <c r="H33" s="556"/>
      <c r="I33" s="548"/>
      <c r="J33" s="548"/>
      <c r="K33" s="548"/>
      <c r="L33" s="548"/>
      <c r="M33" s="548"/>
      <c r="N33" s="548"/>
      <c r="O33" s="548"/>
      <c r="P33" s="548"/>
      <c r="Q33" s="548"/>
      <c r="R33" s="549"/>
      <c r="S33" s="549"/>
      <c r="T33" s="549"/>
      <c r="U33" s="1700"/>
      <c r="V33" s="1697">
        <f>F27C!G28</f>
        <v>255.2077146</v>
      </c>
    </row>
    <row r="34" spans="1:26" ht="21" customHeight="1" x14ac:dyDescent="0.25">
      <c r="A34" s="1075"/>
      <c r="B34" s="554" t="s">
        <v>1692</v>
      </c>
      <c r="C34" s="544"/>
      <c r="D34" s="1585">
        <v>0</v>
      </c>
      <c r="E34" s="1585">
        <v>0</v>
      </c>
      <c r="F34" s="1585">
        <v>0</v>
      </c>
      <c r="G34" s="556"/>
      <c r="H34" s="556"/>
      <c r="I34" s="548"/>
      <c r="J34" s="548"/>
      <c r="K34" s="548"/>
      <c r="L34" s="548"/>
      <c r="M34" s="548"/>
      <c r="N34" s="548"/>
      <c r="O34" s="548"/>
      <c r="P34" s="548"/>
      <c r="Q34" s="548"/>
      <c r="R34" s="549"/>
      <c r="S34" s="549"/>
      <c r="T34" s="549"/>
      <c r="U34" s="1700"/>
      <c r="V34" s="1694">
        <f>F31C!J35</f>
        <v>0</v>
      </c>
    </row>
    <row r="35" spans="1:26" ht="21" customHeight="1" x14ac:dyDescent="0.25">
      <c r="A35" s="1075"/>
      <c r="B35" s="554" t="s">
        <v>1697</v>
      </c>
      <c r="C35" s="544"/>
      <c r="D35" s="1585">
        <v>904.73</v>
      </c>
      <c r="E35" s="1585">
        <v>168.19702290000001</v>
      </c>
      <c r="F35" s="1585">
        <f>E35</f>
        <v>168.19702290000001</v>
      </c>
      <c r="G35" s="556"/>
      <c r="H35" s="556"/>
      <c r="I35" s="548"/>
      <c r="J35" s="548"/>
      <c r="K35" s="548"/>
      <c r="L35" s="548"/>
      <c r="M35" s="548"/>
      <c r="N35" s="548"/>
      <c r="O35" s="548"/>
      <c r="P35" s="548"/>
      <c r="Q35" s="548"/>
      <c r="R35" s="549"/>
      <c r="S35" s="549"/>
      <c r="T35" s="549"/>
      <c r="U35" s="1700"/>
      <c r="V35" s="1696">
        <f>'F42'!I6</f>
        <v>168.19702290000001</v>
      </c>
    </row>
    <row r="36" spans="1:26" ht="21" customHeight="1" x14ac:dyDescent="0.25">
      <c r="A36" s="1077"/>
      <c r="B36" s="875" t="s">
        <v>607</v>
      </c>
      <c r="C36" s="557"/>
      <c r="D36" s="1590">
        <f>SUM(D26:D32)-D33-D34-D35</f>
        <v>2118.0699999999997</v>
      </c>
      <c r="E36" s="1590">
        <f t="shared" ref="E36:V36" si="4">SUM(E26:E32)-E33-E34-E35</f>
        <v>3261.3996154999995</v>
      </c>
      <c r="F36" s="1590">
        <f t="shared" si="4"/>
        <v>4218.1374950528216</v>
      </c>
      <c r="G36" s="980">
        <f t="shared" si="4"/>
        <v>0</v>
      </c>
      <c r="H36" s="980">
        <f t="shared" si="4"/>
        <v>0</v>
      </c>
      <c r="I36" s="980">
        <f t="shared" si="4"/>
        <v>0</v>
      </c>
      <c r="J36" s="980">
        <f t="shared" si="4"/>
        <v>0</v>
      </c>
      <c r="K36" s="980">
        <f t="shared" si="4"/>
        <v>0</v>
      </c>
      <c r="L36" s="980">
        <f t="shared" si="4"/>
        <v>0</v>
      </c>
      <c r="M36" s="980">
        <f t="shared" si="4"/>
        <v>0</v>
      </c>
      <c r="N36" s="980">
        <f t="shared" si="4"/>
        <v>0</v>
      </c>
      <c r="O36" s="980">
        <f t="shared" si="4"/>
        <v>0</v>
      </c>
      <c r="P36" s="980">
        <f t="shared" si="4"/>
        <v>0</v>
      </c>
      <c r="Q36" s="980">
        <f t="shared" si="4"/>
        <v>0</v>
      </c>
      <c r="R36" s="980">
        <f t="shared" si="4"/>
        <v>0</v>
      </c>
      <c r="S36" s="980">
        <f t="shared" si="4"/>
        <v>0</v>
      </c>
      <c r="T36" s="980">
        <f t="shared" si="4"/>
        <v>0</v>
      </c>
      <c r="U36" s="1091">
        <f t="shared" si="4"/>
        <v>0</v>
      </c>
      <c r="V36" s="1698">
        <f t="shared" si="4"/>
        <v>4218.1374950528216</v>
      </c>
    </row>
    <row r="37" spans="1:26" ht="21" customHeight="1" x14ac:dyDescent="0.25">
      <c r="A37" s="1075"/>
      <c r="B37" s="554"/>
      <c r="C37" s="544"/>
      <c r="D37" s="1589"/>
      <c r="E37" s="1589"/>
      <c r="F37" s="1589"/>
      <c r="G37" s="544"/>
      <c r="H37" s="544"/>
      <c r="I37" s="548"/>
      <c r="J37" s="548"/>
      <c r="K37" s="548"/>
      <c r="L37" s="548"/>
      <c r="M37" s="548"/>
      <c r="N37" s="548"/>
      <c r="O37" s="548"/>
      <c r="P37" s="548"/>
      <c r="Q37" s="548"/>
      <c r="R37" s="549"/>
      <c r="S37" s="549"/>
      <c r="T37" s="549"/>
      <c r="U37" s="1700"/>
      <c r="V37" s="1694"/>
    </row>
    <row r="38" spans="1:26" ht="21" customHeight="1" x14ac:dyDescent="0.25">
      <c r="A38" s="1075" t="s">
        <v>260</v>
      </c>
      <c r="B38" s="553" t="s">
        <v>608</v>
      </c>
      <c r="C38" s="543"/>
      <c r="D38" s="1589"/>
      <c r="E38" s="1589"/>
      <c r="F38" s="1589"/>
      <c r="G38" s="543"/>
      <c r="H38" s="543"/>
      <c r="I38" s="548"/>
      <c r="J38" s="548"/>
      <c r="K38" s="548"/>
      <c r="L38" s="548"/>
      <c r="M38" s="548"/>
      <c r="N38" s="548"/>
      <c r="O38" s="548"/>
      <c r="P38" s="548"/>
      <c r="Q38" s="548"/>
      <c r="R38" s="549"/>
      <c r="S38" s="549"/>
      <c r="T38" s="549"/>
      <c r="U38" s="1700"/>
      <c r="V38" s="1694"/>
    </row>
    <row r="39" spans="1:26" ht="21" customHeight="1" x14ac:dyDescent="0.25">
      <c r="A39" s="1075" t="s">
        <v>65</v>
      </c>
      <c r="B39" s="554" t="s">
        <v>599</v>
      </c>
      <c r="C39" s="544" t="s">
        <v>829</v>
      </c>
      <c r="D39" s="1589"/>
      <c r="E39" s="1589"/>
      <c r="F39" s="1589"/>
      <c r="G39" s="556"/>
      <c r="H39" s="556"/>
      <c r="I39" s="548"/>
      <c r="J39" s="548"/>
      <c r="K39" s="548"/>
      <c r="L39" s="548"/>
      <c r="M39" s="548"/>
      <c r="N39" s="548"/>
      <c r="O39" s="548"/>
      <c r="P39" s="548"/>
      <c r="Q39" s="548"/>
      <c r="R39" s="549"/>
      <c r="S39" s="549"/>
      <c r="T39" s="549"/>
      <c r="U39" s="1700"/>
      <c r="V39" s="1694"/>
    </row>
    <row r="40" spans="1:26" ht="21" customHeight="1" x14ac:dyDescent="0.25">
      <c r="A40" s="1075" t="s">
        <v>66</v>
      </c>
      <c r="B40" s="554" t="s">
        <v>1673</v>
      </c>
      <c r="C40" s="544" t="s">
        <v>830</v>
      </c>
      <c r="D40" s="1585">
        <v>66.260000000000005</v>
      </c>
      <c r="E40" s="1585">
        <v>326.23450000000003</v>
      </c>
      <c r="F40" s="1585">
        <v>223.31200620000004</v>
      </c>
      <c r="G40" s="556"/>
      <c r="H40" s="556"/>
      <c r="I40" s="548"/>
      <c r="J40" s="548"/>
      <c r="K40" s="548"/>
      <c r="L40" s="548"/>
      <c r="M40" s="548"/>
      <c r="N40" s="548"/>
      <c r="O40" s="548"/>
      <c r="P40" s="548"/>
      <c r="Q40" s="548"/>
      <c r="R40" s="549"/>
      <c r="S40" s="549"/>
      <c r="T40" s="549"/>
      <c r="U40" s="1700"/>
      <c r="V40" s="1696">
        <f>'F40'!I21-'F40'!I13</f>
        <v>231.18089430000003</v>
      </c>
      <c r="Z40" s="1078">
        <f>F26-F46</f>
        <v>1472.8440616537605</v>
      </c>
    </row>
    <row r="41" spans="1:26" ht="31.5" customHeight="1" x14ac:dyDescent="0.25">
      <c r="A41" s="1075" t="s">
        <v>68</v>
      </c>
      <c r="B41" s="554" t="s">
        <v>621</v>
      </c>
      <c r="C41" s="544" t="s">
        <v>831</v>
      </c>
      <c r="D41" s="1589"/>
      <c r="E41" s="1589"/>
      <c r="F41" s="1589"/>
      <c r="G41" s="556"/>
      <c r="H41" s="556"/>
      <c r="I41" s="548"/>
      <c r="J41" s="548"/>
      <c r="K41" s="548"/>
      <c r="L41" s="548"/>
      <c r="M41" s="548"/>
      <c r="N41" s="548"/>
      <c r="O41" s="548"/>
      <c r="P41" s="548"/>
      <c r="Q41" s="548"/>
      <c r="R41" s="549"/>
      <c r="S41" s="549"/>
      <c r="T41" s="549"/>
      <c r="U41" s="1700"/>
      <c r="V41" s="1694"/>
    </row>
    <row r="42" spans="1:26" ht="21" customHeight="1" x14ac:dyDescent="0.25">
      <c r="A42" s="1077"/>
      <c r="B42" s="875" t="s">
        <v>610</v>
      </c>
      <c r="C42" s="557"/>
      <c r="D42" s="1590">
        <f>SUM(D39:D41)</f>
        <v>66.260000000000005</v>
      </c>
      <c r="E42" s="1590">
        <f t="shared" ref="E42:V42" si="5">SUM(E39:E41)</f>
        <v>326.23450000000003</v>
      </c>
      <c r="F42" s="1590">
        <f t="shared" si="5"/>
        <v>223.31200620000004</v>
      </c>
      <c r="G42" s="980">
        <f t="shared" si="5"/>
        <v>0</v>
      </c>
      <c r="H42" s="980">
        <f t="shared" si="5"/>
        <v>0</v>
      </c>
      <c r="I42" s="980">
        <f t="shared" si="5"/>
        <v>0</v>
      </c>
      <c r="J42" s="980">
        <f t="shared" si="5"/>
        <v>0</v>
      </c>
      <c r="K42" s="980">
        <f t="shared" si="5"/>
        <v>0</v>
      </c>
      <c r="L42" s="980">
        <f t="shared" si="5"/>
        <v>0</v>
      </c>
      <c r="M42" s="980">
        <f t="shared" si="5"/>
        <v>0</v>
      </c>
      <c r="N42" s="980">
        <f t="shared" si="5"/>
        <v>0</v>
      </c>
      <c r="O42" s="980">
        <f t="shared" si="5"/>
        <v>0</v>
      </c>
      <c r="P42" s="980">
        <f t="shared" si="5"/>
        <v>0</v>
      </c>
      <c r="Q42" s="980">
        <f t="shared" si="5"/>
        <v>0</v>
      </c>
      <c r="R42" s="980">
        <f t="shared" si="5"/>
        <v>0</v>
      </c>
      <c r="S42" s="980">
        <f t="shared" si="5"/>
        <v>0</v>
      </c>
      <c r="T42" s="980">
        <f t="shared" si="5"/>
        <v>0</v>
      </c>
      <c r="U42" s="1091">
        <f t="shared" si="5"/>
        <v>0</v>
      </c>
      <c r="V42" s="1698">
        <f t="shared" si="5"/>
        <v>231.18089430000003</v>
      </c>
    </row>
    <row r="43" spans="1:26" ht="21" customHeight="1" x14ac:dyDescent="0.25">
      <c r="A43" s="1076"/>
      <c r="B43" s="553"/>
      <c r="C43" s="543"/>
      <c r="D43" s="1589"/>
      <c r="E43" s="1589"/>
      <c r="F43" s="1589"/>
      <c r="G43" s="543"/>
      <c r="H43" s="543"/>
      <c r="I43" s="548"/>
      <c r="J43" s="548"/>
      <c r="K43" s="548"/>
      <c r="L43" s="548"/>
      <c r="M43" s="548"/>
      <c r="N43" s="548"/>
      <c r="O43" s="548"/>
      <c r="P43" s="548"/>
      <c r="Q43" s="548"/>
      <c r="R43" s="549"/>
      <c r="S43" s="549"/>
      <c r="T43" s="549"/>
      <c r="U43" s="1700"/>
      <c r="V43" s="1694"/>
    </row>
    <row r="44" spans="1:26" ht="21" customHeight="1" x14ac:dyDescent="0.25">
      <c r="A44" s="1079" t="s">
        <v>261</v>
      </c>
      <c r="B44" s="875" t="s">
        <v>616</v>
      </c>
      <c r="C44" s="557"/>
      <c r="D44" s="1590">
        <f>D36-D42</f>
        <v>2051.8099999999995</v>
      </c>
      <c r="E44" s="1590">
        <f t="shared" ref="E44:V44" si="6">E36-E42</f>
        <v>2935.1651154999995</v>
      </c>
      <c r="F44" s="1590">
        <f t="shared" si="6"/>
        <v>3994.8254888528218</v>
      </c>
      <c r="G44" s="980">
        <f t="shared" si="6"/>
        <v>0</v>
      </c>
      <c r="H44" s="980">
        <f t="shared" si="6"/>
        <v>0</v>
      </c>
      <c r="I44" s="980">
        <f t="shared" si="6"/>
        <v>0</v>
      </c>
      <c r="J44" s="980">
        <f t="shared" si="6"/>
        <v>0</v>
      </c>
      <c r="K44" s="980">
        <f t="shared" si="6"/>
        <v>0</v>
      </c>
      <c r="L44" s="980">
        <f t="shared" si="6"/>
        <v>0</v>
      </c>
      <c r="M44" s="980">
        <f t="shared" si="6"/>
        <v>0</v>
      </c>
      <c r="N44" s="980">
        <f t="shared" si="6"/>
        <v>0</v>
      </c>
      <c r="O44" s="980">
        <f t="shared" si="6"/>
        <v>0</v>
      </c>
      <c r="P44" s="980">
        <f t="shared" si="6"/>
        <v>0</v>
      </c>
      <c r="Q44" s="980">
        <f t="shared" si="6"/>
        <v>0</v>
      </c>
      <c r="R44" s="980">
        <f t="shared" si="6"/>
        <v>0</v>
      </c>
      <c r="S44" s="980">
        <f t="shared" si="6"/>
        <v>0</v>
      </c>
      <c r="T44" s="980">
        <f t="shared" si="6"/>
        <v>0</v>
      </c>
      <c r="U44" s="1091">
        <f t="shared" si="6"/>
        <v>0</v>
      </c>
      <c r="V44" s="1698">
        <f t="shared" si="6"/>
        <v>3986.9566007528215</v>
      </c>
    </row>
    <row r="45" spans="1:26" ht="21" customHeight="1" x14ac:dyDescent="0.25">
      <c r="A45" s="1076"/>
      <c r="B45" s="553"/>
      <c r="C45" s="543"/>
      <c r="D45" s="1589"/>
      <c r="E45" s="1589"/>
      <c r="F45" s="1589"/>
      <c r="G45" s="558"/>
      <c r="H45" s="558"/>
      <c r="I45" s="558"/>
      <c r="J45" s="558"/>
      <c r="K45" s="558"/>
      <c r="L45" s="558"/>
      <c r="M45" s="558"/>
      <c r="N45" s="558"/>
      <c r="O45" s="558"/>
      <c r="P45" s="558"/>
      <c r="Q45" s="558"/>
      <c r="R45" s="558"/>
      <c r="S45" s="558"/>
      <c r="T45" s="558"/>
      <c r="U45" s="1702"/>
      <c r="V45" s="1694"/>
    </row>
    <row r="46" spans="1:26" ht="32.25" customHeight="1" x14ac:dyDescent="0.25">
      <c r="A46" s="1079" t="s">
        <v>262</v>
      </c>
      <c r="B46" s="875" t="s">
        <v>1675</v>
      </c>
      <c r="C46" s="543"/>
      <c r="D46" s="1590"/>
      <c r="E46" s="1590"/>
      <c r="F46" s="1590">
        <f>(F26-E26)/2</f>
        <v>304.98457935376041</v>
      </c>
      <c r="G46" s="558"/>
      <c r="H46" s="558"/>
      <c r="I46" s="558"/>
      <c r="J46" s="558"/>
      <c r="K46" s="558"/>
      <c r="L46" s="558"/>
      <c r="M46" s="558"/>
      <c r="N46" s="558"/>
      <c r="O46" s="558"/>
      <c r="P46" s="558"/>
      <c r="Q46" s="558"/>
      <c r="R46" s="558"/>
      <c r="S46" s="558"/>
      <c r="T46" s="558"/>
      <c r="U46" s="1702"/>
      <c r="V46" s="1699"/>
    </row>
    <row r="47" spans="1:26" ht="21" customHeight="1" x14ac:dyDescent="0.25">
      <c r="A47" s="1076"/>
      <c r="B47" s="553"/>
      <c r="C47" s="543"/>
      <c r="D47" s="1589"/>
      <c r="E47" s="1589"/>
      <c r="F47" s="1589"/>
      <c r="G47" s="558"/>
      <c r="H47" s="558"/>
      <c r="I47" s="558"/>
      <c r="J47" s="558"/>
      <c r="K47" s="558"/>
      <c r="L47" s="558"/>
      <c r="M47" s="558"/>
      <c r="N47" s="558"/>
      <c r="O47" s="558"/>
      <c r="P47" s="558"/>
      <c r="Q47" s="558"/>
      <c r="R47" s="558"/>
      <c r="S47" s="558"/>
      <c r="T47" s="558"/>
      <c r="U47" s="1702"/>
      <c r="V47" s="1694"/>
    </row>
    <row r="48" spans="1:26" ht="21" customHeight="1" x14ac:dyDescent="0.25">
      <c r="A48" s="1079" t="s">
        <v>263</v>
      </c>
      <c r="B48" s="875" t="s">
        <v>1676</v>
      </c>
      <c r="C48" s="543"/>
      <c r="D48" s="1590">
        <f>D44-D46</f>
        <v>2051.8099999999995</v>
      </c>
      <c r="E48" s="1590">
        <f t="shared" ref="E48:V48" si="7">E44-E46</f>
        <v>2935.1651154999995</v>
      </c>
      <c r="F48" s="1590">
        <f t="shared" si="7"/>
        <v>3689.8409094990611</v>
      </c>
      <c r="G48" s="980">
        <f t="shared" si="7"/>
        <v>0</v>
      </c>
      <c r="H48" s="980">
        <f t="shared" si="7"/>
        <v>0</v>
      </c>
      <c r="I48" s="980">
        <f t="shared" si="7"/>
        <v>0</v>
      </c>
      <c r="J48" s="980">
        <f t="shared" si="7"/>
        <v>0</v>
      </c>
      <c r="K48" s="980">
        <f t="shared" si="7"/>
        <v>0</v>
      </c>
      <c r="L48" s="980">
        <f t="shared" si="7"/>
        <v>0</v>
      </c>
      <c r="M48" s="980">
        <f t="shared" si="7"/>
        <v>0</v>
      </c>
      <c r="N48" s="980">
        <f t="shared" si="7"/>
        <v>0</v>
      </c>
      <c r="O48" s="980">
        <f t="shared" si="7"/>
        <v>0</v>
      </c>
      <c r="P48" s="980">
        <f t="shared" si="7"/>
        <v>0</v>
      </c>
      <c r="Q48" s="980">
        <f t="shared" si="7"/>
        <v>0</v>
      </c>
      <c r="R48" s="980">
        <f t="shared" si="7"/>
        <v>0</v>
      </c>
      <c r="S48" s="980">
        <f t="shared" si="7"/>
        <v>0</v>
      </c>
      <c r="T48" s="980">
        <f t="shared" si="7"/>
        <v>0</v>
      </c>
      <c r="U48" s="1091">
        <f t="shared" si="7"/>
        <v>0</v>
      </c>
      <c r="V48" s="1698">
        <f t="shared" si="7"/>
        <v>3986.9566007528215</v>
      </c>
    </row>
    <row r="49" spans="1:22" ht="21" customHeight="1" x14ac:dyDescent="0.25">
      <c r="A49" s="1076"/>
      <c r="B49" s="553"/>
      <c r="C49" s="543"/>
      <c r="D49" s="1589"/>
      <c r="E49" s="1589"/>
      <c r="F49" s="1589"/>
      <c r="G49" s="543"/>
      <c r="H49" s="543"/>
      <c r="I49" s="548"/>
      <c r="J49" s="548"/>
      <c r="K49" s="548"/>
      <c r="L49" s="548"/>
      <c r="M49" s="548"/>
      <c r="N49" s="548"/>
      <c r="O49" s="548"/>
      <c r="P49" s="548"/>
      <c r="Q49" s="548"/>
      <c r="R49" s="549"/>
      <c r="S49" s="549"/>
      <c r="T49" s="549"/>
      <c r="U49" s="1700"/>
      <c r="V49" s="1694"/>
    </row>
    <row r="50" spans="1:22" ht="21" hidden="1" customHeight="1" x14ac:dyDescent="0.25">
      <c r="A50" s="1076" t="s">
        <v>262</v>
      </c>
      <c r="B50" s="553" t="s">
        <v>622</v>
      </c>
      <c r="C50" s="543" t="s">
        <v>832</v>
      </c>
      <c r="D50" s="1589"/>
      <c r="E50" s="1589"/>
      <c r="F50" s="1589"/>
      <c r="G50" s="543"/>
      <c r="H50" s="543"/>
      <c r="I50" s="548"/>
      <c r="J50" s="548"/>
      <c r="K50" s="548"/>
      <c r="L50" s="548"/>
      <c r="M50" s="548"/>
      <c r="N50" s="548"/>
      <c r="O50" s="548"/>
      <c r="P50" s="548"/>
      <c r="Q50" s="548"/>
      <c r="R50" s="549"/>
      <c r="S50" s="549"/>
      <c r="T50" s="549"/>
      <c r="U50" s="1700"/>
      <c r="V50" s="1694"/>
    </row>
    <row r="51" spans="1:22" ht="29.25" hidden="1" customHeight="1" x14ac:dyDescent="0.25">
      <c r="A51" s="1076" t="s">
        <v>611</v>
      </c>
      <c r="B51" s="554" t="s">
        <v>67</v>
      </c>
      <c r="C51" s="543"/>
      <c r="D51" s="1589"/>
      <c r="E51" s="1589"/>
      <c r="F51" s="1589"/>
      <c r="G51" s="543"/>
      <c r="H51" s="543"/>
      <c r="I51" s="548"/>
      <c r="J51" s="548"/>
      <c r="K51" s="548"/>
      <c r="L51" s="548"/>
      <c r="M51" s="548"/>
      <c r="N51" s="548"/>
      <c r="O51" s="548"/>
      <c r="P51" s="548"/>
      <c r="Q51" s="548"/>
      <c r="R51" s="549"/>
      <c r="S51" s="549"/>
      <c r="T51" s="549"/>
      <c r="U51" s="1700"/>
      <c r="V51" s="1694"/>
    </row>
    <row r="52" spans="1:22" ht="24.75" hidden="1" customHeight="1" x14ac:dyDescent="0.25">
      <c r="A52" s="1076" t="s">
        <v>612</v>
      </c>
      <c r="B52" s="554" t="s">
        <v>77</v>
      </c>
      <c r="C52" s="543"/>
      <c r="D52" s="1589"/>
      <c r="E52" s="1589"/>
      <c r="F52" s="1589"/>
      <c r="G52" s="559"/>
      <c r="H52" s="559"/>
      <c r="I52" s="548"/>
      <c r="J52" s="548"/>
      <c r="K52" s="548"/>
      <c r="L52" s="548"/>
      <c r="M52" s="548"/>
      <c r="N52" s="548"/>
      <c r="O52" s="548"/>
      <c r="P52" s="548"/>
      <c r="Q52" s="548"/>
      <c r="R52" s="549"/>
      <c r="S52" s="549"/>
      <c r="T52" s="549"/>
      <c r="U52" s="1700"/>
      <c r="V52" s="1694"/>
    </row>
    <row r="53" spans="1:22" ht="21" hidden="1" customHeight="1" x14ac:dyDescent="0.25">
      <c r="A53" s="1076" t="s">
        <v>613</v>
      </c>
      <c r="B53" s="554" t="s">
        <v>623</v>
      </c>
      <c r="C53" s="543"/>
      <c r="D53" s="1589"/>
      <c r="E53" s="1589"/>
      <c r="F53" s="1589"/>
      <c r="G53" s="559"/>
      <c r="H53" s="559"/>
      <c r="I53" s="548"/>
      <c r="J53" s="548"/>
      <c r="K53" s="548"/>
      <c r="L53" s="548"/>
      <c r="M53" s="548"/>
      <c r="N53" s="548"/>
      <c r="O53" s="548"/>
      <c r="P53" s="548"/>
      <c r="Q53" s="548"/>
      <c r="R53" s="549"/>
      <c r="S53" s="549"/>
      <c r="T53" s="549"/>
      <c r="U53" s="1700"/>
      <c r="V53" s="1694"/>
    </row>
    <row r="54" spans="1:22" ht="21" hidden="1" customHeight="1" x14ac:dyDescent="0.25">
      <c r="A54" s="1075"/>
      <c r="B54" s="553"/>
      <c r="C54" s="553"/>
      <c r="D54" s="1589"/>
      <c r="E54" s="1589"/>
      <c r="F54" s="1589"/>
      <c r="G54" s="553"/>
      <c r="H54" s="553"/>
      <c r="I54" s="548"/>
      <c r="J54" s="548"/>
      <c r="K54" s="548"/>
      <c r="L54" s="548"/>
      <c r="M54" s="548"/>
      <c r="N54" s="548"/>
      <c r="O54" s="548"/>
      <c r="P54" s="548"/>
      <c r="Q54" s="548"/>
      <c r="R54" s="549"/>
      <c r="S54" s="549"/>
      <c r="T54" s="549"/>
      <c r="U54" s="1700"/>
      <c r="V54" s="1694"/>
    </row>
    <row r="55" spans="1:22" ht="28.5" hidden="1" customHeight="1" x14ac:dyDescent="0.25">
      <c r="A55" s="1079" t="s">
        <v>263</v>
      </c>
      <c r="B55" s="875" t="s">
        <v>615</v>
      </c>
      <c r="C55" s="557"/>
      <c r="D55" s="1589"/>
      <c r="E55" s="1589"/>
      <c r="F55" s="1589"/>
      <c r="G55" s="558">
        <f t="shared" ref="G55:U55" si="8">G44-G53</f>
        <v>0</v>
      </c>
      <c r="H55" s="558">
        <f t="shared" si="8"/>
        <v>0</v>
      </c>
      <c r="I55" s="558">
        <f t="shared" si="8"/>
        <v>0</v>
      </c>
      <c r="J55" s="558">
        <f t="shared" si="8"/>
        <v>0</v>
      </c>
      <c r="K55" s="558">
        <f t="shared" si="8"/>
        <v>0</v>
      </c>
      <c r="L55" s="558">
        <f t="shared" si="8"/>
        <v>0</v>
      </c>
      <c r="M55" s="558">
        <f t="shared" si="8"/>
        <v>0</v>
      </c>
      <c r="N55" s="558">
        <f t="shared" si="8"/>
        <v>0</v>
      </c>
      <c r="O55" s="558">
        <f t="shared" si="8"/>
        <v>0</v>
      </c>
      <c r="P55" s="558">
        <f t="shared" si="8"/>
        <v>0</v>
      </c>
      <c r="Q55" s="558">
        <f t="shared" si="8"/>
        <v>0</v>
      </c>
      <c r="R55" s="558">
        <f t="shared" si="8"/>
        <v>0</v>
      </c>
      <c r="S55" s="558">
        <f t="shared" si="8"/>
        <v>0</v>
      </c>
      <c r="T55" s="558">
        <f t="shared" si="8"/>
        <v>0</v>
      </c>
      <c r="U55" s="1702">
        <f t="shared" si="8"/>
        <v>0</v>
      </c>
      <c r="V55" s="1694"/>
    </row>
    <row r="56" spans="1:22" ht="21" hidden="1" customHeight="1" x14ac:dyDescent="0.25">
      <c r="A56" s="1076"/>
      <c r="B56" s="553"/>
      <c r="C56" s="543"/>
      <c r="D56" s="1589"/>
      <c r="E56" s="1589"/>
      <c r="F56" s="1589"/>
      <c r="G56" s="543"/>
      <c r="H56" s="543"/>
      <c r="I56" s="548"/>
      <c r="J56" s="548"/>
      <c r="K56" s="548"/>
      <c r="L56" s="548"/>
      <c r="M56" s="548"/>
      <c r="N56" s="548"/>
      <c r="O56" s="548"/>
      <c r="P56" s="548"/>
      <c r="Q56" s="548"/>
      <c r="R56" s="549"/>
      <c r="S56" s="549"/>
      <c r="T56" s="549"/>
      <c r="U56" s="1700"/>
      <c r="V56" s="1694"/>
    </row>
    <row r="57" spans="1:22" ht="45" hidden="1" customHeight="1" x14ac:dyDescent="0.25">
      <c r="A57" s="1079" t="s">
        <v>614</v>
      </c>
      <c r="B57" s="875" t="s">
        <v>617</v>
      </c>
      <c r="C57" s="557"/>
      <c r="D57" s="1589"/>
      <c r="E57" s="1589"/>
      <c r="F57" s="1589"/>
      <c r="G57" s="558" t="e">
        <f t="shared" ref="G57:U57" si="9">G19-G55</f>
        <v>#DIV/0!</v>
      </c>
      <c r="H57" s="558" t="e">
        <f t="shared" si="9"/>
        <v>#DIV/0!</v>
      </c>
      <c r="I57" s="558" t="e">
        <f t="shared" si="9"/>
        <v>#DIV/0!</v>
      </c>
      <c r="J57" s="558" t="e">
        <f t="shared" si="9"/>
        <v>#DIV/0!</v>
      </c>
      <c r="K57" s="558" t="e">
        <f t="shared" si="9"/>
        <v>#DIV/0!</v>
      </c>
      <c r="L57" s="558" t="e">
        <f t="shared" si="9"/>
        <v>#DIV/0!</v>
      </c>
      <c r="M57" s="558" t="e">
        <f t="shared" si="9"/>
        <v>#DIV/0!</v>
      </c>
      <c r="N57" s="558" t="e">
        <f t="shared" si="9"/>
        <v>#DIV/0!</v>
      </c>
      <c r="O57" s="558" t="e">
        <f t="shared" si="9"/>
        <v>#DIV/0!</v>
      </c>
      <c r="P57" s="558" t="e">
        <f t="shared" si="9"/>
        <v>#DIV/0!</v>
      </c>
      <c r="Q57" s="558" t="e">
        <f t="shared" si="9"/>
        <v>#DIV/0!</v>
      </c>
      <c r="R57" s="558" t="e">
        <f t="shared" si="9"/>
        <v>#DIV/0!</v>
      </c>
      <c r="S57" s="558" t="e">
        <f t="shared" si="9"/>
        <v>#DIV/0!</v>
      </c>
      <c r="T57" s="558" t="e">
        <f t="shared" si="9"/>
        <v>#DIV/0!</v>
      </c>
      <c r="U57" s="1702" t="e">
        <f t="shared" si="9"/>
        <v>#DIV/0!</v>
      </c>
      <c r="V57" s="1694"/>
    </row>
    <row r="58" spans="1:22" ht="21" hidden="1" customHeight="1" x14ac:dyDescent="0.25">
      <c r="A58" s="1076"/>
      <c r="B58" s="553"/>
      <c r="C58" s="543"/>
      <c r="D58" s="1589"/>
      <c r="E58" s="1589"/>
      <c r="F58" s="1589"/>
      <c r="G58" s="543"/>
      <c r="H58" s="543"/>
      <c r="I58" s="543"/>
      <c r="J58" s="543"/>
      <c r="K58" s="543"/>
      <c r="L58" s="543"/>
      <c r="M58" s="543"/>
      <c r="N58" s="543"/>
      <c r="O58" s="543"/>
      <c r="P58" s="543"/>
      <c r="Q58" s="543"/>
      <c r="R58" s="543"/>
      <c r="S58" s="543"/>
      <c r="T58" s="543"/>
      <c r="U58" s="1703"/>
      <c r="V58" s="1694"/>
    </row>
    <row r="59" spans="1:22" ht="21" hidden="1" customHeight="1" x14ac:dyDescent="0.25">
      <c r="A59" s="1079" t="s">
        <v>619</v>
      </c>
      <c r="B59" s="875" t="s">
        <v>618</v>
      </c>
      <c r="C59" s="557"/>
      <c r="D59" s="1589"/>
      <c r="E59" s="1589"/>
      <c r="F59" s="1589"/>
      <c r="G59" s="558"/>
      <c r="H59" s="558"/>
      <c r="I59" s="558"/>
      <c r="J59" s="558"/>
      <c r="K59" s="558"/>
      <c r="L59" s="558"/>
      <c r="M59" s="558"/>
      <c r="N59" s="558"/>
      <c r="O59" s="558"/>
      <c r="P59" s="558"/>
      <c r="Q59" s="558"/>
      <c r="R59" s="558"/>
      <c r="S59" s="558"/>
      <c r="T59" s="558"/>
      <c r="U59" s="1702"/>
      <c r="V59" s="1694"/>
    </row>
    <row r="60" spans="1:22" ht="21" hidden="1" customHeight="1" x14ac:dyDescent="0.25">
      <c r="A60" s="1076"/>
      <c r="B60" s="876"/>
      <c r="C60" s="543"/>
      <c r="D60" s="1589"/>
      <c r="E60" s="1589"/>
      <c r="F60" s="1589"/>
      <c r="G60" s="543"/>
      <c r="H60" s="543"/>
      <c r="I60" s="543"/>
      <c r="J60" s="543"/>
      <c r="K60" s="543"/>
      <c r="L60" s="543"/>
      <c r="M60" s="543"/>
      <c r="N60" s="543"/>
      <c r="O60" s="543"/>
      <c r="P60" s="543"/>
      <c r="Q60" s="543"/>
      <c r="R60" s="543"/>
      <c r="S60" s="543"/>
      <c r="T60" s="543"/>
      <c r="U60" s="1703"/>
      <c r="V60" s="1694"/>
    </row>
    <row r="61" spans="1:22" ht="39.75" customHeight="1" x14ac:dyDescent="0.25">
      <c r="A61" s="1079" t="s">
        <v>614</v>
      </c>
      <c r="B61" s="875" t="s">
        <v>1674</v>
      </c>
      <c r="C61" s="557"/>
      <c r="D61" s="1590">
        <f>D48-D19</f>
        <v>0</v>
      </c>
      <c r="E61" s="1590">
        <f t="shared" ref="E61:V61" si="10">E48-E19</f>
        <v>712.71109189999925</v>
      </c>
      <c r="F61" s="1590">
        <f t="shared" si="10"/>
        <v>1467.3868858990609</v>
      </c>
      <c r="G61" s="980" t="e">
        <f t="shared" si="10"/>
        <v>#DIV/0!</v>
      </c>
      <c r="H61" s="980" t="e">
        <f t="shared" si="10"/>
        <v>#DIV/0!</v>
      </c>
      <c r="I61" s="980" t="e">
        <f t="shared" si="10"/>
        <v>#DIV/0!</v>
      </c>
      <c r="J61" s="980" t="e">
        <f t="shared" si="10"/>
        <v>#DIV/0!</v>
      </c>
      <c r="K61" s="980" t="e">
        <f t="shared" si="10"/>
        <v>#DIV/0!</v>
      </c>
      <c r="L61" s="980" t="e">
        <f t="shared" si="10"/>
        <v>#DIV/0!</v>
      </c>
      <c r="M61" s="980" t="e">
        <f t="shared" si="10"/>
        <v>#DIV/0!</v>
      </c>
      <c r="N61" s="980" t="e">
        <f t="shared" si="10"/>
        <v>#DIV/0!</v>
      </c>
      <c r="O61" s="980" t="e">
        <f t="shared" si="10"/>
        <v>#DIV/0!</v>
      </c>
      <c r="P61" s="980" t="e">
        <f t="shared" si="10"/>
        <v>#DIV/0!</v>
      </c>
      <c r="Q61" s="980" t="e">
        <f t="shared" si="10"/>
        <v>#DIV/0!</v>
      </c>
      <c r="R61" s="980" t="e">
        <f t="shared" si="10"/>
        <v>#DIV/0!</v>
      </c>
      <c r="S61" s="980" t="e">
        <f t="shared" si="10"/>
        <v>#DIV/0!</v>
      </c>
      <c r="T61" s="980" t="e">
        <f t="shared" si="10"/>
        <v>#DIV/0!</v>
      </c>
      <c r="U61" s="1091" t="e">
        <f t="shared" si="10"/>
        <v>#DIV/0!</v>
      </c>
      <c r="V61" s="1698">
        <f t="shared" si="10"/>
        <v>0</v>
      </c>
    </row>
    <row r="62" spans="1:22" ht="21" hidden="1" customHeight="1" thickTop="1" x14ac:dyDescent="0.25">
      <c r="A62" s="1080"/>
      <c r="B62" s="877"/>
      <c r="C62" s="545"/>
      <c r="D62" s="545"/>
      <c r="E62" s="545"/>
      <c r="F62" s="545"/>
      <c r="G62" s="545"/>
      <c r="H62" s="545"/>
      <c r="I62" s="560"/>
      <c r="J62" s="560"/>
      <c r="K62" s="560"/>
      <c r="L62" s="560"/>
      <c r="M62" s="560"/>
      <c r="N62" s="560"/>
      <c r="O62" s="560"/>
      <c r="P62" s="560"/>
      <c r="Q62" s="560"/>
      <c r="R62" s="561"/>
      <c r="S62" s="561"/>
      <c r="T62" s="561"/>
      <c r="U62" s="1704"/>
      <c r="V62" s="1092"/>
    </row>
    <row r="63" spans="1:22" ht="51" customHeight="1" x14ac:dyDescent="0.25">
      <c r="B63" s="1083" t="s">
        <v>1792</v>
      </c>
      <c r="C63" s="1547"/>
      <c r="D63" s="1547"/>
      <c r="E63" s="1711"/>
      <c r="F63" s="1711"/>
      <c r="G63" s="1547"/>
      <c r="H63" s="1547"/>
      <c r="I63" s="1547"/>
      <c r="J63" s="1547"/>
      <c r="K63" s="1547"/>
      <c r="L63" s="1547"/>
      <c r="M63" s="1547"/>
      <c r="N63" s="1547"/>
      <c r="O63" s="1547"/>
      <c r="P63" s="1547"/>
      <c r="Q63" s="1547"/>
      <c r="R63" s="1547"/>
      <c r="S63" s="1547"/>
      <c r="T63" s="1547"/>
      <c r="U63" s="1095"/>
      <c r="V63" s="1092"/>
    </row>
    <row r="64" spans="1:22" ht="21" customHeight="1" x14ac:dyDescent="0.25">
      <c r="B64" s="1084"/>
      <c r="C64" s="1547"/>
      <c r="D64" s="1547"/>
      <c r="E64" s="1547"/>
      <c r="F64" s="1547"/>
      <c r="G64" s="1547"/>
      <c r="H64" s="1547"/>
      <c r="I64" s="1547"/>
      <c r="J64" s="1547"/>
      <c r="K64" s="1547"/>
      <c r="L64" s="1547"/>
      <c r="M64" s="1547"/>
      <c r="N64" s="1547"/>
      <c r="O64" s="1547"/>
      <c r="P64" s="1547"/>
      <c r="Q64" s="1547"/>
      <c r="R64" s="1547"/>
      <c r="S64" s="1547"/>
      <c r="T64" s="1547"/>
      <c r="U64" s="1095"/>
      <c r="V64" s="1092"/>
    </row>
    <row r="65" spans="1:22" ht="18.600000000000001" customHeight="1" thickBot="1" x14ac:dyDescent="0.3">
      <c r="A65" s="1484"/>
      <c r="B65" s="1482"/>
      <c r="C65" s="1482"/>
      <c r="D65" s="1482"/>
      <c r="E65" s="1114"/>
      <c r="F65" s="1482" t="s">
        <v>847</v>
      </c>
      <c r="G65" s="1482"/>
      <c r="H65" s="1482"/>
      <c r="I65" s="1482"/>
      <c r="J65" s="1482"/>
      <c r="K65" s="1482"/>
      <c r="L65" s="1482"/>
      <c r="M65" s="1482"/>
      <c r="N65" s="1482"/>
      <c r="O65" s="1482"/>
      <c r="P65" s="1482"/>
      <c r="Q65" s="1482"/>
      <c r="R65" s="1482"/>
      <c r="S65" s="1482"/>
      <c r="T65" s="1482"/>
      <c r="U65" s="1483"/>
      <c r="V65" s="1483"/>
    </row>
    <row r="67" spans="1:22" x14ac:dyDescent="0.25">
      <c r="O67" s="1086"/>
      <c r="P67" s="1086"/>
      <c r="Q67" s="1086"/>
      <c r="R67" s="1086"/>
      <c r="S67" s="1086"/>
      <c r="T67" s="1086"/>
      <c r="U67" s="1086"/>
    </row>
    <row r="68" spans="1:22" x14ac:dyDescent="0.25">
      <c r="O68" s="1086"/>
      <c r="P68" s="1086"/>
      <c r="Q68" s="1086"/>
      <c r="R68" s="1086"/>
      <c r="S68" s="1086"/>
      <c r="T68" s="1086"/>
    </row>
    <row r="69" spans="1:22" hidden="1" x14ac:dyDescent="0.25">
      <c r="O69" s="1086"/>
      <c r="P69" s="1086"/>
      <c r="Q69" s="1086"/>
      <c r="R69" s="1086"/>
      <c r="S69" s="1086"/>
      <c r="T69" s="1086"/>
    </row>
    <row r="70" spans="1:22" hidden="1" x14ac:dyDescent="0.25">
      <c r="O70" s="1086"/>
      <c r="P70" s="1086"/>
      <c r="Q70" s="1086"/>
      <c r="R70" s="1086"/>
      <c r="S70" s="1086"/>
      <c r="T70" s="1086"/>
    </row>
    <row r="71" spans="1:22" hidden="1" x14ac:dyDescent="0.25">
      <c r="A71" s="1087" t="s">
        <v>327</v>
      </c>
      <c r="B71" s="878"/>
      <c r="C71" s="562"/>
      <c r="D71" s="562"/>
      <c r="E71" s="562"/>
      <c r="F71" s="562"/>
      <c r="G71" s="562"/>
      <c r="H71" s="562"/>
      <c r="I71" s="562"/>
      <c r="J71" s="562"/>
      <c r="K71" s="562"/>
      <c r="L71" s="562"/>
      <c r="M71" s="562"/>
      <c r="N71" s="562"/>
      <c r="O71" s="562"/>
      <c r="P71" s="562"/>
      <c r="Q71" s="562"/>
      <c r="R71" s="562"/>
      <c r="S71" s="562"/>
      <c r="T71" s="562"/>
      <c r="U71" s="562"/>
    </row>
    <row r="72" spans="1:22" hidden="1" x14ac:dyDescent="0.25">
      <c r="A72" s="1088">
        <v>1</v>
      </c>
      <c r="B72" s="564" t="s">
        <v>682</v>
      </c>
      <c r="C72" s="1794" t="s">
        <v>766</v>
      </c>
      <c r="D72" s="1795"/>
      <c r="E72" s="1795"/>
      <c r="F72" s="1796"/>
      <c r="G72" s="1796"/>
      <c r="H72" s="1796"/>
      <c r="I72" s="1796"/>
      <c r="J72" s="1796"/>
      <c r="K72" s="1796"/>
      <c r="L72" s="1796"/>
      <c r="M72" s="1796"/>
      <c r="N72" s="1796"/>
      <c r="O72" s="1796"/>
      <c r="P72" s="1796"/>
      <c r="Q72" s="1796"/>
      <c r="R72" s="1796"/>
      <c r="S72" s="1796"/>
      <c r="T72" s="1796"/>
      <c r="U72" s="1797"/>
    </row>
    <row r="73" spans="1:22" hidden="1" x14ac:dyDescent="0.25">
      <c r="A73" s="1088">
        <v>2</v>
      </c>
      <c r="B73" s="564" t="s">
        <v>694</v>
      </c>
      <c r="C73" s="1798">
        <v>20.100000000000001</v>
      </c>
      <c r="D73" s="1799"/>
      <c r="E73" s="1799"/>
      <c r="F73" s="1800"/>
      <c r="G73" s="1800"/>
      <c r="H73" s="1800"/>
      <c r="I73" s="1800"/>
      <c r="J73" s="992"/>
      <c r="K73" s="992"/>
      <c r="L73" s="990"/>
      <c r="M73" s="990"/>
      <c r="N73" s="990"/>
      <c r="O73" s="990"/>
      <c r="P73" s="990"/>
      <c r="Q73" s="990"/>
      <c r="R73" s="990"/>
      <c r="S73" s="990"/>
      <c r="T73" s="990"/>
      <c r="U73" s="565"/>
    </row>
    <row r="74" spans="1:22" hidden="1" x14ac:dyDescent="0.25">
      <c r="A74" s="1088">
        <v>3</v>
      </c>
      <c r="B74" s="564" t="s">
        <v>664</v>
      </c>
      <c r="C74" s="1790" t="s">
        <v>690</v>
      </c>
      <c r="D74" s="1791"/>
      <c r="E74" s="1791"/>
      <c r="F74" s="1792"/>
      <c r="G74" s="1792"/>
      <c r="H74" s="1792"/>
      <c r="I74" s="1792"/>
      <c r="J74" s="991"/>
      <c r="K74" s="991"/>
      <c r="L74" s="990"/>
      <c r="M74" s="990"/>
      <c r="N74" s="990"/>
      <c r="O74" s="990"/>
      <c r="P74" s="990"/>
      <c r="Q74" s="990"/>
      <c r="R74" s="990"/>
      <c r="S74" s="990"/>
      <c r="T74" s="990"/>
      <c r="U74" s="565"/>
    </row>
    <row r="75" spans="1:22" hidden="1" x14ac:dyDescent="0.25">
      <c r="A75" s="1088">
        <v>4</v>
      </c>
      <c r="B75" s="564" t="s">
        <v>665</v>
      </c>
      <c r="C75" s="1790" t="s">
        <v>767</v>
      </c>
      <c r="D75" s="1791"/>
      <c r="E75" s="1791"/>
      <c r="F75" s="1792"/>
      <c r="G75" s="1792"/>
      <c r="H75" s="1792"/>
      <c r="I75" s="1792"/>
      <c r="J75" s="991"/>
      <c r="K75" s="991"/>
      <c r="L75" s="990"/>
      <c r="M75" s="990"/>
      <c r="N75" s="990"/>
      <c r="O75" s="990"/>
      <c r="P75" s="990"/>
      <c r="Q75" s="990"/>
      <c r="R75" s="990"/>
      <c r="S75" s="990"/>
      <c r="T75" s="990"/>
      <c r="U75" s="565"/>
    </row>
    <row r="76" spans="1:22" hidden="1" x14ac:dyDescent="0.25">
      <c r="A76" s="1088">
        <v>5</v>
      </c>
      <c r="B76" s="564" t="s">
        <v>667</v>
      </c>
      <c r="C76" s="1790"/>
      <c r="D76" s="1791"/>
      <c r="E76" s="1791"/>
      <c r="F76" s="1792"/>
      <c r="G76" s="1792"/>
      <c r="H76" s="1792"/>
      <c r="I76" s="1792"/>
      <c r="J76" s="991"/>
      <c r="K76" s="991"/>
      <c r="L76" s="990"/>
      <c r="M76" s="990"/>
      <c r="N76" s="990"/>
      <c r="O76" s="990"/>
      <c r="P76" s="990"/>
      <c r="Q76" s="990"/>
      <c r="R76" s="990"/>
      <c r="S76" s="990"/>
      <c r="T76" s="990"/>
      <c r="U76" s="565"/>
    </row>
    <row r="77" spans="1:22" hidden="1" x14ac:dyDescent="0.25"/>
    <row r="78" spans="1:22" hidden="1" x14ac:dyDescent="0.25"/>
  </sheetData>
  <autoFilter ref="A1:V1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21">
    <mergeCell ref="S5:U5"/>
    <mergeCell ref="D4:F5"/>
    <mergeCell ref="V4:V5"/>
    <mergeCell ref="C76:I76"/>
    <mergeCell ref="G4:I4"/>
    <mergeCell ref="G5:I5"/>
    <mergeCell ref="C74:I74"/>
    <mergeCell ref="C75:I75"/>
    <mergeCell ref="C72:U72"/>
    <mergeCell ref="C73:I73"/>
    <mergeCell ref="J5:L5"/>
    <mergeCell ref="M5:O5"/>
    <mergeCell ref="P5:R5"/>
    <mergeCell ref="C4:C5"/>
    <mergeCell ref="J4:L4"/>
    <mergeCell ref="M4:U4"/>
    <mergeCell ref="A2:F2"/>
    <mergeCell ref="A1:F1"/>
    <mergeCell ref="D3:F3"/>
    <mergeCell ref="B4:B5"/>
    <mergeCell ref="A4:A5"/>
  </mergeCells>
  <pageMargins left="0.70866141732283472" right="0.70866141732283472" top="0.74803149606299213" bottom="0.74803149606299213" header="0.31496062992125984" footer="0.31496062992125984"/>
  <pageSetup paperSize="9" scale="55" fitToHeight="2"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0"/>
  </sheetPr>
  <dimension ref="A1:G45"/>
  <sheetViews>
    <sheetView view="pageBreakPreview" topLeftCell="A9" zoomScale="110" zoomScaleSheetLayoutView="110" workbookViewId="0">
      <selection activeCell="B30" sqref="B30"/>
    </sheetView>
  </sheetViews>
  <sheetFormatPr defaultRowHeight="15" x14ac:dyDescent="0.25"/>
  <cols>
    <col min="1" max="1" width="28.42578125" customWidth="1"/>
    <col min="2" max="7" width="12.28515625" customWidth="1"/>
  </cols>
  <sheetData>
    <row r="1" spans="1:7" x14ac:dyDescent="0.25">
      <c r="A1" s="2089" t="str">
        <f>'S2'!A1:B1</f>
        <v>Name of Transmission Licensee: Uttar Pradesh Power Transmission Corporation Limited</v>
      </c>
      <c r="B1" s="2089"/>
      <c r="C1" s="2089"/>
      <c r="D1" s="2089"/>
      <c r="E1" s="2089"/>
      <c r="F1" s="2089"/>
      <c r="G1" s="2089"/>
    </row>
    <row r="2" spans="1:7" ht="22.5" customHeight="1" x14ac:dyDescent="0.25">
      <c r="A2" s="2441" t="s">
        <v>1321</v>
      </c>
      <c r="B2" s="2441"/>
      <c r="C2" s="2441"/>
      <c r="D2" s="2441"/>
      <c r="E2" s="2441"/>
      <c r="F2" s="2441"/>
      <c r="G2" s="2441"/>
    </row>
    <row r="3" spans="1:7" x14ac:dyDescent="0.25">
      <c r="B3" s="514" t="s">
        <v>506</v>
      </c>
      <c r="C3" s="514" t="s">
        <v>235</v>
      </c>
      <c r="D3" s="514" t="s">
        <v>49</v>
      </c>
      <c r="E3" s="1971" t="s">
        <v>163</v>
      </c>
      <c r="F3" s="1971"/>
      <c r="G3" s="1971"/>
    </row>
    <row r="4" spans="1:7" x14ac:dyDescent="0.25">
      <c r="A4" s="1952" t="s">
        <v>1294</v>
      </c>
      <c r="B4" s="513" t="s">
        <v>1295</v>
      </c>
      <c r="C4" s="513" t="s">
        <v>1296</v>
      </c>
      <c r="D4" s="513" t="s">
        <v>1297</v>
      </c>
      <c r="E4" s="513" t="s">
        <v>1298</v>
      </c>
      <c r="F4" s="513" t="s">
        <v>1299</v>
      </c>
      <c r="G4" s="513" t="s">
        <v>1300</v>
      </c>
    </row>
    <row r="5" spans="1:7" x14ac:dyDescent="0.25">
      <c r="A5" s="1952"/>
      <c r="B5" s="513" t="s">
        <v>436</v>
      </c>
      <c r="C5" s="513" t="s">
        <v>436</v>
      </c>
      <c r="D5" s="513" t="s">
        <v>1301</v>
      </c>
      <c r="E5" s="513" t="s">
        <v>1301</v>
      </c>
      <c r="F5" s="513" t="s">
        <v>1301</v>
      </c>
      <c r="G5" s="513" t="s">
        <v>1301</v>
      </c>
    </row>
    <row r="6" spans="1:7" x14ac:dyDescent="0.25">
      <c r="A6" s="509" t="s">
        <v>1302</v>
      </c>
      <c r="B6" s="510"/>
      <c r="C6" s="510"/>
      <c r="D6" s="510"/>
      <c r="E6" s="510"/>
      <c r="F6" s="510"/>
      <c r="G6" s="510"/>
    </row>
    <row r="7" spans="1:7" x14ac:dyDescent="0.25">
      <c r="A7" s="2442" t="s">
        <v>26</v>
      </c>
      <c r="B7" s="2443"/>
      <c r="C7" s="2443"/>
      <c r="D7" s="2443"/>
      <c r="E7" s="2443"/>
      <c r="F7" s="2443"/>
      <c r="G7" s="2444"/>
    </row>
    <row r="8" spans="1:7" x14ac:dyDescent="0.25">
      <c r="A8" s="511" t="s">
        <v>1303</v>
      </c>
      <c r="B8" s="510">
        <v>12.02</v>
      </c>
      <c r="C8" s="510">
        <v>11.73</v>
      </c>
      <c r="D8" s="510">
        <v>18.739999999999998</v>
      </c>
      <c r="E8" s="510">
        <v>20.61</v>
      </c>
      <c r="F8" s="510">
        <v>22.67</v>
      </c>
      <c r="G8" s="510">
        <v>24.93</v>
      </c>
    </row>
    <row r="9" spans="1:7" x14ac:dyDescent="0.25">
      <c r="A9" s="511" t="s">
        <v>1304</v>
      </c>
      <c r="B9" s="510">
        <v>1</v>
      </c>
      <c r="C9" s="510">
        <v>1</v>
      </c>
      <c r="D9" s="510">
        <v>1.56</v>
      </c>
      <c r="E9" s="510">
        <v>1.72</v>
      </c>
      <c r="F9" s="510">
        <v>1.89</v>
      </c>
      <c r="G9" s="510">
        <v>2.0699999999999998</v>
      </c>
    </row>
    <row r="10" spans="1:7" x14ac:dyDescent="0.25">
      <c r="A10" s="511" t="s">
        <v>1305</v>
      </c>
      <c r="B10" s="510">
        <v>1</v>
      </c>
      <c r="C10" s="510">
        <v>1</v>
      </c>
      <c r="D10" s="510">
        <v>1.56</v>
      </c>
      <c r="E10" s="510">
        <v>1.72</v>
      </c>
      <c r="F10" s="510">
        <v>1.89</v>
      </c>
      <c r="G10" s="510">
        <v>2.0699999999999998</v>
      </c>
    </row>
    <row r="11" spans="1:7" x14ac:dyDescent="0.25">
      <c r="A11" s="511" t="s">
        <v>1306</v>
      </c>
      <c r="B11" s="510">
        <v>1</v>
      </c>
      <c r="C11" s="510">
        <v>1</v>
      </c>
      <c r="D11" s="510">
        <v>1.56</v>
      </c>
      <c r="E11" s="510">
        <v>1.72</v>
      </c>
      <c r="F11" s="510">
        <v>1.89</v>
      </c>
      <c r="G11" s="510">
        <v>2.0699999999999998</v>
      </c>
    </row>
    <row r="12" spans="1:7" x14ac:dyDescent="0.25">
      <c r="A12" s="511" t="s">
        <v>1307</v>
      </c>
      <c r="B12" s="510">
        <v>1</v>
      </c>
      <c r="C12" s="510">
        <v>1</v>
      </c>
      <c r="D12" s="510">
        <v>1.56</v>
      </c>
      <c r="E12" s="510">
        <v>1.72</v>
      </c>
      <c r="F12" s="510">
        <v>1.89</v>
      </c>
      <c r="G12" s="510">
        <v>2.0699999999999998</v>
      </c>
    </row>
    <row r="13" spans="1:7" ht="15.75" thickBot="1" x14ac:dyDescent="0.3">
      <c r="A13" s="371" t="s">
        <v>737</v>
      </c>
      <c r="B13" s="371">
        <f t="shared" ref="B13:G13" si="0">SUM(B8:B12)</f>
        <v>16.02</v>
      </c>
      <c r="C13" s="371">
        <f t="shared" si="0"/>
        <v>15.73</v>
      </c>
      <c r="D13" s="371">
        <f t="shared" si="0"/>
        <v>24.979999999999993</v>
      </c>
      <c r="E13" s="371">
        <f t="shared" si="0"/>
        <v>27.489999999999995</v>
      </c>
      <c r="F13" s="371">
        <f t="shared" si="0"/>
        <v>30.230000000000004</v>
      </c>
      <c r="G13" s="371">
        <f t="shared" si="0"/>
        <v>33.21</v>
      </c>
    </row>
    <row r="14" spans="1:7" x14ac:dyDescent="0.25">
      <c r="A14" s="2442" t="s">
        <v>1308</v>
      </c>
      <c r="B14" s="2443"/>
      <c r="C14" s="2443"/>
      <c r="D14" s="2443"/>
      <c r="E14" s="2443"/>
      <c r="F14" s="2443"/>
      <c r="G14" s="2444"/>
    </row>
    <row r="15" spans="1:7" x14ac:dyDescent="0.25">
      <c r="A15" s="511" t="s">
        <v>1303</v>
      </c>
      <c r="B15" s="510">
        <v>1.36</v>
      </c>
      <c r="C15" s="510">
        <v>1.51</v>
      </c>
      <c r="D15" s="510">
        <v>2.11</v>
      </c>
      <c r="E15" s="510">
        <v>2.3199999999999998</v>
      </c>
      <c r="F15" s="510">
        <v>2.5499999999999998</v>
      </c>
      <c r="G15" s="510">
        <v>2.8</v>
      </c>
    </row>
    <row r="16" spans="1:7" x14ac:dyDescent="0.25">
      <c r="A16" s="511" t="s">
        <v>1304</v>
      </c>
      <c r="B16" s="510">
        <v>0.04</v>
      </c>
      <c r="C16" s="510">
        <v>7.0000000000000007E-2</v>
      </c>
      <c r="D16" s="510">
        <v>0.06</v>
      </c>
      <c r="E16" s="510">
        <v>0.08</v>
      </c>
      <c r="F16" s="510">
        <v>0.09</v>
      </c>
      <c r="G16" s="510">
        <v>0.1</v>
      </c>
    </row>
    <row r="17" spans="1:7" x14ac:dyDescent="0.25">
      <c r="A17" s="511" t="s">
        <v>1305</v>
      </c>
      <c r="B17" s="510">
        <v>0.04</v>
      </c>
      <c r="C17" s="510">
        <v>7.0000000000000007E-2</v>
      </c>
      <c r="D17" s="510">
        <v>0.06</v>
      </c>
      <c r="E17" s="510">
        <v>0.08</v>
      </c>
      <c r="F17" s="510">
        <v>0.09</v>
      </c>
      <c r="G17" s="510">
        <v>0.1</v>
      </c>
    </row>
    <row r="18" spans="1:7" x14ac:dyDescent="0.25">
      <c r="A18" s="511" t="s">
        <v>1306</v>
      </c>
      <c r="B18" s="510">
        <v>0.04</v>
      </c>
      <c r="C18" s="510">
        <v>7.0000000000000007E-2</v>
      </c>
      <c r="D18" s="510">
        <v>0.06</v>
      </c>
      <c r="E18" s="510">
        <v>0.08</v>
      </c>
      <c r="F18" s="510">
        <v>0.09</v>
      </c>
      <c r="G18" s="510">
        <v>0.1</v>
      </c>
    </row>
    <row r="19" spans="1:7" x14ac:dyDescent="0.25">
      <c r="A19" s="511" t="s">
        <v>1307</v>
      </c>
      <c r="B19" s="510">
        <v>0.04</v>
      </c>
      <c r="C19" s="510">
        <v>7.0000000000000007E-2</v>
      </c>
      <c r="D19" s="510">
        <v>0.06</v>
      </c>
      <c r="E19" s="510">
        <v>0.08</v>
      </c>
      <c r="F19" s="510">
        <v>0.09</v>
      </c>
      <c r="G19" s="510">
        <v>0.1</v>
      </c>
    </row>
    <row r="20" spans="1:7" ht="15.75" thickBot="1" x14ac:dyDescent="0.3">
      <c r="A20" s="371" t="s">
        <v>1309</v>
      </c>
      <c r="B20" s="371">
        <f t="shared" ref="B20:G20" si="1">SUM(B15:B19)</f>
        <v>1.5200000000000002</v>
      </c>
      <c r="C20" s="371">
        <f t="shared" si="1"/>
        <v>1.7900000000000003</v>
      </c>
      <c r="D20" s="371">
        <f t="shared" si="1"/>
        <v>2.35</v>
      </c>
      <c r="E20" s="371">
        <f t="shared" si="1"/>
        <v>2.64</v>
      </c>
      <c r="F20" s="371">
        <f t="shared" si="1"/>
        <v>2.9099999999999993</v>
      </c>
      <c r="G20" s="371">
        <f t="shared" si="1"/>
        <v>3.2</v>
      </c>
    </row>
    <row r="21" spans="1:7" x14ac:dyDescent="0.25">
      <c r="A21" s="2442" t="s">
        <v>25</v>
      </c>
      <c r="B21" s="2443"/>
      <c r="C21" s="2443"/>
      <c r="D21" s="2443"/>
      <c r="E21" s="2443"/>
      <c r="F21" s="2443"/>
      <c r="G21" s="2444"/>
    </row>
    <row r="22" spans="1:7" x14ac:dyDescent="0.25">
      <c r="A22" s="511" t="s">
        <v>1303</v>
      </c>
      <c r="B22" s="510">
        <v>0.42</v>
      </c>
      <c r="C22" s="510">
        <v>0.4</v>
      </c>
      <c r="D22" s="510">
        <v>0.7</v>
      </c>
      <c r="E22" s="510">
        <v>0.8</v>
      </c>
      <c r="F22" s="510">
        <v>0.9</v>
      </c>
      <c r="G22" s="510">
        <v>0.99</v>
      </c>
    </row>
    <row r="23" spans="1:7" x14ac:dyDescent="0.25">
      <c r="A23" s="511" t="s">
        <v>1304</v>
      </c>
      <c r="B23" s="510">
        <v>0.03</v>
      </c>
      <c r="C23" s="510">
        <v>0.04</v>
      </c>
      <c r="D23" s="510">
        <v>0.05</v>
      </c>
      <c r="E23" s="510">
        <v>7.0000000000000007E-2</v>
      </c>
      <c r="F23" s="510">
        <v>0.08</v>
      </c>
      <c r="G23" s="510">
        <v>0.09</v>
      </c>
    </row>
    <row r="24" spans="1:7" x14ac:dyDescent="0.25">
      <c r="A24" s="511" t="s">
        <v>1305</v>
      </c>
      <c r="B24" s="510">
        <v>0.03</v>
      </c>
      <c r="C24" s="510">
        <v>0.04</v>
      </c>
      <c r="D24" s="510">
        <v>0.05</v>
      </c>
      <c r="E24" s="510">
        <v>7.0000000000000007E-2</v>
      </c>
      <c r="F24" s="510">
        <v>0.08</v>
      </c>
      <c r="G24" s="510">
        <v>0.09</v>
      </c>
    </row>
    <row r="25" spans="1:7" x14ac:dyDescent="0.25">
      <c r="A25" s="511" t="s">
        <v>1306</v>
      </c>
      <c r="B25" s="510">
        <v>0.03</v>
      </c>
      <c r="C25" s="510">
        <v>0.04</v>
      </c>
      <c r="D25" s="510">
        <v>0.05</v>
      </c>
      <c r="E25" s="510">
        <v>7.0000000000000007E-2</v>
      </c>
      <c r="F25" s="510">
        <v>0.08</v>
      </c>
      <c r="G25" s="510">
        <v>0.09</v>
      </c>
    </row>
    <row r="26" spans="1:7" x14ac:dyDescent="0.25">
      <c r="A26" s="511" t="s">
        <v>1307</v>
      </c>
      <c r="B26" s="510">
        <v>0.03</v>
      </c>
      <c r="C26" s="510">
        <v>0.04</v>
      </c>
      <c r="D26" s="510">
        <v>0.05</v>
      </c>
      <c r="E26" s="510">
        <v>7.0000000000000007E-2</v>
      </c>
      <c r="F26" s="510">
        <v>0.08</v>
      </c>
      <c r="G26" s="510">
        <v>0.09</v>
      </c>
    </row>
    <row r="27" spans="1:7" ht="15.75" thickBot="1" x14ac:dyDescent="0.3">
      <c r="A27" s="371" t="s">
        <v>1310</v>
      </c>
      <c r="B27" s="371">
        <f t="shared" ref="B27:G27" si="2">SUM(B22:B26)</f>
        <v>0.54</v>
      </c>
      <c r="C27" s="371">
        <f t="shared" si="2"/>
        <v>0.56000000000000005</v>
      </c>
      <c r="D27" s="371">
        <f t="shared" si="2"/>
        <v>0.90000000000000013</v>
      </c>
      <c r="E27" s="371">
        <f t="shared" si="2"/>
        <v>1.0800000000000003</v>
      </c>
      <c r="F27" s="371">
        <f t="shared" si="2"/>
        <v>1.2200000000000002</v>
      </c>
      <c r="G27" s="371">
        <f t="shared" si="2"/>
        <v>1.3500000000000003</v>
      </c>
    </row>
    <row r="28" spans="1:7" x14ac:dyDescent="0.25">
      <c r="A28" s="509" t="s">
        <v>1311</v>
      </c>
      <c r="B28" s="510" t="s">
        <v>1312</v>
      </c>
      <c r="C28" s="510" t="s">
        <v>1312</v>
      </c>
      <c r="D28" s="510" t="s">
        <v>1312</v>
      </c>
      <c r="E28" s="510" t="s">
        <v>1312</v>
      </c>
      <c r="F28" s="510" t="s">
        <v>1312</v>
      </c>
      <c r="G28" s="510" t="s">
        <v>1312</v>
      </c>
    </row>
    <row r="29" spans="1:7" x14ac:dyDescent="0.25">
      <c r="A29" s="509" t="s">
        <v>1313</v>
      </c>
      <c r="B29" s="510" t="s">
        <v>1312</v>
      </c>
      <c r="C29" s="510" t="s">
        <v>1312</v>
      </c>
      <c r="D29" s="510" t="s">
        <v>1312</v>
      </c>
      <c r="E29" s="510" t="s">
        <v>1312</v>
      </c>
      <c r="F29" s="510" t="s">
        <v>1312</v>
      </c>
      <c r="G29" s="510" t="s">
        <v>1312</v>
      </c>
    </row>
    <row r="30" spans="1:7" ht="15.75" thickBot="1" x14ac:dyDescent="0.3">
      <c r="A30" s="371" t="s">
        <v>1314</v>
      </c>
      <c r="B30" s="371">
        <f t="shared" ref="B30:G30" si="3">B13+B20+B27</f>
        <v>18.079999999999998</v>
      </c>
      <c r="C30" s="371">
        <f t="shared" si="3"/>
        <v>18.079999999999998</v>
      </c>
      <c r="D30" s="371">
        <f t="shared" si="3"/>
        <v>28.229999999999993</v>
      </c>
      <c r="E30" s="371">
        <f t="shared" si="3"/>
        <v>31.209999999999997</v>
      </c>
      <c r="F30" s="371">
        <f t="shared" si="3"/>
        <v>34.36</v>
      </c>
      <c r="G30" s="371">
        <f t="shared" si="3"/>
        <v>37.760000000000005</v>
      </c>
    </row>
    <row r="31" spans="1:7" x14ac:dyDescent="0.25">
      <c r="A31" s="2440"/>
      <c r="B31" s="2440"/>
      <c r="C31" s="2440"/>
      <c r="D31" s="2440"/>
      <c r="E31" s="2440"/>
      <c r="F31" s="2440"/>
      <c r="G31" s="2440"/>
    </row>
    <row r="32" spans="1:7" x14ac:dyDescent="0.25">
      <c r="A32" s="509" t="s">
        <v>1315</v>
      </c>
      <c r="B32" s="510"/>
      <c r="C32" s="510"/>
      <c r="D32" s="510"/>
      <c r="E32" s="510"/>
      <c r="F32" s="510"/>
      <c r="G32" s="510"/>
    </row>
    <row r="33" spans="1:7" x14ac:dyDescent="0.25">
      <c r="A33" s="511" t="s">
        <v>1316</v>
      </c>
      <c r="B33" s="510" t="s">
        <v>1312</v>
      </c>
      <c r="C33" s="510" t="s">
        <v>1312</v>
      </c>
      <c r="D33" s="510">
        <v>1.1499999999999999</v>
      </c>
      <c r="E33" s="510">
        <v>1.49</v>
      </c>
      <c r="F33" s="510">
        <v>1.63</v>
      </c>
      <c r="G33" s="510">
        <v>1.79</v>
      </c>
    </row>
    <row r="34" spans="1:7" x14ac:dyDescent="0.25">
      <c r="A34" s="511" t="s">
        <v>1317</v>
      </c>
      <c r="B34" s="510">
        <v>13</v>
      </c>
      <c r="C34" s="510">
        <v>14.03</v>
      </c>
      <c r="D34" s="510">
        <v>3</v>
      </c>
      <c r="E34" s="510">
        <v>2</v>
      </c>
      <c r="F34" s="510">
        <v>1</v>
      </c>
      <c r="G34" s="510">
        <v>0.5</v>
      </c>
    </row>
    <row r="35" spans="1:7" x14ac:dyDescent="0.25">
      <c r="A35" s="511" t="s">
        <v>75</v>
      </c>
      <c r="B35" s="510" t="s">
        <v>1312</v>
      </c>
      <c r="C35" s="510" t="s">
        <v>1312</v>
      </c>
      <c r="D35" s="510" t="s">
        <v>1312</v>
      </c>
      <c r="E35" s="510" t="s">
        <v>1312</v>
      </c>
      <c r="F35" s="510" t="s">
        <v>1312</v>
      </c>
      <c r="G35" s="510" t="s">
        <v>1312</v>
      </c>
    </row>
    <row r="36" spans="1:7" x14ac:dyDescent="0.25">
      <c r="A36" s="511" t="s">
        <v>1132</v>
      </c>
      <c r="B36" s="510" t="s">
        <v>1312</v>
      </c>
      <c r="C36" s="510" t="s">
        <v>1312</v>
      </c>
      <c r="D36" s="510" t="s">
        <v>1312</v>
      </c>
      <c r="E36" s="510" t="s">
        <v>1312</v>
      </c>
      <c r="F36" s="510" t="s">
        <v>1312</v>
      </c>
      <c r="G36" s="510" t="s">
        <v>1312</v>
      </c>
    </row>
    <row r="37" spans="1:7" x14ac:dyDescent="0.25">
      <c r="A37" s="511" t="s">
        <v>93</v>
      </c>
      <c r="B37" s="510" t="s">
        <v>1312</v>
      </c>
      <c r="C37" s="510" t="s">
        <v>1312</v>
      </c>
      <c r="D37" s="510" t="s">
        <v>1312</v>
      </c>
      <c r="E37" s="510" t="s">
        <v>1312</v>
      </c>
      <c r="F37" s="510" t="s">
        <v>1312</v>
      </c>
      <c r="G37" s="510" t="s">
        <v>1312</v>
      </c>
    </row>
    <row r="38" spans="1:7" ht="15.75" thickBot="1" x14ac:dyDescent="0.3">
      <c r="A38" s="371" t="s">
        <v>1318</v>
      </c>
      <c r="B38" s="371">
        <v>13</v>
      </c>
      <c r="C38" s="371">
        <v>14.03</v>
      </c>
      <c r="D38" s="371">
        <f>D33+D34</f>
        <v>4.1500000000000004</v>
      </c>
      <c r="E38" s="371">
        <v>3.49</v>
      </c>
      <c r="F38" s="371">
        <v>2.63</v>
      </c>
      <c r="G38" s="371">
        <v>2.29</v>
      </c>
    </row>
    <row r="39" spans="1:7" ht="15.75" thickBot="1" x14ac:dyDescent="0.3">
      <c r="A39" s="371" t="s">
        <v>1319</v>
      </c>
      <c r="B39" s="371">
        <v>3</v>
      </c>
      <c r="C39" s="371">
        <v>3.3</v>
      </c>
      <c r="D39" s="371">
        <v>4.29</v>
      </c>
      <c r="E39" s="371">
        <v>4.71</v>
      </c>
      <c r="F39" s="371">
        <v>5.18</v>
      </c>
      <c r="G39" s="371">
        <v>5.69</v>
      </c>
    </row>
    <row r="40" spans="1:7" ht="15.75" thickBot="1" x14ac:dyDescent="0.3">
      <c r="A40" s="371" t="s">
        <v>1320</v>
      </c>
      <c r="B40" s="371">
        <f t="shared" ref="B40:G40" si="4">B30+B38-B39</f>
        <v>28.08</v>
      </c>
      <c r="C40" s="371">
        <f t="shared" si="4"/>
        <v>28.81</v>
      </c>
      <c r="D40" s="371">
        <f t="shared" si="4"/>
        <v>28.089999999999996</v>
      </c>
      <c r="E40" s="371">
        <f t="shared" si="4"/>
        <v>29.989999999999995</v>
      </c>
      <c r="F40" s="371">
        <f t="shared" si="4"/>
        <v>31.810000000000002</v>
      </c>
      <c r="G40" s="371">
        <f t="shared" si="4"/>
        <v>34.360000000000007</v>
      </c>
    </row>
    <row r="42" spans="1:7" x14ac:dyDescent="0.25">
      <c r="A42" s="512" t="s">
        <v>327</v>
      </c>
    </row>
    <row r="45" spans="1:7" x14ac:dyDescent="0.25">
      <c r="E45" s="1956" t="s">
        <v>847</v>
      </c>
      <c r="F45" s="1956"/>
      <c r="G45" s="1956"/>
    </row>
  </sheetData>
  <mergeCells count="9">
    <mergeCell ref="A31:G31"/>
    <mergeCell ref="E3:G3"/>
    <mergeCell ref="A2:G2"/>
    <mergeCell ref="E45:G45"/>
    <mergeCell ref="A1:G1"/>
    <mergeCell ref="A4:A5"/>
    <mergeCell ref="A7:G7"/>
    <mergeCell ref="A14:G14"/>
    <mergeCell ref="A21:G21"/>
  </mergeCells>
  <pageMargins left="0.7" right="0.7" top="0.75" bottom="0.75" header="0.3" footer="0.3"/>
  <pageSetup paperSize="9" scale="85"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0"/>
  </sheetPr>
  <dimension ref="A1:G46"/>
  <sheetViews>
    <sheetView view="pageBreakPreview" zoomScale="110" zoomScaleSheetLayoutView="110" workbookViewId="0">
      <selection sqref="A1:G1"/>
    </sheetView>
  </sheetViews>
  <sheetFormatPr defaultRowHeight="15" x14ac:dyDescent="0.25"/>
  <cols>
    <col min="1" max="1" width="28.42578125" customWidth="1"/>
    <col min="2" max="7" width="12.28515625" customWidth="1"/>
  </cols>
  <sheetData>
    <row r="1" spans="1:7" x14ac:dyDescent="0.25">
      <c r="A1" s="2089" t="str">
        <f>'S2'!A1:B1</f>
        <v>Name of Transmission Licensee: Uttar Pradesh Power Transmission Corporation Limited</v>
      </c>
      <c r="B1" s="2089"/>
      <c r="C1" s="2089"/>
      <c r="D1" s="2089"/>
      <c r="E1" s="2089"/>
      <c r="F1" s="2089"/>
      <c r="G1" s="2089"/>
    </row>
    <row r="2" spans="1:7" ht="22.5" customHeight="1" x14ac:dyDescent="0.25">
      <c r="A2" s="2441" t="s">
        <v>1321</v>
      </c>
      <c r="B2" s="2441"/>
      <c r="C2" s="2441"/>
      <c r="D2" s="2441"/>
      <c r="E2" s="2441"/>
      <c r="F2" s="2441"/>
      <c r="G2" s="2441"/>
    </row>
    <row r="3" spans="1:7" x14ac:dyDescent="0.25">
      <c r="B3" s="514" t="s">
        <v>506</v>
      </c>
      <c r="C3" s="514" t="s">
        <v>235</v>
      </c>
      <c r="D3" s="514" t="s">
        <v>49</v>
      </c>
      <c r="E3" s="1971" t="s">
        <v>163</v>
      </c>
      <c r="F3" s="1971"/>
      <c r="G3" s="1971"/>
    </row>
    <row r="4" spans="1:7" x14ac:dyDescent="0.25">
      <c r="A4" s="1952" t="s">
        <v>1294</v>
      </c>
      <c r="B4" s="532" t="s">
        <v>1295</v>
      </c>
      <c r="C4" s="532" t="s">
        <v>1296</v>
      </c>
      <c r="D4" s="532" t="s">
        <v>1297</v>
      </c>
      <c r="E4" s="532" t="s">
        <v>1298</v>
      </c>
      <c r="F4" s="532" t="s">
        <v>1299</v>
      </c>
      <c r="G4" s="532" t="s">
        <v>1300</v>
      </c>
    </row>
    <row r="5" spans="1:7" x14ac:dyDescent="0.25">
      <c r="A5" s="1952"/>
      <c r="B5" s="532" t="s">
        <v>436</v>
      </c>
      <c r="C5" s="532" t="s">
        <v>436</v>
      </c>
      <c r="D5" s="532" t="s">
        <v>1301</v>
      </c>
      <c r="E5" s="532" t="s">
        <v>1301</v>
      </c>
      <c r="F5" s="532" t="s">
        <v>1301</v>
      </c>
      <c r="G5" s="532" t="s">
        <v>1301</v>
      </c>
    </row>
    <row r="6" spans="1:7" x14ac:dyDescent="0.25">
      <c r="A6" s="509" t="s">
        <v>1302</v>
      </c>
      <c r="B6" s="531"/>
      <c r="C6" s="531"/>
      <c r="D6" s="531"/>
      <c r="E6" s="531"/>
      <c r="F6" s="531"/>
      <c r="G6" s="531"/>
    </row>
    <row r="7" spans="1:7" x14ac:dyDescent="0.25">
      <c r="A7" s="2442" t="s">
        <v>26</v>
      </c>
      <c r="B7" s="2443"/>
      <c r="C7" s="2443"/>
      <c r="D7" s="2443"/>
      <c r="E7" s="2443"/>
      <c r="F7" s="2443"/>
      <c r="G7" s="2444"/>
    </row>
    <row r="8" spans="1:7" ht="45" x14ac:dyDescent="0.25">
      <c r="A8" s="534" t="s">
        <v>1340</v>
      </c>
      <c r="B8" s="535">
        <v>12.02</v>
      </c>
      <c r="C8" s="535">
        <v>15.73</v>
      </c>
      <c r="D8" s="535">
        <v>23.43</v>
      </c>
      <c r="E8" s="535">
        <v>31.62</v>
      </c>
      <c r="F8" s="535">
        <v>36.32</v>
      </c>
      <c r="G8" s="535">
        <v>41.77</v>
      </c>
    </row>
    <row r="9" spans="1:7" hidden="1" x14ac:dyDescent="0.25">
      <c r="A9" s="511" t="s">
        <v>1304</v>
      </c>
      <c r="B9" s="531"/>
      <c r="C9" s="531"/>
      <c r="D9" s="531"/>
      <c r="E9" s="531"/>
      <c r="F9" s="531"/>
      <c r="G9" s="531"/>
    </row>
    <row r="10" spans="1:7" hidden="1" x14ac:dyDescent="0.25">
      <c r="A10" s="511" t="s">
        <v>1305</v>
      </c>
      <c r="B10" s="531"/>
      <c r="C10" s="531"/>
      <c r="D10" s="531"/>
      <c r="E10" s="531"/>
      <c r="F10" s="531"/>
      <c r="G10" s="531"/>
    </row>
    <row r="11" spans="1:7" hidden="1" x14ac:dyDescent="0.25">
      <c r="A11" s="511" t="s">
        <v>1306</v>
      </c>
      <c r="B11" s="531"/>
      <c r="C11" s="531"/>
      <c r="D11" s="531"/>
      <c r="E11" s="531"/>
      <c r="F11" s="531"/>
      <c r="G11" s="531"/>
    </row>
    <row r="12" spans="1:7" hidden="1" x14ac:dyDescent="0.25">
      <c r="A12" s="511" t="s">
        <v>1307</v>
      </c>
      <c r="B12" s="531"/>
      <c r="C12" s="531"/>
      <c r="D12" s="531"/>
      <c r="E12" s="531"/>
      <c r="F12" s="531"/>
      <c r="G12" s="531"/>
    </row>
    <row r="13" spans="1:7" ht="15.75" thickBot="1" x14ac:dyDescent="0.3">
      <c r="A13" s="371" t="s">
        <v>737</v>
      </c>
      <c r="B13" s="371">
        <f t="shared" ref="B13:G13" si="0">SUM(B8:B12)</f>
        <v>12.02</v>
      </c>
      <c r="C13" s="371">
        <f t="shared" si="0"/>
        <v>15.73</v>
      </c>
      <c r="D13" s="371">
        <f t="shared" si="0"/>
        <v>23.43</v>
      </c>
      <c r="E13" s="371">
        <f t="shared" si="0"/>
        <v>31.62</v>
      </c>
      <c r="F13" s="371">
        <f t="shared" si="0"/>
        <v>36.32</v>
      </c>
      <c r="G13" s="371">
        <f t="shared" si="0"/>
        <v>41.77</v>
      </c>
    </row>
    <row r="14" spans="1:7" x14ac:dyDescent="0.25">
      <c r="A14" s="2442" t="s">
        <v>1308</v>
      </c>
      <c r="B14" s="2443"/>
      <c r="C14" s="2443"/>
      <c r="D14" s="2443"/>
      <c r="E14" s="2443"/>
      <c r="F14" s="2443"/>
      <c r="G14" s="2444"/>
    </row>
    <row r="15" spans="1:7" ht="45" x14ac:dyDescent="0.25">
      <c r="A15" s="534" t="s">
        <v>1340</v>
      </c>
      <c r="B15" s="535">
        <v>1.36</v>
      </c>
      <c r="C15" s="535">
        <v>1.79</v>
      </c>
      <c r="D15" s="535">
        <v>3.2</v>
      </c>
      <c r="E15" s="535">
        <v>6.4</v>
      </c>
      <c r="F15" s="535">
        <v>7.5</v>
      </c>
      <c r="G15" s="535">
        <v>8.61</v>
      </c>
    </row>
    <row r="16" spans="1:7" hidden="1" x14ac:dyDescent="0.25">
      <c r="A16" s="511" t="s">
        <v>1304</v>
      </c>
      <c r="B16" s="531"/>
      <c r="C16" s="531"/>
      <c r="D16" s="531"/>
      <c r="E16" s="531"/>
      <c r="F16" s="531"/>
      <c r="G16" s="531"/>
    </row>
    <row r="17" spans="1:7" hidden="1" x14ac:dyDescent="0.25">
      <c r="A17" s="511" t="s">
        <v>1305</v>
      </c>
      <c r="B17" s="531"/>
      <c r="C17" s="531"/>
      <c r="D17" s="531"/>
      <c r="E17" s="531"/>
      <c r="F17" s="531"/>
      <c r="G17" s="531"/>
    </row>
    <row r="18" spans="1:7" hidden="1" x14ac:dyDescent="0.25">
      <c r="A18" s="511" t="s">
        <v>1306</v>
      </c>
      <c r="B18" s="531"/>
      <c r="C18" s="531"/>
      <c r="D18" s="531"/>
      <c r="E18" s="531"/>
      <c r="F18" s="531"/>
      <c r="G18" s="531"/>
    </row>
    <row r="19" spans="1:7" hidden="1" x14ac:dyDescent="0.25">
      <c r="A19" s="511" t="s">
        <v>1307</v>
      </c>
      <c r="B19" s="531"/>
      <c r="C19" s="531"/>
      <c r="D19" s="531"/>
      <c r="E19" s="531"/>
      <c r="F19" s="531"/>
      <c r="G19" s="531"/>
    </row>
    <row r="20" spans="1:7" ht="15.75" thickBot="1" x14ac:dyDescent="0.3">
      <c r="A20" s="371" t="s">
        <v>1309</v>
      </c>
      <c r="B20" s="371">
        <f t="shared" ref="B20:G20" si="1">SUM(B15:B19)</f>
        <v>1.36</v>
      </c>
      <c r="C20" s="371">
        <f t="shared" si="1"/>
        <v>1.79</v>
      </c>
      <c r="D20" s="371">
        <f t="shared" si="1"/>
        <v>3.2</v>
      </c>
      <c r="E20" s="371">
        <f t="shared" si="1"/>
        <v>6.4</v>
      </c>
      <c r="F20" s="371">
        <f t="shared" si="1"/>
        <v>7.5</v>
      </c>
      <c r="G20" s="371">
        <f t="shared" si="1"/>
        <v>8.61</v>
      </c>
    </row>
    <row r="21" spans="1:7" x14ac:dyDescent="0.25">
      <c r="A21" s="2442" t="s">
        <v>25</v>
      </c>
      <c r="B21" s="2443"/>
      <c r="C21" s="2443"/>
      <c r="D21" s="2443"/>
      <c r="E21" s="2443"/>
      <c r="F21" s="2443"/>
      <c r="G21" s="2444"/>
    </row>
    <row r="22" spans="1:7" ht="45" x14ac:dyDescent="0.25">
      <c r="A22" s="534" t="s">
        <v>1340</v>
      </c>
      <c r="B22" s="535">
        <v>0.42</v>
      </c>
      <c r="C22" s="535">
        <v>0.56000000000000005</v>
      </c>
      <c r="D22" s="535">
        <v>3.15</v>
      </c>
      <c r="E22" s="535">
        <v>5.2</v>
      </c>
      <c r="F22" s="535">
        <v>6</v>
      </c>
      <c r="G22" s="535">
        <v>6.3</v>
      </c>
    </row>
    <row r="23" spans="1:7" hidden="1" x14ac:dyDescent="0.25">
      <c r="A23" s="511" t="s">
        <v>1304</v>
      </c>
      <c r="B23" s="531"/>
      <c r="C23" s="531"/>
      <c r="D23" s="531"/>
      <c r="E23" s="531"/>
      <c r="F23" s="531"/>
      <c r="G23" s="531"/>
    </row>
    <row r="24" spans="1:7" hidden="1" x14ac:dyDescent="0.25">
      <c r="A24" s="511" t="s">
        <v>1305</v>
      </c>
      <c r="B24" s="531"/>
      <c r="C24" s="531"/>
      <c r="D24" s="531"/>
      <c r="E24" s="531"/>
      <c r="F24" s="531"/>
      <c r="G24" s="531"/>
    </row>
    <row r="25" spans="1:7" hidden="1" x14ac:dyDescent="0.25">
      <c r="A25" s="511" t="s">
        <v>1306</v>
      </c>
      <c r="B25" s="531"/>
      <c r="C25" s="531"/>
      <c r="D25" s="531"/>
      <c r="E25" s="531"/>
      <c r="F25" s="531"/>
      <c r="G25" s="531"/>
    </row>
    <row r="26" spans="1:7" hidden="1" x14ac:dyDescent="0.25">
      <c r="A26" s="511" t="s">
        <v>1307</v>
      </c>
      <c r="B26" s="531"/>
      <c r="C26" s="531"/>
      <c r="D26" s="531"/>
      <c r="E26" s="531"/>
      <c r="F26" s="531"/>
      <c r="G26" s="531"/>
    </row>
    <row r="27" spans="1:7" ht="15.75" thickBot="1" x14ac:dyDescent="0.3">
      <c r="A27" s="371" t="s">
        <v>1310</v>
      </c>
      <c r="B27" s="371">
        <f t="shared" ref="B27:G27" si="2">SUM(B22:B26)</f>
        <v>0.42</v>
      </c>
      <c r="C27" s="371">
        <f t="shared" si="2"/>
        <v>0.56000000000000005</v>
      </c>
      <c r="D27" s="371">
        <f t="shared" si="2"/>
        <v>3.15</v>
      </c>
      <c r="E27" s="371">
        <f t="shared" si="2"/>
        <v>5.2</v>
      </c>
      <c r="F27" s="371">
        <f t="shared" si="2"/>
        <v>6</v>
      </c>
      <c r="G27" s="371">
        <f t="shared" si="2"/>
        <v>6.3</v>
      </c>
    </row>
    <row r="28" spans="1:7" x14ac:dyDescent="0.25">
      <c r="A28" s="509" t="s">
        <v>1311</v>
      </c>
      <c r="B28" s="531">
        <v>0</v>
      </c>
      <c r="C28" s="531">
        <v>0</v>
      </c>
      <c r="D28" s="531">
        <v>0</v>
      </c>
      <c r="E28" s="531">
        <v>0</v>
      </c>
      <c r="F28" s="531">
        <v>0</v>
      </c>
      <c r="G28" s="531">
        <v>0</v>
      </c>
    </row>
    <row r="29" spans="1:7" x14ac:dyDescent="0.25">
      <c r="A29" s="509" t="s">
        <v>1313</v>
      </c>
      <c r="B29" s="531">
        <v>0</v>
      </c>
      <c r="C29" s="531">
        <v>0</v>
      </c>
      <c r="D29" s="531">
        <v>0</v>
      </c>
      <c r="E29" s="531">
        <v>0</v>
      </c>
      <c r="F29" s="531">
        <v>0</v>
      </c>
      <c r="G29" s="531">
        <v>0</v>
      </c>
    </row>
    <row r="30" spans="1:7" ht="15.75" thickBot="1" x14ac:dyDescent="0.3">
      <c r="A30" s="371" t="s">
        <v>1314</v>
      </c>
      <c r="B30" s="371">
        <f t="shared" ref="B30:G30" si="3">B13+B20+B27</f>
        <v>13.799999999999999</v>
      </c>
      <c r="C30" s="371">
        <f t="shared" si="3"/>
        <v>18.079999999999998</v>
      </c>
      <c r="D30" s="371">
        <f t="shared" si="3"/>
        <v>29.779999999999998</v>
      </c>
      <c r="E30" s="371">
        <f t="shared" si="3"/>
        <v>43.220000000000006</v>
      </c>
      <c r="F30" s="371">
        <f t="shared" si="3"/>
        <v>49.82</v>
      </c>
      <c r="G30" s="371">
        <f t="shared" si="3"/>
        <v>56.68</v>
      </c>
    </row>
    <row r="31" spans="1:7" x14ac:dyDescent="0.25">
      <c r="A31" s="2440"/>
      <c r="B31" s="2440"/>
      <c r="C31" s="2440"/>
      <c r="D31" s="2440"/>
      <c r="E31" s="2440"/>
      <c r="F31" s="2440"/>
      <c r="G31" s="2440"/>
    </row>
    <row r="32" spans="1:7" x14ac:dyDescent="0.25">
      <c r="A32" s="509" t="s">
        <v>1315</v>
      </c>
      <c r="B32" s="531"/>
      <c r="C32" s="531"/>
      <c r="D32" s="531"/>
      <c r="E32" s="531"/>
      <c r="F32" s="531"/>
      <c r="G32" s="531"/>
    </row>
    <row r="33" spans="1:7" ht="60" x14ac:dyDescent="0.25">
      <c r="A33" s="534" t="s">
        <v>1341</v>
      </c>
      <c r="B33" s="535">
        <v>0</v>
      </c>
      <c r="C33" s="535">
        <v>0</v>
      </c>
      <c r="D33" s="535">
        <v>1.1499999999999999</v>
      </c>
      <c r="E33" s="535">
        <v>1.7</v>
      </c>
      <c r="F33" s="535">
        <v>1.95</v>
      </c>
      <c r="G33" s="535">
        <v>2.2400000000000002</v>
      </c>
    </row>
    <row r="34" spans="1:7" x14ac:dyDescent="0.25">
      <c r="A34" s="534" t="s">
        <v>1342</v>
      </c>
      <c r="B34" s="535">
        <v>13</v>
      </c>
      <c r="C34" s="535">
        <v>13</v>
      </c>
      <c r="D34" s="535">
        <v>21.85</v>
      </c>
      <c r="E34" s="535">
        <v>12</v>
      </c>
      <c r="F34" s="535">
        <v>6</v>
      </c>
      <c r="G34" s="535">
        <v>3</v>
      </c>
    </row>
    <row r="35" spans="1:7" x14ac:dyDescent="0.25">
      <c r="A35" s="534" t="s">
        <v>75</v>
      </c>
      <c r="B35" s="535">
        <v>0</v>
      </c>
      <c r="C35" s="535">
        <v>0</v>
      </c>
      <c r="D35" s="535">
        <v>0</v>
      </c>
      <c r="E35" s="535">
        <v>0</v>
      </c>
      <c r="F35" s="535">
        <v>0</v>
      </c>
      <c r="G35" s="535">
        <v>0</v>
      </c>
    </row>
    <row r="36" spans="1:7" x14ac:dyDescent="0.25">
      <c r="A36" s="534" t="s">
        <v>1132</v>
      </c>
      <c r="B36" s="535">
        <v>0</v>
      </c>
      <c r="C36" s="535">
        <v>0</v>
      </c>
      <c r="D36" s="535">
        <v>0</v>
      </c>
      <c r="E36" s="535">
        <v>0</v>
      </c>
      <c r="F36" s="535">
        <v>0</v>
      </c>
      <c r="G36" s="535">
        <v>0</v>
      </c>
    </row>
    <row r="37" spans="1:7" x14ac:dyDescent="0.25">
      <c r="A37" s="534" t="s">
        <v>93</v>
      </c>
      <c r="B37" s="535">
        <v>0</v>
      </c>
      <c r="C37" s="535">
        <v>0</v>
      </c>
      <c r="D37" s="535">
        <v>0</v>
      </c>
      <c r="E37" s="535">
        <v>0</v>
      </c>
      <c r="F37" s="535">
        <v>0</v>
      </c>
      <c r="G37" s="535">
        <v>0</v>
      </c>
    </row>
    <row r="38" spans="1:7" ht="15.75" thickBot="1" x14ac:dyDescent="0.3">
      <c r="A38" s="371" t="s">
        <v>1318</v>
      </c>
      <c r="B38" s="536">
        <f t="shared" ref="B38:G38" si="4">SUM(B33:B37)</f>
        <v>13</v>
      </c>
      <c r="C38" s="536">
        <f t="shared" si="4"/>
        <v>13</v>
      </c>
      <c r="D38" s="536">
        <f t="shared" si="4"/>
        <v>23</v>
      </c>
      <c r="E38" s="536">
        <f t="shared" si="4"/>
        <v>13.7</v>
      </c>
      <c r="F38" s="536">
        <f t="shared" si="4"/>
        <v>7.95</v>
      </c>
      <c r="G38" s="536">
        <f t="shared" si="4"/>
        <v>5.24</v>
      </c>
    </row>
    <row r="39" spans="1:7" ht="15.75" thickBot="1" x14ac:dyDescent="0.3">
      <c r="A39" s="371" t="s">
        <v>1518</v>
      </c>
      <c r="B39" s="536">
        <f t="shared" ref="B39:G39" si="5">B30+B38</f>
        <v>26.799999999999997</v>
      </c>
      <c r="C39" s="536">
        <f t="shared" si="5"/>
        <v>31.08</v>
      </c>
      <c r="D39" s="536">
        <f t="shared" si="5"/>
        <v>52.78</v>
      </c>
      <c r="E39" s="536">
        <f t="shared" si="5"/>
        <v>56.92</v>
      </c>
      <c r="F39" s="536">
        <f t="shared" si="5"/>
        <v>57.77</v>
      </c>
      <c r="G39" s="536">
        <f t="shared" si="5"/>
        <v>61.92</v>
      </c>
    </row>
    <row r="40" spans="1:7" ht="15.75" thickBot="1" x14ac:dyDescent="0.3">
      <c r="A40" s="371" t="s">
        <v>1319</v>
      </c>
      <c r="B40" s="371">
        <v>3</v>
      </c>
      <c r="C40" s="371">
        <v>3.14</v>
      </c>
      <c r="D40" s="371">
        <v>6.4</v>
      </c>
      <c r="E40" s="371">
        <v>3.5</v>
      </c>
      <c r="F40" s="371">
        <v>3.85</v>
      </c>
      <c r="G40" s="371">
        <v>4.2300000000000004</v>
      </c>
    </row>
    <row r="41" spans="1:7" ht="15.75" thickBot="1" x14ac:dyDescent="0.3">
      <c r="A41" s="371" t="s">
        <v>1320</v>
      </c>
      <c r="B41" s="536">
        <f t="shared" ref="B41:G41" si="6">B39-B40</f>
        <v>23.799999999999997</v>
      </c>
      <c r="C41" s="536">
        <f t="shared" si="6"/>
        <v>27.939999999999998</v>
      </c>
      <c r="D41" s="536">
        <f t="shared" si="6"/>
        <v>46.38</v>
      </c>
      <c r="E41" s="536">
        <f t="shared" si="6"/>
        <v>53.42</v>
      </c>
      <c r="F41" s="536">
        <f t="shared" si="6"/>
        <v>53.92</v>
      </c>
      <c r="G41" s="536">
        <f t="shared" si="6"/>
        <v>57.69</v>
      </c>
    </row>
    <row r="43" spans="1:7" x14ac:dyDescent="0.25">
      <c r="A43" s="512" t="s">
        <v>327</v>
      </c>
    </row>
    <row r="46" spans="1:7" x14ac:dyDescent="0.25">
      <c r="E46" s="1956" t="s">
        <v>847</v>
      </c>
      <c r="F46" s="1956"/>
      <c r="G46" s="1956"/>
    </row>
  </sheetData>
  <mergeCells count="9">
    <mergeCell ref="A21:G21"/>
    <mergeCell ref="A31:G31"/>
    <mergeCell ref="E46:G46"/>
    <mergeCell ref="A1:G1"/>
    <mergeCell ref="A2:G2"/>
    <mergeCell ref="E3:G3"/>
    <mergeCell ref="A4:A5"/>
    <mergeCell ref="A7:G7"/>
    <mergeCell ref="A14:G14"/>
  </mergeCells>
  <pageMargins left="0.7" right="0.7" top="0.75" bottom="0.75" header="0.3" footer="0.3"/>
  <pageSetup paperSize="9" scale="85"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FF00"/>
    <pageSetUpPr fitToPage="1"/>
  </sheetPr>
  <dimension ref="A1:U131"/>
  <sheetViews>
    <sheetView workbookViewId="0">
      <selection sqref="A1:G1"/>
    </sheetView>
  </sheetViews>
  <sheetFormatPr defaultColWidth="9.140625" defaultRowHeight="15" x14ac:dyDescent="0.25"/>
  <cols>
    <col min="1" max="1" width="9.140625" style="199"/>
    <col min="2" max="2" width="33.140625" style="199" customWidth="1"/>
    <col min="3" max="5" width="9.140625" style="199"/>
    <col min="6" max="21" width="13.140625" style="199" customWidth="1"/>
    <col min="22" max="16384" width="9.140625" style="199"/>
  </cols>
  <sheetData>
    <row r="1" spans="1:21" ht="21" customHeight="1" x14ac:dyDescent="0.25">
      <c r="A1" s="2089" t="str">
        <f>'S2'!A1:B1</f>
        <v>Name of Transmission Licensee: Uttar Pradesh Power Transmission Corporation Limited</v>
      </c>
      <c r="B1" s="2089"/>
      <c r="C1" s="2089"/>
      <c r="D1" s="2089"/>
      <c r="E1" s="2089"/>
      <c r="F1" s="2089"/>
      <c r="G1" s="2089"/>
      <c r="H1" s="2089"/>
      <c r="I1" s="2089"/>
      <c r="J1" s="2089"/>
      <c r="K1" s="2089"/>
      <c r="L1" s="2089"/>
      <c r="M1" s="2089"/>
      <c r="N1" s="2089"/>
      <c r="O1" s="2089"/>
      <c r="P1" s="2089"/>
      <c r="Q1" s="2089"/>
      <c r="R1" s="2089"/>
      <c r="S1" s="2089"/>
      <c r="T1" s="2089"/>
      <c r="U1" s="2089"/>
    </row>
    <row r="2" spans="1:21" ht="21" customHeight="1" x14ac:dyDescent="0.25">
      <c r="A2" s="1881" t="s">
        <v>811</v>
      </c>
      <c r="B2" s="1881"/>
      <c r="C2" s="1881"/>
      <c r="D2" s="1881"/>
      <c r="E2" s="1881"/>
      <c r="F2" s="1881"/>
      <c r="G2" s="1881"/>
      <c r="H2" s="1881"/>
      <c r="I2" s="1881"/>
      <c r="J2" s="1881"/>
      <c r="K2" s="1881"/>
      <c r="L2" s="1881"/>
      <c r="M2" s="1874" t="s">
        <v>594</v>
      </c>
      <c r="N2" s="1874"/>
      <c r="O2" s="479"/>
      <c r="P2" s="479"/>
      <c r="Q2" s="479"/>
      <c r="R2" s="479"/>
      <c r="S2" s="479"/>
      <c r="T2" s="479"/>
      <c r="U2" s="479"/>
    </row>
    <row r="3" spans="1:21" ht="21" customHeight="1" x14ac:dyDescent="0.25">
      <c r="A3" s="6"/>
      <c r="B3" s="6"/>
      <c r="C3" s="66"/>
      <c r="D3" s="66"/>
      <c r="E3" s="66"/>
      <c r="F3" s="66"/>
      <c r="G3" s="66"/>
      <c r="H3" s="66"/>
      <c r="I3" s="66"/>
      <c r="J3" s="66"/>
      <c r="K3" s="66"/>
      <c r="L3" s="66"/>
      <c r="M3" s="2451" t="s">
        <v>627</v>
      </c>
      <c r="N3" s="2451"/>
      <c r="O3" s="205"/>
      <c r="P3" s="205"/>
      <c r="Q3" s="205"/>
      <c r="S3" s="142"/>
    </row>
    <row r="4" spans="1:21" ht="21" customHeight="1" x14ac:dyDescent="0.25">
      <c r="A4" s="1883"/>
      <c r="B4" s="2248" t="s">
        <v>48</v>
      </c>
      <c r="C4" s="2445"/>
      <c r="D4" s="2448" t="s">
        <v>168</v>
      </c>
      <c r="E4" s="2449"/>
      <c r="F4" s="2450"/>
      <c r="G4" s="2448" t="s">
        <v>167</v>
      </c>
      <c r="H4" s="2449"/>
      <c r="I4" s="2450"/>
      <c r="J4" s="2448" t="s">
        <v>49</v>
      </c>
      <c r="K4" s="2449"/>
      <c r="L4" s="2450"/>
      <c r="M4" s="2448" t="s">
        <v>163</v>
      </c>
      <c r="N4" s="2449"/>
      <c r="O4" s="2449"/>
      <c r="P4" s="2449"/>
      <c r="Q4" s="2449"/>
      <c r="R4" s="2449"/>
      <c r="S4" s="2449"/>
      <c r="T4" s="2449"/>
      <c r="U4" s="2450"/>
    </row>
    <row r="5" spans="1:21" ht="21" customHeight="1" x14ac:dyDescent="0.25">
      <c r="A5" s="2452"/>
      <c r="B5" s="2268"/>
      <c r="C5" s="2446"/>
      <c r="D5" s="2448" t="s">
        <v>164</v>
      </c>
      <c r="E5" s="2449"/>
      <c r="F5" s="2450"/>
      <c r="G5" s="2448" t="s">
        <v>165</v>
      </c>
      <c r="H5" s="2449"/>
      <c r="I5" s="2450"/>
      <c r="J5" s="2448" t="s">
        <v>166</v>
      </c>
      <c r="K5" s="2449"/>
      <c r="L5" s="2450"/>
      <c r="M5" s="2448" t="s">
        <v>169</v>
      </c>
      <c r="N5" s="2449"/>
      <c r="O5" s="2450"/>
      <c r="P5" s="2448" t="s">
        <v>170</v>
      </c>
      <c r="Q5" s="2449"/>
      <c r="R5" s="2450"/>
      <c r="S5" s="2448" t="s">
        <v>171</v>
      </c>
      <c r="T5" s="2449"/>
      <c r="U5" s="2450"/>
    </row>
    <row r="6" spans="1:21" ht="38.25" customHeight="1" x14ac:dyDescent="0.25">
      <c r="A6" s="1884"/>
      <c r="B6" s="2249"/>
      <c r="C6" s="2447"/>
      <c r="D6" s="240" t="s">
        <v>957</v>
      </c>
      <c r="E6" s="240" t="s">
        <v>958</v>
      </c>
      <c r="F6" s="240" t="s">
        <v>70</v>
      </c>
      <c r="G6" s="240" t="s">
        <v>957</v>
      </c>
      <c r="H6" s="240" t="s">
        <v>958</v>
      </c>
      <c r="I6" s="240" t="s">
        <v>70</v>
      </c>
      <c r="J6" s="240" t="s">
        <v>957</v>
      </c>
      <c r="K6" s="240" t="s">
        <v>958</v>
      </c>
      <c r="L6" s="240" t="s">
        <v>70</v>
      </c>
      <c r="M6" s="240" t="s">
        <v>957</v>
      </c>
      <c r="N6" s="240" t="s">
        <v>958</v>
      </c>
      <c r="O6" s="240" t="s">
        <v>70</v>
      </c>
      <c r="P6" s="240" t="s">
        <v>957</v>
      </c>
      <c r="Q6" s="240" t="s">
        <v>958</v>
      </c>
      <c r="R6" s="240" t="s">
        <v>70</v>
      </c>
      <c r="S6" s="240" t="s">
        <v>957</v>
      </c>
      <c r="T6" s="240" t="s">
        <v>958</v>
      </c>
      <c r="U6" s="240" t="s">
        <v>70</v>
      </c>
    </row>
    <row r="7" spans="1:21" ht="21" customHeight="1" x14ac:dyDescent="0.25">
      <c r="A7" s="28" t="s">
        <v>600</v>
      </c>
      <c r="B7" s="31" t="s">
        <v>812</v>
      </c>
      <c r="C7" s="30"/>
      <c r="D7" s="455"/>
      <c r="E7" s="455"/>
      <c r="F7" s="455"/>
      <c r="G7" s="455"/>
      <c r="H7" s="455"/>
      <c r="I7" s="456"/>
      <c r="J7" s="456"/>
      <c r="K7" s="456"/>
      <c r="L7" s="456"/>
      <c r="M7" s="456"/>
      <c r="N7" s="456"/>
      <c r="O7" s="457"/>
      <c r="P7" s="457"/>
      <c r="Q7" s="457"/>
      <c r="R7" s="408"/>
      <c r="S7" s="408"/>
      <c r="T7" s="408"/>
      <c r="U7" s="408"/>
    </row>
    <row r="8" spans="1:21" ht="21" customHeight="1" x14ac:dyDescent="0.25">
      <c r="A8" s="165">
        <v>1</v>
      </c>
      <c r="B8" s="31" t="s">
        <v>64</v>
      </c>
      <c r="C8" s="369"/>
      <c r="D8" s="458"/>
      <c r="E8" s="458"/>
      <c r="F8" s="458"/>
      <c r="G8" s="458"/>
      <c r="H8" s="458"/>
      <c r="I8" s="457"/>
      <c r="J8" s="457"/>
      <c r="K8" s="457"/>
      <c r="L8" s="457"/>
      <c r="M8" s="457"/>
      <c r="N8" s="457"/>
      <c r="O8" s="457"/>
      <c r="P8" s="457"/>
      <c r="Q8" s="457"/>
      <c r="R8" s="408"/>
      <c r="S8" s="408"/>
      <c r="T8" s="408"/>
      <c r="U8" s="408"/>
    </row>
    <row r="9" spans="1:21" ht="21" customHeight="1" x14ac:dyDescent="0.25">
      <c r="A9" s="165" t="s">
        <v>65</v>
      </c>
      <c r="B9" s="33" t="s">
        <v>813</v>
      </c>
      <c r="C9" s="368"/>
      <c r="D9" s="456"/>
      <c r="E9" s="456"/>
      <c r="F9" s="459"/>
      <c r="G9" s="459"/>
      <c r="H9" s="459"/>
      <c r="I9" s="457"/>
      <c r="J9" s="457"/>
      <c r="K9" s="457"/>
      <c r="L9" s="457"/>
      <c r="M9" s="457"/>
      <c r="N9" s="457"/>
      <c r="O9" s="457"/>
      <c r="P9" s="457"/>
      <c r="Q9" s="457"/>
      <c r="R9" s="408"/>
      <c r="S9" s="408"/>
      <c r="T9" s="408"/>
      <c r="U9" s="408"/>
    </row>
    <row r="10" spans="1:21" ht="21" customHeight="1" thickBot="1" x14ac:dyDescent="0.3">
      <c r="A10" s="485"/>
      <c r="B10" s="371" t="s">
        <v>606</v>
      </c>
      <c r="C10" s="371"/>
      <c r="D10" s="460"/>
      <c r="E10" s="460"/>
      <c r="F10" s="460">
        <f>SUM(F9:F9)</f>
        <v>0</v>
      </c>
      <c r="G10" s="460"/>
      <c r="H10" s="460"/>
      <c r="I10" s="460">
        <f>SUM(I9:I9)</f>
        <v>0</v>
      </c>
      <c r="J10" s="460"/>
      <c r="K10" s="460"/>
      <c r="L10" s="460">
        <f>SUM(L9:L9)</f>
        <v>0</v>
      </c>
      <c r="M10" s="460"/>
      <c r="N10" s="460"/>
      <c r="O10" s="460">
        <f>SUM(O9:O9)</f>
        <v>0</v>
      </c>
      <c r="P10" s="460"/>
      <c r="Q10" s="460"/>
      <c r="R10" s="460">
        <f>SUM(R9:R9)</f>
        <v>0</v>
      </c>
      <c r="S10" s="460"/>
      <c r="T10" s="460"/>
      <c r="U10" s="460">
        <f>SUM(U9:U9)</f>
        <v>0</v>
      </c>
    </row>
    <row r="11" spans="1:21" ht="21" customHeight="1" x14ac:dyDescent="0.25">
      <c r="A11" s="369"/>
      <c r="B11" s="34"/>
      <c r="C11" s="372"/>
      <c r="D11" s="461"/>
      <c r="E11" s="461"/>
      <c r="F11" s="461"/>
      <c r="G11" s="461"/>
      <c r="H11" s="461"/>
      <c r="I11" s="462"/>
      <c r="J11" s="462"/>
      <c r="K11" s="462"/>
      <c r="L11" s="462"/>
      <c r="M11" s="462"/>
      <c r="N11" s="462"/>
      <c r="O11" s="462"/>
      <c r="P11" s="462"/>
      <c r="Q11" s="462"/>
      <c r="R11" s="409"/>
      <c r="S11" s="409"/>
      <c r="T11" s="409"/>
      <c r="U11" s="409"/>
    </row>
    <row r="12" spans="1:21" ht="21" customHeight="1" x14ac:dyDescent="0.25">
      <c r="A12" s="165" t="s">
        <v>183</v>
      </c>
      <c r="B12" s="31" t="s">
        <v>71</v>
      </c>
      <c r="C12" s="369"/>
      <c r="D12" s="458"/>
      <c r="E12" s="458"/>
      <c r="F12" s="458"/>
      <c r="G12" s="458"/>
      <c r="H12" s="458"/>
      <c r="I12" s="456"/>
      <c r="J12" s="456"/>
      <c r="K12" s="456"/>
      <c r="L12" s="456"/>
      <c r="M12" s="456"/>
      <c r="N12" s="456"/>
      <c r="O12" s="456"/>
      <c r="P12" s="456"/>
      <c r="Q12" s="456"/>
      <c r="R12" s="408"/>
      <c r="S12" s="408"/>
      <c r="T12" s="408"/>
      <c r="U12" s="408"/>
    </row>
    <row r="13" spans="1:21" ht="21" customHeight="1" x14ac:dyDescent="0.25">
      <c r="A13" s="165" t="s">
        <v>65</v>
      </c>
      <c r="B13" s="31" t="s">
        <v>595</v>
      </c>
      <c r="C13" s="369"/>
      <c r="D13" s="458"/>
      <c r="E13" s="458"/>
      <c r="F13" s="458"/>
      <c r="G13" s="458"/>
      <c r="H13" s="458"/>
      <c r="I13" s="456"/>
      <c r="J13" s="456"/>
      <c r="K13" s="456"/>
      <c r="L13" s="456"/>
      <c r="M13" s="456"/>
      <c r="N13" s="456"/>
      <c r="O13" s="456"/>
      <c r="P13" s="456"/>
      <c r="Q13" s="456"/>
      <c r="R13" s="408"/>
      <c r="S13" s="408"/>
      <c r="T13" s="408"/>
      <c r="U13" s="408"/>
    </row>
    <row r="14" spans="1:21" ht="21" customHeight="1" x14ac:dyDescent="0.25">
      <c r="A14" s="165" t="s">
        <v>596</v>
      </c>
      <c r="B14" s="33" t="s">
        <v>72</v>
      </c>
      <c r="C14" s="368"/>
      <c r="D14" s="456"/>
      <c r="E14" s="456"/>
      <c r="F14" s="463"/>
      <c r="G14" s="463"/>
      <c r="H14" s="463"/>
      <c r="I14" s="459"/>
      <c r="J14" s="459"/>
      <c r="K14" s="459"/>
      <c r="L14" s="459"/>
      <c r="M14" s="459"/>
      <c r="N14" s="459"/>
      <c r="O14" s="459"/>
      <c r="P14" s="459"/>
      <c r="Q14" s="459"/>
      <c r="R14" s="464"/>
      <c r="S14" s="464"/>
      <c r="T14" s="464"/>
      <c r="U14" s="464"/>
    </row>
    <row r="15" spans="1:21" ht="21" customHeight="1" x14ac:dyDescent="0.25">
      <c r="A15" s="165" t="s">
        <v>597</v>
      </c>
      <c r="B15" s="33" t="s">
        <v>468</v>
      </c>
      <c r="C15" s="368"/>
      <c r="D15" s="456"/>
      <c r="E15" s="456"/>
      <c r="F15" s="463"/>
      <c r="G15" s="463"/>
      <c r="H15" s="463"/>
      <c r="I15" s="459"/>
      <c r="J15" s="459"/>
      <c r="K15" s="459"/>
      <c r="L15" s="459"/>
      <c r="M15" s="459"/>
      <c r="N15" s="459"/>
      <c r="O15" s="459"/>
      <c r="P15" s="459"/>
      <c r="Q15" s="459"/>
      <c r="R15" s="464"/>
      <c r="S15" s="464"/>
      <c r="T15" s="464"/>
      <c r="U15" s="464"/>
    </row>
    <row r="16" spans="1:21" ht="21" customHeight="1" thickBot="1" x14ac:dyDescent="0.3">
      <c r="A16" s="165" t="s">
        <v>602</v>
      </c>
      <c r="B16" s="33" t="s">
        <v>73</v>
      </c>
      <c r="C16" s="368"/>
      <c r="D16" s="465"/>
      <c r="E16" s="465"/>
      <c r="F16" s="466"/>
      <c r="G16" s="466"/>
      <c r="H16" s="466"/>
      <c r="I16" s="467"/>
      <c r="J16" s="467"/>
      <c r="K16" s="467"/>
      <c r="L16" s="467"/>
      <c r="M16" s="467"/>
      <c r="N16" s="467"/>
      <c r="O16" s="467"/>
      <c r="P16" s="467"/>
      <c r="Q16" s="467"/>
      <c r="R16" s="468"/>
      <c r="S16" s="468"/>
      <c r="T16" s="468"/>
      <c r="U16" s="468"/>
    </row>
    <row r="17" spans="1:21" ht="21" customHeight="1" x14ac:dyDescent="0.25">
      <c r="A17" s="32"/>
      <c r="B17" s="33" t="s">
        <v>605</v>
      </c>
      <c r="C17" s="368"/>
      <c r="D17" s="469"/>
      <c r="E17" s="469"/>
      <c r="F17" s="470">
        <f>SUM(F14:F16)</f>
        <v>0</v>
      </c>
      <c r="G17" s="470"/>
      <c r="H17" s="470"/>
      <c r="I17" s="470">
        <f>SUM(I14:I16)</f>
        <v>0</v>
      </c>
      <c r="J17" s="470"/>
      <c r="K17" s="470"/>
      <c r="L17" s="470">
        <f>SUM(L14:L16)</f>
        <v>0</v>
      </c>
      <c r="M17" s="470"/>
      <c r="N17" s="470"/>
      <c r="O17" s="470">
        <f>SUM(O14:O16)</f>
        <v>0</v>
      </c>
      <c r="P17" s="470"/>
      <c r="Q17" s="470"/>
      <c r="R17" s="470">
        <f>SUM(R14:R16)</f>
        <v>0</v>
      </c>
      <c r="S17" s="470"/>
      <c r="T17" s="470"/>
      <c r="U17" s="470">
        <f>SUM(U14:U16)</f>
        <v>0</v>
      </c>
    </row>
    <row r="18" spans="1:21" ht="21" customHeight="1" x14ac:dyDescent="0.25">
      <c r="A18" s="165" t="s">
        <v>66</v>
      </c>
      <c r="B18" s="33" t="s">
        <v>75</v>
      </c>
      <c r="C18" s="368"/>
      <c r="D18" s="456"/>
      <c r="E18" s="456"/>
      <c r="F18" s="463"/>
      <c r="G18" s="463"/>
      <c r="H18" s="463"/>
      <c r="I18" s="459"/>
      <c r="J18" s="459"/>
      <c r="K18" s="459"/>
      <c r="L18" s="459"/>
      <c r="M18" s="459"/>
      <c r="N18" s="459"/>
      <c r="O18" s="459"/>
      <c r="P18" s="459"/>
      <c r="Q18" s="459"/>
      <c r="R18" s="464"/>
      <c r="S18" s="464"/>
      <c r="T18" s="464"/>
      <c r="U18" s="464"/>
    </row>
    <row r="19" spans="1:21" ht="21" customHeight="1" x14ac:dyDescent="0.25">
      <c r="A19" s="165" t="s">
        <v>68</v>
      </c>
      <c r="B19" s="33" t="s">
        <v>598</v>
      </c>
      <c r="C19" s="368"/>
      <c r="D19" s="456"/>
      <c r="E19" s="456"/>
      <c r="F19" s="463"/>
      <c r="G19" s="463"/>
      <c r="H19" s="463"/>
      <c r="I19" s="459"/>
      <c r="J19" s="459"/>
      <c r="K19" s="459"/>
      <c r="L19" s="459"/>
      <c r="M19" s="459"/>
      <c r="N19" s="459"/>
      <c r="O19" s="459"/>
      <c r="P19" s="459"/>
      <c r="Q19" s="459"/>
      <c r="R19" s="464"/>
      <c r="S19" s="464"/>
      <c r="T19" s="464"/>
      <c r="U19" s="464"/>
    </row>
    <row r="20" spans="1:21" ht="21" customHeight="1" x14ac:dyDescent="0.25">
      <c r="A20" s="165" t="s">
        <v>78</v>
      </c>
      <c r="B20" s="33" t="s">
        <v>93</v>
      </c>
      <c r="C20" s="368"/>
      <c r="D20" s="456"/>
      <c r="E20" s="456"/>
      <c r="F20" s="463"/>
      <c r="G20" s="463"/>
      <c r="H20" s="463"/>
      <c r="I20" s="459"/>
      <c r="J20" s="459"/>
      <c r="K20" s="459"/>
      <c r="L20" s="459"/>
      <c r="M20" s="459"/>
      <c r="N20" s="459"/>
      <c r="O20" s="459"/>
      <c r="P20" s="459"/>
      <c r="Q20" s="459"/>
      <c r="R20" s="464"/>
      <c r="S20" s="464"/>
      <c r="T20" s="464"/>
      <c r="U20" s="464"/>
    </row>
    <row r="21" spans="1:21" ht="21" customHeight="1" x14ac:dyDescent="0.25">
      <c r="A21" s="165" t="s">
        <v>79</v>
      </c>
      <c r="B21" s="37" t="s">
        <v>603</v>
      </c>
      <c r="C21" s="368"/>
      <c r="D21" s="456"/>
      <c r="E21" s="456"/>
      <c r="F21" s="463"/>
      <c r="G21" s="463"/>
      <c r="H21" s="463"/>
      <c r="I21" s="459"/>
      <c r="J21" s="459"/>
      <c r="K21" s="459"/>
      <c r="L21" s="459"/>
      <c r="M21" s="459"/>
      <c r="N21" s="459"/>
      <c r="O21" s="459"/>
      <c r="P21" s="459"/>
      <c r="Q21" s="459"/>
      <c r="R21" s="464"/>
      <c r="S21" s="464"/>
      <c r="T21" s="464"/>
      <c r="U21" s="464"/>
    </row>
    <row r="22" spans="1:21" ht="21" customHeight="1" thickBot="1" x14ac:dyDescent="0.3">
      <c r="A22" s="477"/>
      <c r="B22" s="370" t="s">
        <v>607</v>
      </c>
      <c r="C22" s="371"/>
      <c r="D22" s="460"/>
      <c r="E22" s="460"/>
      <c r="F22" s="460">
        <f>SUM(F17:F21)</f>
        <v>0</v>
      </c>
      <c r="G22" s="460"/>
      <c r="H22" s="460"/>
      <c r="I22" s="460">
        <f>SUM(I17:I21)</f>
        <v>0</v>
      </c>
      <c r="J22" s="460"/>
      <c r="K22" s="460"/>
      <c r="L22" s="460">
        <f>SUM(L17:L21)</f>
        <v>0</v>
      </c>
      <c r="M22" s="460"/>
      <c r="N22" s="460"/>
      <c r="O22" s="460">
        <f>SUM(O17:O21)</f>
        <v>0</v>
      </c>
      <c r="P22" s="460"/>
      <c r="Q22" s="460"/>
      <c r="R22" s="460">
        <f>SUM(R17:R21)</f>
        <v>0</v>
      </c>
      <c r="S22" s="460"/>
      <c r="T22" s="460"/>
      <c r="U22" s="460">
        <f>SUM(U17:U21)</f>
        <v>0</v>
      </c>
    </row>
    <row r="23" spans="1:21" ht="21" customHeight="1" x14ac:dyDescent="0.25">
      <c r="A23" s="486"/>
      <c r="B23" s="35"/>
      <c r="C23" s="373"/>
      <c r="D23" s="469"/>
      <c r="E23" s="469"/>
      <c r="F23" s="469"/>
      <c r="G23" s="469"/>
      <c r="H23" s="469"/>
      <c r="I23" s="462"/>
      <c r="J23" s="462"/>
      <c r="K23" s="462"/>
      <c r="L23" s="462"/>
      <c r="M23" s="462"/>
      <c r="N23" s="462"/>
      <c r="O23" s="462"/>
      <c r="P23" s="462"/>
      <c r="Q23" s="462"/>
      <c r="R23" s="409"/>
      <c r="S23" s="409"/>
      <c r="T23" s="409"/>
      <c r="U23" s="409"/>
    </row>
    <row r="24" spans="1:21" ht="21" customHeight="1" x14ac:dyDescent="0.25">
      <c r="A24" s="485"/>
      <c r="B24" s="31"/>
      <c r="C24" s="369"/>
      <c r="D24" s="458"/>
      <c r="E24" s="458"/>
      <c r="F24" s="458"/>
      <c r="G24" s="458"/>
      <c r="H24" s="458"/>
      <c r="I24" s="457"/>
      <c r="J24" s="457"/>
      <c r="K24" s="457"/>
      <c r="L24" s="457"/>
      <c r="M24" s="457"/>
      <c r="N24" s="457"/>
      <c r="O24" s="457"/>
      <c r="P24" s="457"/>
      <c r="Q24" s="457"/>
      <c r="R24" s="408"/>
      <c r="S24" s="408"/>
      <c r="T24" s="408"/>
      <c r="U24" s="408"/>
    </row>
    <row r="25" spans="1:21" ht="39.75" customHeight="1" thickBot="1" x14ac:dyDescent="0.3">
      <c r="A25" s="477" t="s">
        <v>261</v>
      </c>
      <c r="B25" s="487" t="s">
        <v>616</v>
      </c>
      <c r="C25" s="374"/>
      <c r="D25" s="471"/>
      <c r="E25" s="471"/>
      <c r="F25" s="471">
        <f>+F22-F10</f>
        <v>0</v>
      </c>
      <c r="G25" s="471"/>
      <c r="H25" s="471"/>
      <c r="I25" s="471">
        <f>+I22-I10</f>
        <v>0</v>
      </c>
      <c r="J25" s="471"/>
      <c r="K25" s="471"/>
      <c r="L25" s="471">
        <f>+L22-L10</f>
        <v>0</v>
      </c>
      <c r="M25" s="471"/>
      <c r="N25" s="471"/>
      <c r="O25" s="471">
        <f>+O22-O10</f>
        <v>0</v>
      </c>
      <c r="P25" s="471"/>
      <c r="Q25" s="471"/>
      <c r="R25" s="471">
        <f>+R22-R10</f>
        <v>0</v>
      </c>
      <c r="S25" s="471"/>
      <c r="T25" s="471"/>
      <c r="U25" s="471">
        <f>+U22-U10</f>
        <v>0</v>
      </c>
    </row>
    <row r="26" spans="1:21" ht="21" customHeight="1" thickTop="1" x14ac:dyDescent="0.25"/>
    <row r="27" spans="1:21" ht="21" customHeight="1" x14ac:dyDescent="0.25"/>
    <row r="28" spans="1:21" ht="21" customHeight="1" x14ac:dyDescent="0.25">
      <c r="P28" s="211"/>
      <c r="Q28" s="211"/>
      <c r="R28" s="211"/>
      <c r="S28" s="1956" t="s">
        <v>847</v>
      </c>
      <c r="T28" s="1956"/>
      <c r="U28" s="1956"/>
    </row>
    <row r="29" spans="1:21" ht="21" customHeight="1" x14ac:dyDescent="0.25"/>
    <row r="30" spans="1:21" ht="21" customHeight="1" x14ac:dyDescent="0.25"/>
    <row r="31" spans="1:21" ht="21" hidden="1" customHeight="1" x14ac:dyDescent="0.25">
      <c r="A31" s="285" t="s">
        <v>327</v>
      </c>
      <c r="B31" s="285"/>
      <c r="C31" s="285"/>
      <c r="D31" s="285"/>
      <c r="E31" s="285"/>
      <c r="F31" s="285"/>
      <c r="G31" s="285"/>
      <c r="H31" s="285"/>
      <c r="I31" s="285"/>
      <c r="J31" s="285"/>
      <c r="K31" s="285"/>
      <c r="L31" s="285"/>
      <c r="M31" s="285"/>
      <c r="N31" s="285"/>
      <c r="O31" s="285"/>
      <c r="P31" s="285"/>
      <c r="Q31" s="285"/>
      <c r="R31" s="285"/>
      <c r="S31" s="285"/>
      <c r="T31" s="285"/>
    </row>
    <row r="32" spans="1:21" ht="21" hidden="1" customHeight="1" x14ac:dyDescent="0.25">
      <c r="A32" s="299">
        <v>1</v>
      </c>
      <c r="B32" s="299" t="s">
        <v>682</v>
      </c>
      <c r="C32" s="2083"/>
      <c r="D32" s="2083"/>
      <c r="E32" s="2083"/>
      <c r="F32" s="2001"/>
      <c r="G32" s="2001"/>
      <c r="H32" s="2001"/>
      <c r="I32" s="2001"/>
      <c r="J32" s="2001"/>
      <c r="K32" s="2001"/>
      <c r="L32" s="2001"/>
      <c r="M32" s="2001"/>
      <c r="N32" s="2001"/>
      <c r="O32" s="2001"/>
      <c r="P32" s="2001"/>
      <c r="Q32" s="2001"/>
      <c r="R32" s="2002"/>
      <c r="S32" s="205"/>
      <c r="T32" s="205"/>
    </row>
    <row r="33" spans="1:20" ht="21" hidden="1" customHeight="1" x14ac:dyDescent="0.25">
      <c r="A33" s="312">
        <v>2</v>
      </c>
      <c r="B33" s="20" t="s">
        <v>663</v>
      </c>
      <c r="C33" s="86">
        <v>20.3</v>
      </c>
      <c r="D33" s="86"/>
      <c r="E33" s="86"/>
      <c r="F33" s="329"/>
      <c r="G33" s="329"/>
      <c r="H33" s="329"/>
      <c r="I33" s="329"/>
      <c r="J33" s="329"/>
      <c r="K33" s="329"/>
      <c r="L33" s="329"/>
      <c r="M33" s="329"/>
      <c r="N33" s="329"/>
      <c r="O33" s="329"/>
      <c r="P33" s="329"/>
      <c r="Q33" s="329"/>
      <c r="R33" s="330"/>
      <c r="S33" s="285"/>
      <c r="T33" s="285"/>
    </row>
    <row r="34" spans="1:20" ht="21" hidden="1" customHeight="1" x14ac:dyDescent="0.25">
      <c r="A34" s="299">
        <v>3</v>
      </c>
      <c r="B34" s="3" t="s">
        <v>664</v>
      </c>
      <c r="C34" s="201" t="s">
        <v>672</v>
      </c>
      <c r="D34" s="201"/>
      <c r="E34" s="201"/>
      <c r="F34" s="201"/>
      <c r="G34" s="201"/>
      <c r="H34" s="201"/>
      <c r="I34" s="201"/>
      <c r="J34" s="201"/>
      <c r="K34" s="201"/>
      <c r="L34" s="201"/>
      <c r="M34" s="201"/>
      <c r="N34" s="201"/>
      <c r="O34" s="201"/>
      <c r="P34" s="201"/>
      <c r="Q34" s="201"/>
      <c r="R34" s="313"/>
      <c r="S34" s="285"/>
      <c r="T34" s="285"/>
    </row>
    <row r="35" spans="1:20" ht="21" hidden="1" customHeight="1" x14ac:dyDescent="0.25">
      <c r="A35" s="299">
        <v>4</v>
      </c>
      <c r="B35" s="3" t="s">
        <v>665</v>
      </c>
      <c r="C35" s="2133"/>
      <c r="D35" s="2133"/>
      <c r="E35" s="2133"/>
      <c r="F35" s="2197"/>
      <c r="G35" s="2197"/>
      <c r="H35" s="2197"/>
      <c r="I35" s="2197"/>
      <c r="J35" s="2197"/>
      <c r="K35" s="2197"/>
      <c r="L35" s="2197"/>
      <c r="M35" s="2197"/>
      <c r="N35" s="2197"/>
      <c r="O35" s="2197"/>
      <c r="P35" s="2197"/>
      <c r="Q35" s="2197"/>
      <c r="R35" s="2198"/>
      <c r="S35" s="217"/>
      <c r="T35" s="217"/>
    </row>
    <row r="36" spans="1:20" ht="21" hidden="1" customHeight="1" x14ac:dyDescent="0.25">
      <c r="A36" s="299">
        <v>5</v>
      </c>
      <c r="B36" s="3" t="s">
        <v>667</v>
      </c>
      <c r="C36" s="201" t="s">
        <v>662</v>
      </c>
      <c r="D36" s="201"/>
      <c r="E36" s="201"/>
      <c r="F36" s="201"/>
      <c r="G36" s="201"/>
      <c r="H36" s="201"/>
      <c r="I36" s="201"/>
      <c r="J36" s="201"/>
      <c r="K36" s="201"/>
      <c r="L36" s="201"/>
      <c r="M36" s="201"/>
      <c r="N36" s="201"/>
      <c r="O36" s="201"/>
      <c r="P36" s="201"/>
      <c r="Q36" s="201"/>
      <c r="R36" s="313"/>
      <c r="S36" s="285"/>
      <c r="T36" s="285"/>
    </row>
    <row r="37" spans="1:20" ht="21" customHeight="1" x14ac:dyDescent="0.25"/>
    <row r="38" spans="1:20" ht="21" customHeight="1" x14ac:dyDescent="0.25"/>
    <row r="39" spans="1:20" ht="21" customHeight="1" x14ac:dyDescent="0.25"/>
    <row r="40" spans="1:20" ht="21" customHeight="1" x14ac:dyDescent="0.25"/>
    <row r="41" spans="1:20" ht="21" customHeight="1" x14ac:dyDescent="0.25"/>
    <row r="42" spans="1:20" ht="21" customHeight="1" x14ac:dyDescent="0.25"/>
    <row r="43" spans="1:20" ht="21" customHeight="1" x14ac:dyDescent="0.25"/>
    <row r="44" spans="1:20" ht="21" customHeight="1" x14ac:dyDescent="0.25"/>
    <row r="45" spans="1:20" ht="21" customHeight="1" x14ac:dyDescent="0.25"/>
    <row r="46" spans="1:20" ht="21" customHeight="1" x14ac:dyDescent="0.25"/>
    <row r="47" spans="1:20" ht="21" customHeight="1" x14ac:dyDescent="0.25"/>
    <row r="48" spans="1:2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sheetData>
  <mergeCells count="20">
    <mergeCell ref="A1:U1"/>
    <mergeCell ref="D4:F4"/>
    <mergeCell ref="D5:F5"/>
    <mergeCell ref="G4:I4"/>
    <mergeCell ref="G5:I5"/>
    <mergeCell ref="J4:L4"/>
    <mergeCell ref="J5:L5"/>
    <mergeCell ref="M4:U4"/>
    <mergeCell ref="M2:N2"/>
    <mergeCell ref="M3:N3"/>
    <mergeCell ref="A4:A6"/>
    <mergeCell ref="A2:L2"/>
    <mergeCell ref="C32:R32"/>
    <mergeCell ref="C35:R35"/>
    <mergeCell ref="S28:U28"/>
    <mergeCell ref="C4:C6"/>
    <mergeCell ref="B4:B6"/>
    <mergeCell ref="M5:O5"/>
    <mergeCell ref="P5:R5"/>
    <mergeCell ref="S5:U5"/>
  </mergeCells>
  <pageMargins left="0.7" right="0.7" top="0.75" bottom="0.75" header="0.3" footer="0.3"/>
  <pageSetup paperSize="9" scale="46"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0"/>
    <pageSetUpPr fitToPage="1"/>
  </sheetPr>
  <dimension ref="A1:U86"/>
  <sheetViews>
    <sheetView topLeftCell="A12" workbookViewId="0">
      <selection activeCell="H21" sqref="H21"/>
    </sheetView>
  </sheetViews>
  <sheetFormatPr defaultColWidth="9.140625" defaultRowHeight="15" x14ac:dyDescent="0.25"/>
  <cols>
    <col min="1" max="1" width="9.140625" style="199"/>
    <col min="2" max="2" width="34.7109375" style="199" customWidth="1"/>
    <col min="3" max="3" width="9.5703125" style="199" customWidth="1"/>
    <col min="4" max="6" width="14.7109375" style="199" customWidth="1"/>
    <col min="7" max="21" width="13.140625" style="199" customWidth="1"/>
    <col min="22" max="16384" width="9.140625" style="199"/>
  </cols>
  <sheetData>
    <row r="1" spans="1:21" ht="21" customHeight="1" x14ac:dyDescent="0.25">
      <c r="A1" s="2089" t="str">
        <f>'S2'!A1:B1</f>
        <v>Name of Transmission Licensee: Uttar Pradesh Power Transmission Corporation Limited</v>
      </c>
      <c r="B1" s="2089"/>
      <c r="C1" s="2089"/>
      <c r="D1" s="2089"/>
      <c r="E1" s="2089"/>
      <c r="F1" s="2089"/>
      <c r="G1" s="2089"/>
      <c r="H1" s="2089"/>
      <c r="I1" s="2089"/>
      <c r="J1" s="2089"/>
      <c r="K1" s="2089"/>
      <c r="L1" s="2089"/>
      <c r="M1" s="2089"/>
      <c r="N1" s="2089"/>
      <c r="O1" s="2089"/>
      <c r="P1" s="2089"/>
      <c r="Q1" s="2089"/>
      <c r="R1" s="2089"/>
      <c r="S1" s="2089"/>
      <c r="T1" s="2089"/>
      <c r="U1" s="2089"/>
    </row>
    <row r="2" spans="1:21" ht="21" customHeight="1" x14ac:dyDescent="0.25">
      <c r="A2" s="1881" t="s">
        <v>951</v>
      </c>
      <c r="B2" s="1881"/>
      <c r="C2" s="1881"/>
      <c r="D2" s="1881"/>
      <c r="E2" s="1881"/>
      <c r="F2" s="1881"/>
      <c r="G2" s="1881"/>
      <c r="H2" s="1881"/>
      <c r="I2" s="1881"/>
      <c r="J2" s="1881"/>
      <c r="K2" s="1881"/>
      <c r="L2" s="1874" t="s">
        <v>952</v>
      </c>
      <c r="M2" s="1874"/>
      <c r="N2" s="479"/>
      <c r="O2" s="479"/>
      <c r="P2" s="479"/>
      <c r="Q2" s="479"/>
      <c r="R2" s="479"/>
      <c r="S2" s="479"/>
      <c r="T2" s="479"/>
      <c r="U2" s="479"/>
    </row>
    <row r="3" spans="1:21" ht="21" customHeight="1" x14ac:dyDescent="0.25">
      <c r="A3" s="6"/>
      <c r="B3" s="6"/>
      <c r="C3" s="66"/>
      <c r="D3" s="66"/>
      <c r="E3" s="66"/>
      <c r="F3" s="66"/>
      <c r="G3" s="66"/>
      <c r="H3" s="66"/>
      <c r="I3" s="66"/>
      <c r="J3" s="66"/>
      <c r="K3" s="66"/>
      <c r="L3" s="2451" t="s">
        <v>627</v>
      </c>
      <c r="M3" s="2451"/>
      <c r="N3" s="66"/>
      <c r="O3" s="205"/>
      <c r="P3" s="205"/>
      <c r="Q3" s="205"/>
      <c r="S3" s="142"/>
    </row>
    <row r="4" spans="1:21" ht="21" customHeight="1" x14ac:dyDescent="0.25">
      <c r="A4" s="1883"/>
      <c r="B4" s="2248" t="s">
        <v>48</v>
      </c>
      <c r="C4" s="2445"/>
      <c r="D4" s="2448" t="s">
        <v>168</v>
      </c>
      <c r="E4" s="2449"/>
      <c r="F4" s="2450"/>
      <c r="G4" s="2448" t="s">
        <v>235</v>
      </c>
      <c r="H4" s="2449"/>
      <c r="I4" s="2450" t="s">
        <v>167</v>
      </c>
      <c r="J4" s="2448" t="s">
        <v>49</v>
      </c>
      <c r="K4" s="2449"/>
      <c r="L4" s="2450"/>
      <c r="M4" s="2448" t="s">
        <v>163</v>
      </c>
      <c r="N4" s="2449"/>
      <c r="O4" s="2449"/>
      <c r="P4" s="2449"/>
      <c r="Q4" s="2449"/>
      <c r="R4" s="2449"/>
      <c r="S4" s="2449"/>
      <c r="T4" s="2449"/>
      <c r="U4" s="2450"/>
    </row>
    <row r="5" spans="1:21" ht="21" customHeight="1" x14ac:dyDescent="0.25">
      <c r="A5" s="2452"/>
      <c r="B5" s="2268"/>
      <c r="C5" s="2446"/>
      <c r="D5" s="2448" t="s">
        <v>1295</v>
      </c>
      <c r="E5" s="2449"/>
      <c r="F5" s="2450"/>
      <c r="G5" s="2448" t="s">
        <v>1296</v>
      </c>
      <c r="H5" s="2449"/>
      <c r="I5" s="2450"/>
      <c r="J5" s="2448" t="s">
        <v>1297</v>
      </c>
      <c r="K5" s="2449"/>
      <c r="L5" s="2450"/>
      <c r="M5" s="2448" t="s">
        <v>1298</v>
      </c>
      <c r="N5" s="2449"/>
      <c r="O5" s="2450"/>
      <c r="P5" s="2448" t="s">
        <v>1299</v>
      </c>
      <c r="Q5" s="2449"/>
      <c r="R5" s="2450"/>
      <c r="S5" s="2448" t="s">
        <v>1300</v>
      </c>
      <c r="T5" s="2449"/>
      <c r="U5" s="2450"/>
    </row>
    <row r="6" spans="1:21" ht="61.5" customHeight="1" x14ac:dyDescent="0.25">
      <c r="A6" s="1884"/>
      <c r="B6" s="2249"/>
      <c r="C6" s="2447"/>
      <c r="D6" s="34" t="s">
        <v>956</v>
      </c>
      <c r="E6" s="34" t="s">
        <v>954</v>
      </c>
      <c r="F6" s="34" t="s">
        <v>955</v>
      </c>
      <c r="G6" s="34" t="s">
        <v>956</v>
      </c>
      <c r="H6" s="34" t="s">
        <v>954</v>
      </c>
      <c r="I6" s="34" t="s">
        <v>955</v>
      </c>
      <c r="J6" s="34" t="s">
        <v>956</v>
      </c>
      <c r="K6" s="34" t="s">
        <v>954</v>
      </c>
      <c r="L6" s="34" t="s">
        <v>955</v>
      </c>
      <c r="M6" s="34" t="s">
        <v>956</v>
      </c>
      <c r="N6" s="34" t="s">
        <v>954</v>
      </c>
      <c r="O6" s="34" t="s">
        <v>955</v>
      </c>
      <c r="P6" s="34" t="s">
        <v>956</v>
      </c>
      <c r="Q6" s="34" t="s">
        <v>954</v>
      </c>
      <c r="R6" s="34" t="s">
        <v>955</v>
      </c>
      <c r="S6" s="34" t="s">
        <v>956</v>
      </c>
      <c r="T6" s="34" t="s">
        <v>954</v>
      </c>
      <c r="U6" s="34" t="s">
        <v>955</v>
      </c>
    </row>
    <row r="7" spans="1:21" ht="21" customHeight="1" x14ac:dyDescent="0.25">
      <c r="A7" s="165"/>
      <c r="B7" s="31" t="s">
        <v>71</v>
      </c>
      <c r="C7" s="369"/>
      <c r="D7" s="369"/>
      <c r="E7" s="369"/>
      <c r="F7" s="369"/>
      <c r="G7" s="369"/>
      <c r="H7" s="369"/>
      <c r="I7" s="368"/>
      <c r="J7" s="368"/>
      <c r="K7" s="368"/>
      <c r="L7" s="368"/>
      <c r="M7" s="368"/>
      <c r="N7" s="368"/>
      <c r="O7" s="368"/>
      <c r="P7" s="368"/>
      <c r="Q7" s="368"/>
      <c r="R7" s="368"/>
      <c r="S7" s="232"/>
      <c r="T7" s="232"/>
      <c r="U7" s="368"/>
    </row>
    <row r="8" spans="1:21" ht="21" customHeight="1" x14ac:dyDescent="0.25">
      <c r="A8" s="165" t="s">
        <v>65</v>
      </c>
      <c r="B8" s="31" t="s">
        <v>595</v>
      </c>
      <c r="C8" s="369"/>
      <c r="D8" s="661"/>
      <c r="E8" s="661"/>
      <c r="F8" s="661"/>
      <c r="G8" s="661"/>
      <c r="H8" s="661"/>
      <c r="I8" s="655"/>
      <c r="J8" s="655"/>
      <c r="K8" s="655"/>
      <c r="L8" s="655"/>
      <c r="M8" s="655"/>
      <c r="N8" s="655"/>
      <c r="O8" s="655"/>
      <c r="P8" s="655"/>
      <c r="Q8" s="655"/>
      <c r="R8" s="655"/>
      <c r="S8" s="537"/>
      <c r="T8" s="537"/>
      <c r="U8" s="655"/>
    </row>
    <row r="9" spans="1:21" ht="21" customHeight="1" x14ac:dyDescent="0.25">
      <c r="A9" s="165" t="s">
        <v>596</v>
      </c>
      <c r="B9" s="33" t="s">
        <v>72</v>
      </c>
      <c r="C9" s="368"/>
      <c r="D9" s="664" t="e">
        <f>'F1'!#REF!</f>
        <v>#REF!</v>
      </c>
      <c r="E9" s="642" t="e">
        <f>F9/D9</f>
        <v>#REF!</v>
      </c>
      <c r="F9" s="655">
        <f>'F48 (R)'!B27</f>
        <v>0.42</v>
      </c>
      <c r="G9" s="664" t="e">
        <f>'F1'!#REF!</f>
        <v>#REF!</v>
      </c>
      <c r="H9" s="642" t="e">
        <f>I9/G9</f>
        <v>#REF!</v>
      </c>
      <c r="I9" s="655">
        <f>'F48 (R)'!C27</f>
        <v>0.56000000000000005</v>
      </c>
      <c r="J9" s="664" t="e">
        <f>'F1'!#REF!</f>
        <v>#REF!</v>
      </c>
      <c r="K9" s="642" t="e">
        <f>L9/J9</f>
        <v>#REF!</v>
      </c>
      <c r="L9" s="655">
        <f>'F48 (R)'!D27</f>
        <v>3.15</v>
      </c>
      <c r="M9" s="664">
        <f>'F1'!C22</f>
        <v>0</v>
      </c>
      <c r="N9" s="642" t="e">
        <f>O9/M9</f>
        <v>#DIV/0!</v>
      </c>
      <c r="O9" s="655">
        <f>'F48 (R)'!E27</f>
        <v>5.2</v>
      </c>
      <c r="P9" s="664">
        <f>'F1'!D22</f>
        <v>495.71869358065317</v>
      </c>
      <c r="Q9" s="642">
        <f>R9/P9</f>
        <v>1.2103638772750464E-2</v>
      </c>
      <c r="R9" s="655">
        <f>'F48 (R)'!F27</f>
        <v>6</v>
      </c>
      <c r="S9" s="664" t="e">
        <f>'F1'!#REF!</f>
        <v>#REF!</v>
      </c>
      <c r="T9" s="642" t="e">
        <f>U9/S9</f>
        <v>#REF!</v>
      </c>
      <c r="U9" s="655">
        <f>'F48 (R)'!G27</f>
        <v>6.3</v>
      </c>
    </row>
    <row r="10" spans="1:21" ht="21" customHeight="1" x14ac:dyDescent="0.25">
      <c r="A10" s="165" t="s">
        <v>597</v>
      </c>
      <c r="B10" s="33" t="s">
        <v>468</v>
      </c>
      <c r="C10" s="368"/>
      <c r="D10" s="664" t="e">
        <f>'F1'!#REF!</f>
        <v>#REF!</v>
      </c>
      <c r="E10" s="642" t="e">
        <f>F10/D10</f>
        <v>#REF!</v>
      </c>
      <c r="F10" s="655">
        <f>'F48 (R)'!B13</f>
        <v>12.02</v>
      </c>
      <c r="G10" s="664" t="e">
        <f>'F1'!#REF!</f>
        <v>#REF!</v>
      </c>
      <c r="H10" s="642" t="e">
        <f>I10/G10</f>
        <v>#REF!</v>
      </c>
      <c r="I10" s="655">
        <f>'F48 (R)'!C13</f>
        <v>15.73</v>
      </c>
      <c r="J10" s="664" t="e">
        <f>'F1'!#REF!</f>
        <v>#REF!</v>
      </c>
      <c r="K10" s="642" t="e">
        <f>L10/J10</f>
        <v>#REF!</v>
      </c>
      <c r="L10" s="655">
        <f>'F48 (R)'!D13</f>
        <v>23.43</v>
      </c>
      <c r="M10" s="664">
        <f>'F1'!C23</f>
        <v>0</v>
      </c>
      <c r="N10" s="642" t="e">
        <f>O10/M10</f>
        <v>#DIV/0!</v>
      </c>
      <c r="O10" s="655">
        <f>'F48 (R)'!E13</f>
        <v>31.62</v>
      </c>
      <c r="P10" s="664">
        <f>'F1'!D23</f>
        <v>1227.9459859125329</v>
      </c>
      <c r="Q10" s="642">
        <f>R10/P10</f>
        <v>2.9577848225147491E-2</v>
      </c>
      <c r="R10" s="655">
        <f>'F48 (R)'!F13</f>
        <v>36.32</v>
      </c>
      <c r="S10" s="664" t="e">
        <f>'F1'!#REF!</f>
        <v>#REF!</v>
      </c>
      <c r="T10" s="642" t="e">
        <f>U10/S10</f>
        <v>#REF!</v>
      </c>
      <c r="U10" s="655">
        <f>'F48 (R)'!G13</f>
        <v>41.77</v>
      </c>
    </row>
    <row r="11" spans="1:21" ht="21" customHeight="1" x14ac:dyDescent="0.25">
      <c r="A11" s="165" t="s">
        <v>602</v>
      </c>
      <c r="B11" s="33" t="s">
        <v>73</v>
      </c>
      <c r="C11" s="368"/>
      <c r="D11" s="664" t="e">
        <f>'F1'!#REF!</f>
        <v>#REF!</v>
      </c>
      <c r="E11" s="642" t="e">
        <f>F11/D11</f>
        <v>#REF!</v>
      </c>
      <c r="F11" s="664">
        <f>'F48 (R)'!B20</f>
        <v>1.36</v>
      </c>
      <c r="G11" s="664" t="e">
        <f>'F1'!#REF!</f>
        <v>#REF!</v>
      </c>
      <c r="H11" s="642" t="e">
        <f>I11/G11</f>
        <v>#REF!</v>
      </c>
      <c r="I11" s="664">
        <f>'F48 (R)'!C20</f>
        <v>1.79</v>
      </c>
      <c r="J11" s="664" t="e">
        <f>'F1'!#REF!</f>
        <v>#REF!</v>
      </c>
      <c r="K11" s="642" t="e">
        <f>L11/J11</f>
        <v>#REF!</v>
      </c>
      <c r="L11" s="664">
        <f>'F48 (R)'!D20</f>
        <v>3.2</v>
      </c>
      <c r="M11" s="664">
        <f>'F1'!C24</f>
        <v>0</v>
      </c>
      <c r="N11" s="642" t="e">
        <f>O11/M11</f>
        <v>#DIV/0!</v>
      </c>
      <c r="O11" s="664">
        <f>'F48 (R)'!E20</f>
        <v>6.4</v>
      </c>
      <c r="P11" s="664">
        <f>'F1'!D24</f>
        <v>54.163961514334787</v>
      </c>
      <c r="Q11" s="642">
        <f>R11/P11</f>
        <v>0.13846845375250266</v>
      </c>
      <c r="R11" s="664">
        <f>'F48 (R)'!F20</f>
        <v>7.5</v>
      </c>
      <c r="S11" s="664" t="e">
        <f>'F1'!#REF!</f>
        <v>#REF!</v>
      </c>
      <c r="T11" s="642" t="e">
        <f>U11/S11</f>
        <v>#REF!</v>
      </c>
      <c r="U11" s="664">
        <f>'F48 (R)'!G20</f>
        <v>8.61</v>
      </c>
    </row>
    <row r="12" spans="1:21" ht="21" customHeight="1" x14ac:dyDescent="0.25">
      <c r="A12" s="165"/>
      <c r="B12" s="33" t="s">
        <v>605</v>
      </c>
      <c r="C12" s="368"/>
      <c r="D12" s="663"/>
      <c r="E12" s="662"/>
      <c r="F12" s="664"/>
      <c r="G12" s="663"/>
      <c r="H12" s="662"/>
      <c r="I12" s="664"/>
      <c r="J12" s="663"/>
      <c r="K12" s="662"/>
      <c r="L12" s="664"/>
      <c r="M12" s="663"/>
      <c r="N12" s="662"/>
      <c r="O12" s="664"/>
      <c r="P12" s="663"/>
      <c r="Q12" s="662"/>
      <c r="R12" s="664"/>
      <c r="S12" s="663"/>
      <c r="T12" s="662"/>
      <c r="U12" s="664"/>
    </row>
    <row r="13" spans="1:21" ht="21" customHeight="1" x14ac:dyDescent="0.25">
      <c r="A13" s="165" t="s">
        <v>66</v>
      </c>
      <c r="B13" s="33" t="s">
        <v>75</v>
      </c>
      <c r="C13" s="368"/>
      <c r="D13" s="655" t="e">
        <f>'F1'!#REF!</f>
        <v>#REF!</v>
      </c>
      <c r="E13" s="662"/>
      <c r="F13" s="664"/>
      <c r="G13" s="655" t="e">
        <f>'F1'!#REF!</f>
        <v>#REF!</v>
      </c>
      <c r="H13" s="662"/>
      <c r="I13" s="664"/>
      <c r="J13" s="655" t="e">
        <f>'F1'!#REF!</f>
        <v>#REF!</v>
      </c>
      <c r="K13" s="662"/>
      <c r="L13" s="664"/>
      <c r="M13" s="655">
        <f>'F1'!C26</f>
        <v>0</v>
      </c>
      <c r="N13" s="662"/>
      <c r="O13" s="664"/>
      <c r="P13" s="655">
        <f>'F1'!D26</f>
        <v>1233.5573283477654</v>
      </c>
      <c r="Q13" s="662"/>
      <c r="R13" s="664"/>
      <c r="S13" s="655" t="e">
        <f>'F1'!#REF!</f>
        <v>#REF!</v>
      </c>
      <c r="T13" s="662"/>
      <c r="U13" s="664"/>
    </row>
    <row r="14" spans="1:21" ht="21" customHeight="1" x14ac:dyDescent="0.25">
      <c r="A14" s="165" t="s">
        <v>68</v>
      </c>
      <c r="B14" s="33" t="s">
        <v>598</v>
      </c>
      <c r="C14" s="368"/>
      <c r="D14" s="655" t="e">
        <f>'F1'!#REF!</f>
        <v>#REF!</v>
      </c>
      <c r="E14" s="662"/>
      <c r="F14" s="663"/>
      <c r="G14" s="655" t="e">
        <f>'F1'!#REF!</f>
        <v>#REF!</v>
      </c>
      <c r="H14" s="662"/>
      <c r="I14" s="663"/>
      <c r="J14" s="655" t="e">
        <f>'F1'!#REF!</f>
        <v>#REF!</v>
      </c>
      <c r="K14" s="662"/>
      <c r="L14" s="663"/>
      <c r="M14" s="655">
        <f>'F1'!C27</f>
        <v>0</v>
      </c>
      <c r="N14" s="662"/>
      <c r="O14" s="663"/>
      <c r="P14" s="655">
        <f>'F1'!D27</f>
        <v>1332.8316457907915</v>
      </c>
      <c r="Q14" s="662"/>
      <c r="R14" s="663"/>
      <c r="S14" s="655" t="e">
        <f>'F1'!#REF!</f>
        <v>#REF!</v>
      </c>
      <c r="T14" s="662"/>
      <c r="U14" s="663"/>
    </row>
    <row r="15" spans="1:21" ht="21" customHeight="1" x14ac:dyDescent="0.25">
      <c r="A15" s="165" t="s">
        <v>78</v>
      </c>
      <c r="B15" s="33" t="s">
        <v>93</v>
      </c>
      <c r="C15" s="368"/>
      <c r="D15" s="655" t="e">
        <f>'F1'!#REF!</f>
        <v>#REF!</v>
      </c>
      <c r="E15" s="662"/>
      <c r="F15" s="663"/>
      <c r="G15" s="655" t="e">
        <f>'F1'!#REF!</f>
        <v>#REF!</v>
      </c>
      <c r="H15" s="662"/>
      <c r="I15" s="663"/>
      <c r="J15" s="655" t="e">
        <f>'F1'!#REF!</f>
        <v>#REF!</v>
      </c>
      <c r="K15" s="662"/>
      <c r="L15" s="663"/>
      <c r="M15" s="655">
        <f>'F1'!C32</f>
        <v>0</v>
      </c>
      <c r="N15" s="662"/>
      <c r="O15" s="663"/>
      <c r="P15" s="655">
        <f>'F1'!D32</f>
        <v>0</v>
      </c>
      <c r="Q15" s="662"/>
      <c r="R15" s="663"/>
      <c r="S15" s="655" t="e">
        <f>'F1'!#REF!</f>
        <v>#REF!</v>
      </c>
      <c r="T15" s="662"/>
      <c r="U15" s="663"/>
    </row>
    <row r="16" spans="1:21" s="647" customFormat="1" ht="21" customHeight="1" x14ac:dyDescent="0.25">
      <c r="A16" s="165" t="s">
        <v>79</v>
      </c>
      <c r="B16" s="33" t="s">
        <v>1529</v>
      </c>
      <c r="C16" s="368"/>
      <c r="D16" s="655"/>
      <c r="E16" s="662"/>
      <c r="F16" s="663">
        <f>'F48 (R)'!B38</f>
        <v>13</v>
      </c>
      <c r="G16" s="655"/>
      <c r="H16" s="662"/>
      <c r="I16" s="663">
        <f>'F48 (R)'!C38</f>
        <v>13</v>
      </c>
      <c r="J16" s="655"/>
      <c r="K16" s="662"/>
      <c r="L16" s="663">
        <f>'F48 (R)'!D38</f>
        <v>23</v>
      </c>
      <c r="M16" s="655"/>
      <c r="N16" s="662"/>
      <c r="O16" s="663">
        <f>'F48 (R)'!E38</f>
        <v>13.7</v>
      </c>
      <c r="P16" s="655"/>
      <c r="Q16" s="662"/>
      <c r="R16" s="663">
        <f>'F48 (R)'!F38</f>
        <v>7.95</v>
      </c>
      <c r="S16" s="655"/>
      <c r="T16" s="662"/>
      <c r="U16" s="663">
        <f>'F48 (R)'!G38</f>
        <v>5.24</v>
      </c>
    </row>
    <row r="17" spans="1:21" s="647" customFormat="1" ht="21" customHeight="1" x14ac:dyDescent="0.25">
      <c r="A17" s="165" t="s">
        <v>1530</v>
      </c>
      <c r="B17" s="33" t="s">
        <v>1531</v>
      </c>
      <c r="C17" s="368"/>
      <c r="D17" s="655" t="e">
        <f>'F1'!#REF!+'F1'!#REF!+'F1'!#REF!</f>
        <v>#REF!</v>
      </c>
      <c r="E17" s="662"/>
      <c r="F17" s="663"/>
      <c r="G17" s="655" t="e">
        <f>'F1'!#REF!+'F1'!#REF!+'F1'!#REF!</f>
        <v>#REF!</v>
      </c>
      <c r="H17" s="662"/>
      <c r="I17" s="663"/>
      <c r="J17" s="655" t="e">
        <f>'F1'!#REF!+'F1'!#REF!+'F1'!#REF!</f>
        <v>#REF!</v>
      </c>
      <c r="K17" s="662"/>
      <c r="L17" s="663"/>
      <c r="M17" s="655" t="e">
        <f>'F1'!C28+'F1'!C31+'F1'!#REF!</f>
        <v>#REF!</v>
      </c>
      <c r="N17" s="662"/>
      <c r="O17" s="663"/>
      <c r="P17" s="655" t="e">
        <f>'F1'!D28+'F1'!D31+'F1'!#REF!</f>
        <v>#REF!</v>
      </c>
      <c r="Q17" s="662"/>
      <c r="R17" s="663"/>
      <c r="S17" s="655" t="e">
        <f>'F1'!#REF!+'F1'!#REF!+'F1'!#REF!</f>
        <v>#REF!</v>
      </c>
      <c r="T17" s="662"/>
      <c r="U17" s="663"/>
    </row>
    <row r="18" spans="1:21" s="660" customFormat="1" ht="21" customHeight="1" x14ac:dyDescent="0.25">
      <c r="A18" s="165" t="s">
        <v>596</v>
      </c>
      <c r="B18" s="37" t="s">
        <v>1539</v>
      </c>
      <c r="C18" s="368"/>
      <c r="D18" s="655" t="e">
        <f>'F1'!#REF!</f>
        <v>#REF!</v>
      </c>
      <c r="E18" s="642" t="e">
        <f>F18/D18</f>
        <v>#REF!</v>
      </c>
      <c r="F18" s="663">
        <f>'F48 (R)'!B40</f>
        <v>3</v>
      </c>
      <c r="G18" s="655" t="e">
        <f>'F1'!#REF!</f>
        <v>#REF!</v>
      </c>
      <c r="H18" s="642" t="e">
        <f>I18/G18</f>
        <v>#REF!</v>
      </c>
      <c r="I18" s="663">
        <f>'F48 (R)'!C40</f>
        <v>3.14</v>
      </c>
      <c r="J18" s="655" t="e">
        <f>'F1'!#REF!</f>
        <v>#REF!</v>
      </c>
      <c r="K18" s="642" t="e">
        <f>L18/J18</f>
        <v>#REF!</v>
      </c>
      <c r="L18" s="663">
        <f>'F48 (R)'!D40</f>
        <v>6.4</v>
      </c>
      <c r="M18" s="655">
        <f>'F1'!C42</f>
        <v>0</v>
      </c>
      <c r="N18" s="642" t="e">
        <f>O18/M18</f>
        <v>#DIV/0!</v>
      </c>
      <c r="O18" s="663">
        <f>'F48 (R)'!E40</f>
        <v>3.5</v>
      </c>
      <c r="P18" s="655">
        <f>'F1'!D42</f>
        <v>231.18089430000003</v>
      </c>
      <c r="Q18" s="642">
        <f>R18/P18</f>
        <v>1.6653625342429517E-2</v>
      </c>
      <c r="R18" s="663">
        <f>'F48 (R)'!F40</f>
        <v>3.85</v>
      </c>
      <c r="S18" s="655" t="e">
        <f>'F1'!#REF!</f>
        <v>#REF!</v>
      </c>
      <c r="T18" s="642" t="e">
        <f>U18/S18</f>
        <v>#REF!</v>
      </c>
      <c r="U18" s="663">
        <f>'F48 (R)'!G40</f>
        <v>4.2300000000000004</v>
      </c>
    </row>
    <row r="19" spans="1:21" s="647" customFormat="1" ht="21" customHeight="1" x14ac:dyDescent="0.25">
      <c r="A19" s="165" t="s">
        <v>1538</v>
      </c>
      <c r="B19" s="37" t="s">
        <v>603</v>
      </c>
      <c r="C19" s="368"/>
      <c r="D19" s="655"/>
      <c r="E19" s="662"/>
      <c r="F19" s="664"/>
      <c r="G19" s="655"/>
      <c r="H19" s="664"/>
      <c r="I19" s="663"/>
      <c r="J19" s="655"/>
      <c r="K19" s="663"/>
      <c r="L19" s="663"/>
      <c r="M19" s="655"/>
      <c r="N19" s="663"/>
      <c r="O19" s="663"/>
      <c r="P19" s="655"/>
      <c r="Q19" s="663"/>
      <c r="R19" s="663"/>
      <c r="S19" s="655"/>
      <c r="T19" s="665"/>
      <c r="U19" s="663"/>
    </row>
    <row r="20" spans="1:21" ht="21" customHeight="1" x14ac:dyDescent="0.25">
      <c r="A20" s="165"/>
      <c r="B20" s="37"/>
      <c r="C20" s="368"/>
      <c r="D20" s="655"/>
      <c r="E20" s="662"/>
      <c r="F20" s="663"/>
      <c r="G20" s="655"/>
      <c r="H20" s="664"/>
      <c r="I20" s="663"/>
      <c r="J20" s="655"/>
      <c r="K20" s="663"/>
      <c r="L20" s="663"/>
      <c r="M20" s="655"/>
      <c r="N20" s="663"/>
      <c r="O20" s="663"/>
      <c r="P20" s="655"/>
      <c r="Q20" s="663"/>
      <c r="R20" s="663"/>
      <c r="S20" s="655"/>
      <c r="T20" s="665"/>
      <c r="U20" s="663"/>
    </row>
    <row r="21" spans="1:21" ht="21" customHeight="1" x14ac:dyDescent="0.25">
      <c r="A21" s="32"/>
      <c r="B21" s="38"/>
      <c r="C21" s="375"/>
      <c r="D21" s="655"/>
      <c r="E21" s="662"/>
      <c r="F21" s="663"/>
      <c r="G21" s="655"/>
      <c r="H21" s="664"/>
      <c r="I21" s="663"/>
      <c r="J21" s="655"/>
      <c r="K21" s="663"/>
      <c r="L21" s="663"/>
      <c r="M21" s="655"/>
      <c r="N21" s="663"/>
      <c r="O21" s="663"/>
      <c r="P21" s="655"/>
      <c r="Q21" s="663"/>
      <c r="R21" s="663"/>
      <c r="S21" s="655"/>
      <c r="T21" s="665"/>
      <c r="U21" s="663"/>
    </row>
    <row r="22" spans="1:21" ht="21" customHeight="1" thickBot="1" x14ac:dyDescent="0.3">
      <c r="A22" s="486"/>
      <c r="B22" s="374" t="s">
        <v>953</v>
      </c>
      <c r="C22" s="374"/>
      <c r="D22" s="666" t="e">
        <f>SUM(D9:D17)-D18</f>
        <v>#REF!</v>
      </c>
      <c r="E22" s="666" t="e">
        <f t="shared" ref="E22:U22" si="0">SUM(E9:E17)-E18</f>
        <v>#REF!</v>
      </c>
      <c r="F22" s="666">
        <f t="shared" si="0"/>
        <v>23.799999999999997</v>
      </c>
      <c r="G22" s="666" t="e">
        <f t="shared" si="0"/>
        <v>#REF!</v>
      </c>
      <c r="H22" s="666" t="e">
        <f t="shared" si="0"/>
        <v>#REF!</v>
      </c>
      <c r="I22" s="666">
        <f t="shared" si="0"/>
        <v>27.939999999999998</v>
      </c>
      <c r="J22" s="666" t="e">
        <f t="shared" si="0"/>
        <v>#REF!</v>
      </c>
      <c r="K22" s="666" t="e">
        <f t="shared" si="0"/>
        <v>#REF!</v>
      </c>
      <c r="L22" s="666">
        <f t="shared" si="0"/>
        <v>46.38</v>
      </c>
      <c r="M22" s="666" t="e">
        <f t="shared" si="0"/>
        <v>#REF!</v>
      </c>
      <c r="N22" s="666" t="e">
        <f t="shared" si="0"/>
        <v>#DIV/0!</v>
      </c>
      <c r="O22" s="666">
        <f t="shared" si="0"/>
        <v>53.42</v>
      </c>
      <c r="P22" s="666" t="e">
        <f t="shared" si="0"/>
        <v>#REF!</v>
      </c>
      <c r="Q22" s="666">
        <f t="shared" si="0"/>
        <v>0.1634963154079711</v>
      </c>
      <c r="R22" s="666">
        <f t="shared" si="0"/>
        <v>53.92</v>
      </c>
      <c r="S22" s="666" t="e">
        <f t="shared" si="0"/>
        <v>#REF!</v>
      </c>
      <c r="T22" s="666" t="e">
        <f t="shared" si="0"/>
        <v>#REF!</v>
      </c>
      <c r="U22" s="666">
        <f t="shared" si="0"/>
        <v>57.69</v>
      </c>
    </row>
    <row r="23" spans="1:21" ht="21" customHeight="1" thickTop="1" x14ac:dyDescent="0.25">
      <c r="F23" s="236"/>
      <c r="J23" s="236"/>
    </row>
    <row r="24" spans="1:21" ht="21" customHeight="1" x14ac:dyDescent="0.25"/>
    <row r="25" spans="1:21" ht="21" customHeight="1" x14ac:dyDescent="0.25">
      <c r="P25" s="211"/>
      <c r="Q25" s="211"/>
      <c r="R25" s="211"/>
      <c r="S25" s="1956" t="s">
        <v>847</v>
      </c>
      <c r="T25" s="1956"/>
      <c r="U25" s="1956"/>
    </row>
    <row r="26" spans="1:21" ht="21" customHeight="1" x14ac:dyDescent="0.25"/>
    <row r="27" spans="1:21" ht="21" hidden="1" customHeight="1" x14ac:dyDescent="0.25"/>
    <row r="28" spans="1:21" ht="21" hidden="1" customHeight="1" x14ac:dyDescent="0.25">
      <c r="A28" s="285" t="s">
        <v>327</v>
      </c>
      <c r="B28" s="285"/>
      <c r="C28" s="285"/>
      <c r="D28" s="285"/>
      <c r="E28" s="285"/>
      <c r="F28" s="285"/>
      <c r="G28" s="285"/>
      <c r="H28" s="285"/>
      <c r="I28" s="285"/>
      <c r="J28" s="285"/>
      <c r="K28" s="285"/>
      <c r="L28" s="285"/>
      <c r="M28" s="285"/>
      <c r="N28" s="285"/>
      <c r="O28" s="285"/>
      <c r="P28" s="285"/>
      <c r="Q28" s="285"/>
      <c r="R28" s="285"/>
      <c r="S28" s="285"/>
      <c r="T28" s="285"/>
    </row>
    <row r="29" spans="1:21" ht="21" hidden="1" customHeight="1" x14ac:dyDescent="0.25">
      <c r="A29" s="299">
        <v>1</v>
      </c>
      <c r="B29" s="299" t="s">
        <v>682</v>
      </c>
      <c r="C29" s="2083"/>
      <c r="D29" s="2083"/>
      <c r="E29" s="2083"/>
      <c r="F29" s="2001"/>
      <c r="G29" s="2001"/>
      <c r="H29" s="2001"/>
      <c r="I29" s="2001"/>
      <c r="J29" s="2001"/>
      <c r="K29" s="2001"/>
      <c r="L29" s="2001"/>
      <c r="M29" s="2001"/>
      <c r="N29" s="2001"/>
      <c r="O29" s="2001"/>
      <c r="P29" s="2001"/>
      <c r="Q29" s="2001"/>
      <c r="R29" s="2002"/>
      <c r="S29" s="205"/>
      <c r="T29" s="205"/>
    </row>
    <row r="30" spans="1:21" ht="21" hidden="1" customHeight="1" x14ac:dyDescent="0.25">
      <c r="A30" s="312">
        <v>2</v>
      </c>
      <c r="B30" s="20" t="s">
        <v>663</v>
      </c>
      <c r="C30" s="86">
        <v>20.3</v>
      </c>
      <c r="D30" s="86"/>
      <c r="E30" s="86"/>
      <c r="F30" s="329"/>
      <c r="G30" s="329"/>
      <c r="H30" s="329"/>
      <c r="I30" s="329"/>
      <c r="J30" s="329"/>
      <c r="K30" s="329"/>
      <c r="L30" s="329"/>
      <c r="M30" s="329"/>
      <c r="N30" s="329"/>
      <c r="O30" s="329"/>
      <c r="P30" s="329"/>
      <c r="Q30" s="329"/>
      <c r="R30" s="330"/>
      <c r="S30" s="285"/>
      <c r="T30" s="285"/>
    </row>
    <row r="31" spans="1:21" ht="21" hidden="1" customHeight="1" x14ac:dyDescent="0.25">
      <c r="A31" s="299">
        <v>3</v>
      </c>
      <c r="B31" s="3" t="s">
        <v>664</v>
      </c>
      <c r="C31" s="201" t="s">
        <v>672</v>
      </c>
      <c r="D31" s="201"/>
      <c r="E31" s="201"/>
      <c r="F31" s="201"/>
      <c r="G31" s="201"/>
      <c r="H31" s="201"/>
      <c r="I31" s="201"/>
      <c r="J31" s="201"/>
      <c r="K31" s="201"/>
      <c r="L31" s="201"/>
      <c r="M31" s="201"/>
      <c r="N31" s="201"/>
      <c r="O31" s="201"/>
      <c r="P31" s="201"/>
      <c r="Q31" s="201"/>
      <c r="R31" s="313"/>
      <c r="S31" s="285"/>
      <c r="T31" s="285"/>
    </row>
    <row r="32" spans="1:21" ht="21" hidden="1" customHeight="1" x14ac:dyDescent="0.25">
      <c r="A32" s="299">
        <v>4</v>
      </c>
      <c r="B32" s="3" t="s">
        <v>665</v>
      </c>
      <c r="C32" s="2133"/>
      <c r="D32" s="2133"/>
      <c r="E32" s="2133"/>
      <c r="F32" s="2197"/>
      <c r="G32" s="2197"/>
      <c r="H32" s="2197"/>
      <c r="I32" s="2197"/>
      <c r="J32" s="2197"/>
      <c r="K32" s="2197"/>
      <c r="L32" s="2197"/>
      <c r="M32" s="2197"/>
      <c r="N32" s="2197"/>
      <c r="O32" s="2197"/>
      <c r="P32" s="2197"/>
      <c r="Q32" s="2197"/>
      <c r="R32" s="2198"/>
      <c r="S32" s="217"/>
      <c r="T32" s="217"/>
    </row>
    <row r="33" spans="1:20" ht="21" hidden="1" customHeight="1" x14ac:dyDescent="0.25">
      <c r="A33" s="299">
        <v>5</v>
      </c>
      <c r="B33" s="3" t="s">
        <v>667</v>
      </c>
      <c r="C33" s="201" t="s">
        <v>662</v>
      </c>
      <c r="D33" s="201"/>
      <c r="E33" s="201"/>
      <c r="F33" s="201"/>
      <c r="G33" s="201"/>
      <c r="H33" s="201"/>
      <c r="I33" s="201"/>
      <c r="J33" s="201"/>
      <c r="K33" s="201"/>
      <c r="L33" s="201"/>
      <c r="M33" s="201"/>
      <c r="N33" s="201"/>
      <c r="O33" s="201"/>
      <c r="P33" s="201"/>
      <c r="Q33" s="201"/>
      <c r="R33" s="313"/>
      <c r="S33" s="285"/>
      <c r="T33" s="285"/>
    </row>
    <row r="34" spans="1:20" ht="21" customHeight="1" x14ac:dyDescent="0.25"/>
    <row r="35" spans="1:20" ht="21" customHeight="1" x14ac:dyDescent="0.25"/>
    <row r="36" spans="1:20" ht="21" customHeight="1" x14ac:dyDescent="0.25"/>
    <row r="37" spans="1:20" ht="21" customHeight="1" x14ac:dyDescent="0.25"/>
    <row r="38" spans="1:20" ht="21" customHeight="1" x14ac:dyDescent="0.25"/>
    <row r="39" spans="1:20" ht="21" customHeight="1" x14ac:dyDescent="0.25"/>
    <row r="40" spans="1:20" ht="21" customHeight="1" x14ac:dyDescent="0.25"/>
    <row r="41" spans="1:20" ht="21" customHeight="1" x14ac:dyDescent="0.25"/>
    <row r="42" spans="1:20" ht="21" customHeight="1" x14ac:dyDescent="0.25"/>
    <row r="43" spans="1:20" ht="21" customHeight="1" x14ac:dyDescent="0.25"/>
    <row r="44" spans="1:20" ht="21" customHeight="1" x14ac:dyDescent="0.25"/>
    <row r="45" spans="1:20" ht="21" customHeight="1" x14ac:dyDescent="0.25"/>
    <row r="46" spans="1:20" ht="21" customHeight="1" x14ac:dyDescent="0.25"/>
    <row r="47" spans="1:20" ht="21" customHeight="1" x14ac:dyDescent="0.25"/>
    <row r="48" spans="1:2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sheetData>
  <mergeCells count="20">
    <mergeCell ref="A1:U1"/>
    <mergeCell ref="M5:O5"/>
    <mergeCell ref="P5:R5"/>
    <mergeCell ref="S5:U5"/>
    <mergeCell ref="B4:B6"/>
    <mergeCell ref="A4:A6"/>
    <mergeCell ref="L2:M2"/>
    <mergeCell ref="L3:M3"/>
    <mergeCell ref="A2:K2"/>
    <mergeCell ref="C29:R29"/>
    <mergeCell ref="C32:R32"/>
    <mergeCell ref="D4:F4"/>
    <mergeCell ref="D5:F5"/>
    <mergeCell ref="G4:I4"/>
    <mergeCell ref="G5:I5"/>
    <mergeCell ref="J4:L4"/>
    <mergeCell ref="J5:L5"/>
    <mergeCell ref="M4:U4"/>
    <mergeCell ref="C4:C6"/>
    <mergeCell ref="S25:U25"/>
  </mergeCells>
  <pageMargins left="0.7" right="0.7" top="0.75" bottom="0.75" header="0.3" footer="0.3"/>
  <pageSetup paperSize="9" scale="44"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0000"/>
  </sheetPr>
  <dimension ref="A1:H195"/>
  <sheetViews>
    <sheetView topLeftCell="A30" workbookViewId="0">
      <selection sqref="A1:N1"/>
    </sheetView>
  </sheetViews>
  <sheetFormatPr defaultRowHeight="15" x14ac:dyDescent="0.25"/>
  <cols>
    <col min="1" max="1" width="9.140625" style="198"/>
    <col min="2" max="2" width="34.42578125" style="197" customWidth="1"/>
    <col min="3" max="5" width="13.42578125" style="198" customWidth="1"/>
    <col min="6" max="7" width="13.42578125" style="199" customWidth="1"/>
    <col min="8" max="8" width="13.42578125" style="198" customWidth="1"/>
    <col min="9" max="257" width="9.140625" style="198"/>
    <col min="258" max="258" width="53.85546875" style="198" customWidth="1"/>
    <col min="259" max="259" width="10.140625" style="198" customWidth="1"/>
    <col min="260" max="260" width="10.28515625" style="198" customWidth="1"/>
    <col min="261" max="513" width="9.140625" style="198"/>
    <col min="514" max="514" width="53.85546875" style="198" customWidth="1"/>
    <col min="515" max="515" width="10.140625" style="198" customWidth="1"/>
    <col min="516" max="516" width="10.28515625" style="198" customWidth="1"/>
    <col min="517" max="769" width="9.140625" style="198"/>
    <col min="770" max="770" width="53.85546875" style="198" customWidth="1"/>
    <col min="771" max="771" width="10.140625" style="198" customWidth="1"/>
    <col min="772" max="772" width="10.28515625" style="198" customWidth="1"/>
    <col min="773" max="1025" width="9.140625" style="198"/>
    <col min="1026" max="1026" width="53.85546875" style="198" customWidth="1"/>
    <col min="1027" max="1027" width="10.140625" style="198" customWidth="1"/>
    <col min="1028" max="1028" width="10.28515625" style="198" customWidth="1"/>
    <col min="1029" max="1281" width="9.140625" style="198"/>
    <col min="1282" max="1282" width="53.85546875" style="198" customWidth="1"/>
    <col min="1283" max="1283" width="10.140625" style="198" customWidth="1"/>
    <col min="1284" max="1284" width="10.28515625" style="198" customWidth="1"/>
    <col min="1285" max="1537" width="9.140625" style="198"/>
    <col min="1538" max="1538" width="53.85546875" style="198" customWidth="1"/>
    <col min="1539" max="1539" width="10.140625" style="198" customWidth="1"/>
    <col min="1540" max="1540" width="10.28515625" style="198" customWidth="1"/>
    <col min="1541" max="1793" width="9.140625" style="198"/>
    <col min="1794" max="1794" width="53.85546875" style="198" customWidth="1"/>
    <col min="1795" max="1795" width="10.140625" style="198" customWidth="1"/>
    <col min="1796" max="1796" width="10.28515625" style="198" customWidth="1"/>
    <col min="1797" max="2049" width="9.140625" style="198"/>
    <col min="2050" max="2050" width="53.85546875" style="198" customWidth="1"/>
    <col min="2051" max="2051" width="10.140625" style="198" customWidth="1"/>
    <col min="2052" max="2052" width="10.28515625" style="198" customWidth="1"/>
    <col min="2053" max="2305" width="9.140625" style="198"/>
    <col min="2306" max="2306" width="53.85546875" style="198" customWidth="1"/>
    <col min="2307" max="2307" width="10.140625" style="198" customWidth="1"/>
    <col min="2308" max="2308" width="10.28515625" style="198" customWidth="1"/>
    <col min="2309" max="2561" width="9.140625" style="198"/>
    <col min="2562" max="2562" width="53.85546875" style="198" customWidth="1"/>
    <col min="2563" max="2563" width="10.140625" style="198" customWidth="1"/>
    <col min="2564" max="2564" width="10.28515625" style="198" customWidth="1"/>
    <col min="2565" max="2817" width="9.140625" style="198"/>
    <col min="2818" max="2818" width="53.85546875" style="198" customWidth="1"/>
    <col min="2819" max="2819" width="10.140625" style="198" customWidth="1"/>
    <col min="2820" max="2820" width="10.28515625" style="198" customWidth="1"/>
    <col min="2821" max="3073" width="9.140625" style="198"/>
    <col min="3074" max="3074" width="53.85546875" style="198" customWidth="1"/>
    <col min="3075" max="3075" width="10.140625" style="198" customWidth="1"/>
    <col min="3076" max="3076" width="10.28515625" style="198" customWidth="1"/>
    <col min="3077" max="3329" width="9.140625" style="198"/>
    <col min="3330" max="3330" width="53.85546875" style="198" customWidth="1"/>
    <col min="3331" max="3331" width="10.140625" style="198" customWidth="1"/>
    <col min="3332" max="3332" width="10.28515625" style="198" customWidth="1"/>
    <col min="3333" max="3585" width="9.140625" style="198"/>
    <col min="3586" max="3586" width="53.85546875" style="198" customWidth="1"/>
    <col min="3587" max="3587" width="10.140625" style="198" customWidth="1"/>
    <col min="3588" max="3588" width="10.28515625" style="198" customWidth="1"/>
    <col min="3589" max="3841" width="9.140625" style="198"/>
    <col min="3842" max="3842" width="53.85546875" style="198" customWidth="1"/>
    <col min="3843" max="3843" width="10.140625" style="198" customWidth="1"/>
    <col min="3844" max="3844" width="10.28515625" style="198" customWidth="1"/>
    <col min="3845" max="4097" width="9.140625" style="198"/>
    <col min="4098" max="4098" width="53.85546875" style="198" customWidth="1"/>
    <col min="4099" max="4099" width="10.140625" style="198" customWidth="1"/>
    <col min="4100" max="4100" width="10.28515625" style="198" customWidth="1"/>
    <col min="4101" max="4353" width="9.140625" style="198"/>
    <col min="4354" max="4354" width="53.85546875" style="198" customWidth="1"/>
    <col min="4355" max="4355" width="10.140625" style="198" customWidth="1"/>
    <col min="4356" max="4356" width="10.28515625" style="198" customWidth="1"/>
    <col min="4357" max="4609" width="9.140625" style="198"/>
    <col min="4610" max="4610" width="53.85546875" style="198" customWidth="1"/>
    <col min="4611" max="4611" width="10.140625" style="198" customWidth="1"/>
    <col min="4612" max="4612" width="10.28515625" style="198" customWidth="1"/>
    <col min="4613" max="4865" width="9.140625" style="198"/>
    <col min="4866" max="4866" width="53.85546875" style="198" customWidth="1"/>
    <col min="4867" max="4867" width="10.140625" style="198" customWidth="1"/>
    <col min="4868" max="4868" width="10.28515625" style="198" customWidth="1"/>
    <col min="4869" max="5121" width="9.140625" style="198"/>
    <col min="5122" max="5122" width="53.85546875" style="198" customWidth="1"/>
    <col min="5123" max="5123" width="10.140625" style="198" customWidth="1"/>
    <col min="5124" max="5124" width="10.28515625" style="198" customWidth="1"/>
    <col min="5125" max="5377" width="9.140625" style="198"/>
    <col min="5378" max="5378" width="53.85546875" style="198" customWidth="1"/>
    <col min="5379" max="5379" width="10.140625" style="198" customWidth="1"/>
    <col min="5380" max="5380" width="10.28515625" style="198" customWidth="1"/>
    <col min="5381" max="5633" width="9.140625" style="198"/>
    <col min="5634" max="5634" width="53.85546875" style="198" customWidth="1"/>
    <col min="5635" max="5635" width="10.140625" style="198" customWidth="1"/>
    <col min="5636" max="5636" width="10.28515625" style="198" customWidth="1"/>
    <col min="5637" max="5889" width="9.140625" style="198"/>
    <col min="5890" max="5890" width="53.85546875" style="198" customWidth="1"/>
    <col min="5891" max="5891" width="10.140625" style="198" customWidth="1"/>
    <col min="5892" max="5892" width="10.28515625" style="198" customWidth="1"/>
    <col min="5893" max="6145" width="9.140625" style="198"/>
    <col min="6146" max="6146" width="53.85546875" style="198" customWidth="1"/>
    <col min="6147" max="6147" width="10.140625" style="198" customWidth="1"/>
    <col min="6148" max="6148" width="10.28515625" style="198" customWidth="1"/>
    <col min="6149" max="6401" width="9.140625" style="198"/>
    <col min="6402" max="6402" width="53.85546875" style="198" customWidth="1"/>
    <col min="6403" max="6403" width="10.140625" style="198" customWidth="1"/>
    <col min="6404" max="6404" width="10.28515625" style="198" customWidth="1"/>
    <col min="6405" max="6657" width="9.140625" style="198"/>
    <col min="6658" max="6658" width="53.85546875" style="198" customWidth="1"/>
    <col min="6659" max="6659" width="10.140625" style="198" customWidth="1"/>
    <col min="6660" max="6660" width="10.28515625" style="198" customWidth="1"/>
    <col min="6661" max="6913" width="9.140625" style="198"/>
    <col min="6914" max="6914" width="53.85546875" style="198" customWidth="1"/>
    <col min="6915" max="6915" width="10.140625" style="198" customWidth="1"/>
    <col min="6916" max="6916" width="10.28515625" style="198" customWidth="1"/>
    <col min="6917" max="7169" width="9.140625" style="198"/>
    <col min="7170" max="7170" width="53.85546875" style="198" customWidth="1"/>
    <col min="7171" max="7171" width="10.140625" style="198" customWidth="1"/>
    <col min="7172" max="7172" width="10.28515625" style="198" customWidth="1"/>
    <col min="7173" max="7425" width="9.140625" style="198"/>
    <col min="7426" max="7426" width="53.85546875" style="198" customWidth="1"/>
    <col min="7427" max="7427" width="10.140625" style="198" customWidth="1"/>
    <col min="7428" max="7428" width="10.28515625" style="198" customWidth="1"/>
    <col min="7429" max="7681" width="9.140625" style="198"/>
    <col min="7682" max="7682" width="53.85546875" style="198" customWidth="1"/>
    <col min="7683" max="7683" width="10.140625" style="198" customWidth="1"/>
    <col min="7684" max="7684" width="10.28515625" style="198" customWidth="1"/>
    <col min="7685" max="7937" width="9.140625" style="198"/>
    <col min="7938" max="7938" width="53.85546875" style="198" customWidth="1"/>
    <col min="7939" max="7939" width="10.140625" style="198" customWidth="1"/>
    <col min="7940" max="7940" width="10.28515625" style="198" customWidth="1"/>
    <col min="7941" max="8193" width="9.140625" style="198"/>
    <col min="8194" max="8194" width="53.85546875" style="198" customWidth="1"/>
    <col min="8195" max="8195" width="10.140625" style="198" customWidth="1"/>
    <col min="8196" max="8196" width="10.28515625" style="198" customWidth="1"/>
    <col min="8197" max="8449" width="9.140625" style="198"/>
    <col min="8450" max="8450" width="53.85546875" style="198" customWidth="1"/>
    <col min="8451" max="8451" width="10.140625" style="198" customWidth="1"/>
    <col min="8452" max="8452" width="10.28515625" style="198" customWidth="1"/>
    <col min="8453" max="8705" width="9.140625" style="198"/>
    <col min="8706" max="8706" width="53.85546875" style="198" customWidth="1"/>
    <col min="8707" max="8707" width="10.140625" style="198" customWidth="1"/>
    <col min="8708" max="8708" width="10.28515625" style="198" customWidth="1"/>
    <col min="8709" max="8961" width="9.140625" style="198"/>
    <col min="8962" max="8962" width="53.85546875" style="198" customWidth="1"/>
    <col min="8963" max="8963" width="10.140625" style="198" customWidth="1"/>
    <col min="8964" max="8964" width="10.28515625" style="198" customWidth="1"/>
    <col min="8965" max="9217" width="9.140625" style="198"/>
    <col min="9218" max="9218" width="53.85546875" style="198" customWidth="1"/>
    <col min="9219" max="9219" width="10.140625" style="198" customWidth="1"/>
    <col min="9220" max="9220" width="10.28515625" style="198" customWidth="1"/>
    <col min="9221" max="9473" width="9.140625" style="198"/>
    <col min="9474" max="9474" width="53.85546875" style="198" customWidth="1"/>
    <col min="9475" max="9475" width="10.140625" style="198" customWidth="1"/>
    <col min="9476" max="9476" width="10.28515625" style="198" customWidth="1"/>
    <col min="9477" max="9729" width="9.140625" style="198"/>
    <col min="9730" max="9730" width="53.85546875" style="198" customWidth="1"/>
    <col min="9731" max="9731" width="10.140625" style="198" customWidth="1"/>
    <col min="9732" max="9732" width="10.28515625" style="198" customWidth="1"/>
    <col min="9733" max="9985" width="9.140625" style="198"/>
    <col min="9986" max="9986" width="53.85546875" style="198" customWidth="1"/>
    <col min="9987" max="9987" width="10.140625" style="198" customWidth="1"/>
    <col min="9988" max="9988" width="10.28515625" style="198" customWidth="1"/>
    <col min="9989" max="10241" width="9.140625" style="198"/>
    <col min="10242" max="10242" width="53.85546875" style="198" customWidth="1"/>
    <col min="10243" max="10243" width="10.140625" style="198" customWidth="1"/>
    <col min="10244" max="10244" width="10.28515625" style="198" customWidth="1"/>
    <col min="10245" max="10497" width="9.140625" style="198"/>
    <col min="10498" max="10498" width="53.85546875" style="198" customWidth="1"/>
    <col min="10499" max="10499" width="10.140625" style="198" customWidth="1"/>
    <col min="10500" max="10500" width="10.28515625" style="198" customWidth="1"/>
    <col min="10501" max="10753" width="9.140625" style="198"/>
    <col min="10754" max="10754" width="53.85546875" style="198" customWidth="1"/>
    <col min="10755" max="10755" width="10.140625" style="198" customWidth="1"/>
    <col min="10756" max="10756" width="10.28515625" style="198" customWidth="1"/>
    <col min="10757" max="11009" width="9.140625" style="198"/>
    <col min="11010" max="11010" width="53.85546875" style="198" customWidth="1"/>
    <col min="11011" max="11011" width="10.140625" style="198" customWidth="1"/>
    <col min="11012" max="11012" width="10.28515625" style="198" customWidth="1"/>
    <col min="11013" max="11265" width="9.140625" style="198"/>
    <col min="11266" max="11266" width="53.85546875" style="198" customWidth="1"/>
    <col min="11267" max="11267" width="10.140625" style="198" customWidth="1"/>
    <col min="11268" max="11268" width="10.28515625" style="198" customWidth="1"/>
    <col min="11269" max="11521" width="9.140625" style="198"/>
    <col min="11522" max="11522" width="53.85546875" style="198" customWidth="1"/>
    <col min="11523" max="11523" width="10.140625" style="198" customWidth="1"/>
    <col min="11524" max="11524" width="10.28515625" style="198" customWidth="1"/>
    <col min="11525" max="11777" width="9.140625" style="198"/>
    <col min="11778" max="11778" width="53.85546875" style="198" customWidth="1"/>
    <col min="11779" max="11779" width="10.140625" style="198" customWidth="1"/>
    <col min="11780" max="11780" width="10.28515625" style="198" customWidth="1"/>
    <col min="11781" max="12033" width="9.140625" style="198"/>
    <col min="12034" max="12034" width="53.85546875" style="198" customWidth="1"/>
    <col min="12035" max="12035" width="10.140625" style="198" customWidth="1"/>
    <col min="12036" max="12036" width="10.28515625" style="198" customWidth="1"/>
    <col min="12037" max="12289" width="9.140625" style="198"/>
    <col min="12290" max="12290" width="53.85546875" style="198" customWidth="1"/>
    <col min="12291" max="12291" width="10.140625" style="198" customWidth="1"/>
    <col min="12292" max="12292" width="10.28515625" style="198" customWidth="1"/>
    <col min="12293" max="12545" width="9.140625" style="198"/>
    <col min="12546" max="12546" width="53.85546875" style="198" customWidth="1"/>
    <col min="12547" max="12547" width="10.140625" style="198" customWidth="1"/>
    <col min="12548" max="12548" width="10.28515625" style="198" customWidth="1"/>
    <col min="12549" max="12801" width="9.140625" style="198"/>
    <col min="12802" max="12802" width="53.85546875" style="198" customWidth="1"/>
    <col min="12803" max="12803" width="10.140625" style="198" customWidth="1"/>
    <col min="12804" max="12804" width="10.28515625" style="198" customWidth="1"/>
    <col min="12805" max="13057" width="9.140625" style="198"/>
    <col min="13058" max="13058" width="53.85546875" style="198" customWidth="1"/>
    <col min="13059" max="13059" width="10.140625" style="198" customWidth="1"/>
    <col min="13060" max="13060" width="10.28515625" style="198" customWidth="1"/>
    <col min="13061" max="13313" width="9.140625" style="198"/>
    <col min="13314" max="13314" width="53.85546875" style="198" customWidth="1"/>
    <col min="13315" max="13315" width="10.140625" style="198" customWidth="1"/>
    <col min="13316" max="13316" width="10.28515625" style="198" customWidth="1"/>
    <col min="13317" max="13569" width="9.140625" style="198"/>
    <col min="13570" max="13570" width="53.85546875" style="198" customWidth="1"/>
    <col min="13571" max="13571" width="10.140625" style="198" customWidth="1"/>
    <col min="13572" max="13572" width="10.28515625" style="198" customWidth="1"/>
    <col min="13573" max="13825" width="9.140625" style="198"/>
    <col min="13826" max="13826" width="53.85546875" style="198" customWidth="1"/>
    <col min="13827" max="13827" width="10.140625" style="198" customWidth="1"/>
    <col min="13828" max="13828" width="10.28515625" style="198" customWidth="1"/>
    <col min="13829" max="14081" width="9.140625" style="198"/>
    <col min="14082" max="14082" width="53.85546875" style="198" customWidth="1"/>
    <col min="14083" max="14083" width="10.140625" style="198" customWidth="1"/>
    <col min="14084" max="14084" width="10.28515625" style="198" customWidth="1"/>
    <col min="14085" max="14337" width="9.140625" style="198"/>
    <col min="14338" max="14338" width="53.85546875" style="198" customWidth="1"/>
    <col min="14339" max="14339" width="10.140625" style="198" customWidth="1"/>
    <col min="14340" max="14340" width="10.28515625" style="198" customWidth="1"/>
    <col min="14341" max="14593" width="9.140625" style="198"/>
    <col min="14594" max="14594" width="53.85546875" style="198" customWidth="1"/>
    <col min="14595" max="14595" width="10.140625" style="198" customWidth="1"/>
    <col min="14596" max="14596" width="10.28515625" style="198" customWidth="1"/>
    <col min="14597" max="14849" width="9.140625" style="198"/>
    <col min="14850" max="14850" width="53.85546875" style="198" customWidth="1"/>
    <col min="14851" max="14851" width="10.140625" style="198" customWidth="1"/>
    <col min="14852" max="14852" width="10.28515625" style="198" customWidth="1"/>
    <col min="14853" max="15105" width="9.140625" style="198"/>
    <col min="15106" max="15106" width="53.85546875" style="198" customWidth="1"/>
    <col min="15107" max="15107" width="10.140625" style="198" customWidth="1"/>
    <col min="15108" max="15108" width="10.28515625" style="198" customWidth="1"/>
    <col min="15109" max="15361" width="9.140625" style="198"/>
    <col min="15362" max="15362" width="53.85546875" style="198" customWidth="1"/>
    <col min="15363" max="15363" width="10.140625" style="198" customWidth="1"/>
    <col min="15364" max="15364" width="10.28515625" style="198" customWidth="1"/>
    <col min="15365" max="15617" width="9.140625" style="198"/>
    <col min="15618" max="15618" width="53.85546875" style="198" customWidth="1"/>
    <col min="15619" max="15619" width="10.140625" style="198" customWidth="1"/>
    <col min="15620" max="15620" width="10.28515625" style="198" customWidth="1"/>
    <col min="15621" max="15873" width="9.140625" style="198"/>
    <col min="15874" max="15874" width="53.85546875" style="198" customWidth="1"/>
    <col min="15875" max="15875" width="10.140625" style="198" customWidth="1"/>
    <col min="15876" max="15876" width="10.28515625" style="198" customWidth="1"/>
    <col min="15877" max="16129" width="9.140625" style="198"/>
    <col min="16130" max="16130" width="53.85546875" style="198" customWidth="1"/>
    <col min="16131" max="16131" width="10.140625" style="198" customWidth="1"/>
    <col min="16132" max="16132" width="10.28515625" style="198" customWidth="1"/>
    <col min="16133" max="16384" width="9.140625" style="198"/>
  </cols>
  <sheetData>
    <row r="1" spans="1:8" ht="21" customHeight="1" x14ac:dyDescent="0.25">
      <c r="A1" s="2039" t="str">
        <f>'S2'!A1:B1</f>
        <v>Name of Transmission Licensee: Uttar Pradesh Power Transmission Corporation Limited</v>
      </c>
      <c r="B1" s="2039"/>
      <c r="C1" s="2039"/>
      <c r="D1" s="2039"/>
      <c r="E1" s="2039"/>
      <c r="F1" s="205"/>
    </row>
    <row r="2" spans="1:8" ht="21" customHeight="1" x14ac:dyDescent="0.25">
      <c r="A2" s="1881" t="s">
        <v>975</v>
      </c>
      <c r="B2" s="1881"/>
      <c r="C2" s="1881"/>
      <c r="D2" s="1881"/>
      <c r="E2" s="1881"/>
      <c r="F2" s="1881"/>
      <c r="G2" s="1874" t="s">
        <v>1238</v>
      </c>
      <c r="H2" s="1874"/>
    </row>
    <row r="3" spans="1:8" ht="21" customHeight="1" x14ac:dyDescent="0.25">
      <c r="C3" s="1930"/>
      <c r="D3" s="1930"/>
      <c r="E3" s="1930"/>
    </row>
    <row r="4" spans="1:8" ht="21" customHeight="1" x14ac:dyDescent="0.25">
      <c r="A4" s="2240" t="s">
        <v>516</v>
      </c>
      <c r="B4" s="2248" t="s">
        <v>976</v>
      </c>
      <c r="C4" s="184" t="s">
        <v>168</v>
      </c>
      <c r="D4" s="184" t="s">
        <v>167</v>
      </c>
      <c r="E4" s="184" t="s">
        <v>49</v>
      </c>
      <c r="F4" s="1875" t="s">
        <v>163</v>
      </c>
      <c r="G4" s="1875"/>
      <c r="H4" s="1875"/>
    </row>
    <row r="5" spans="1:8" ht="21" customHeight="1" x14ac:dyDescent="0.25">
      <c r="A5" s="2454"/>
      <c r="B5" s="2268"/>
      <c r="C5" s="496" t="s">
        <v>1251</v>
      </c>
      <c r="D5" s="496" t="s">
        <v>1252</v>
      </c>
      <c r="E5" s="496" t="s">
        <v>1253</v>
      </c>
      <c r="F5" s="496" t="s">
        <v>1254</v>
      </c>
      <c r="G5" s="496" t="s">
        <v>1255</v>
      </c>
      <c r="H5" s="496" t="s">
        <v>1256</v>
      </c>
    </row>
    <row r="6" spans="1:8" ht="21" customHeight="1" x14ac:dyDescent="0.25">
      <c r="A6" s="2241"/>
      <c r="B6" s="2249"/>
      <c r="C6" s="2109" t="s">
        <v>977</v>
      </c>
      <c r="D6" s="2453"/>
      <c r="E6" s="2453"/>
      <c r="F6" s="2453"/>
      <c r="G6" s="2453"/>
      <c r="H6" s="2265"/>
    </row>
    <row r="7" spans="1:8" s="228" customFormat="1" ht="21" customHeight="1" x14ac:dyDescent="0.25">
      <c r="A7" s="242" t="s">
        <v>172</v>
      </c>
      <c r="B7" s="130" t="s">
        <v>978</v>
      </c>
      <c r="C7" s="242"/>
      <c r="D7" s="242"/>
      <c r="E7" s="242"/>
      <c r="F7" s="308"/>
      <c r="G7" s="308"/>
      <c r="H7" s="47"/>
    </row>
    <row r="8" spans="1:8" ht="61.5" customHeight="1" x14ac:dyDescent="0.25">
      <c r="A8" s="53">
        <v>1</v>
      </c>
      <c r="B8" s="77" t="s">
        <v>979</v>
      </c>
      <c r="C8" s="376"/>
      <c r="D8" s="376"/>
      <c r="E8" s="376"/>
      <c r="F8" s="232"/>
      <c r="G8" s="232"/>
      <c r="H8" s="229"/>
    </row>
    <row r="9" spans="1:8" ht="54.75" customHeight="1" x14ac:dyDescent="0.25">
      <c r="A9" s="53">
        <v>2</v>
      </c>
      <c r="B9" s="83" t="s">
        <v>980</v>
      </c>
      <c r="C9" s="376"/>
      <c r="D9" s="376"/>
      <c r="E9" s="376"/>
      <c r="F9" s="232"/>
      <c r="G9" s="232"/>
      <c r="H9" s="229"/>
    </row>
    <row r="10" spans="1:8" ht="48.75" customHeight="1" x14ac:dyDescent="0.25">
      <c r="A10" s="53">
        <v>3</v>
      </c>
      <c r="B10" s="77" t="s">
        <v>981</v>
      </c>
      <c r="C10" s="376"/>
      <c r="D10" s="376"/>
      <c r="E10" s="376"/>
      <c r="F10" s="232"/>
      <c r="G10" s="232"/>
      <c r="H10" s="229"/>
    </row>
    <row r="11" spans="1:8" ht="34.5" customHeight="1" x14ac:dyDescent="0.25">
      <c r="A11" s="53">
        <v>4</v>
      </c>
      <c r="B11" s="77" t="s">
        <v>982</v>
      </c>
      <c r="C11" s="376"/>
      <c r="D11" s="376"/>
      <c r="E11" s="376"/>
      <c r="F11" s="232"/>
      <c r="G11" s="232"/>
      <c r="H11" s="229"/>
    </row>
    <row r="12" spans="1:8" ht="33" customHeight="1" thickBot="1" x14ac:dyDescent="0.3">
      <c r="A12" s="478">
        <v>5</v>
      </c>
      <c r="B12" s="377" t="s">
        <v>983</v>
      </c>
      <c r="C12" s="378"/>
      <c r="D12" s="378"/>
      <c r="E12" s="378"/>
      <c r="F12" s="309"/>
      <c r="G12" s="309"/>
      <c r="H12" s="231"/>
    </row>
    <row r="13" spans="1:8" s="228" customFormat="1" ht="33" customHeight="1" thickTop="1" x14ac:dyDescent="0.25">
      <c r="A13" s="210"/>
      <c r="B13" s="472"/>
      <c r="C13" s="473"/>
      <c r="D13" s="473"/>
      <c r="E13" s="473"/>
      <c r="F13" s="203"/>
      <c r="G13" s="203"/>
      <c r="H13" s="202"/>
    </row>
    <row r="14" spans="1:8" ht="21" customHeight="1" x14ac:dyDescent="0.25">
      <c r="A14" s="2248" t="s">
        <v>183</v>
      </c>
      <c r="B14" s="2248" t="s">
        <v>984</v>
      </c>
      <c r="C14" s="184" t="s">
        <v>168</v>
      </c>
      <c r="D14" s="184" t="s">
        <v>167</v>
      </c>
      <c r="E14" s="184" t="s">
        <v>49</v>
      </c>
      <c r="F14" s="1875" t="s">
        <v>163</v>
      </c>
      <c r="G14" s="1875"/>
      <c r="H14" s="1875"/>
    </row>
    <row r="15" spans="1:8" ht="21" customHeight="1" x14ac:dyDescent="0.25">
      <c r="A15" s="2268"/>
      <c r="B15" s="2268"/>
      <c r="C15" s="184" t="s">
        <v>164</v>
      </c>
      <c r="D15" s="184" t="s">
        <v>165</v>
      </c>
      <c r="E15" s="184" t="s">
        <v>166</v>
      </c>
      <c r="F15" s="184" t="s">
        <v>169</v>
      </c>
      <c r="G15" s="184" t="s">
        <v>170</v>
      </c>
      <c r="H15" s="184" t="s">
        <v>171</v>
      </c>
    </row>
    <row r="16" spans="1:8" ht="21" customHeight="1" x14ac:dyDescent="0.25">
      <c r="A16" s="2249"/>
      <c r="B16" s="2249"/>
      <c r="C16" s="2109" t="s">
        <v>977</v>
      </c>
      <c r="D16" s="2453"/>
      <c r="E16" s="2453"/>
      <c r="F16" s="2453"/>
      <c r="G16" s="2453"/>
      <c r="H16" s="2265"/>
    </row>
    <row r="17" spans="1:8" ht="60" customHeight="1" x14ac:dyDescent="0.25">
      <c r="A17" s="53">
        <v>1</v>
      </c>
      <c r="B17" s="77" t="s">
        <v>979</v>
      </c>
      <c r="C17" s="376"/>
      <c r="D17" s="376"/>
      <c r="E17" s="376"/>
      <c r="F17" s="232"/>
      <c r="G17" s="232"/>
      <c r="H17" s="229"/>
    </row>
    <row r="18" spans="1:8" ht="42.75" customHeight="1" x14ac:dyDescent="0.25">
      <c r="A18" s="53">
        <v>2</v>
      </c>
      <c r="B18" s="83" t="s">
        <v>985</v>
      </c>
      <c r="C18" s="376"/>
      <c r="D18" s="376"/>
      <c r="E18" s="376"/>
      <c r="F18" s="232"/>
      <c r="G18" s="232"/>
      <c r="H18" s="229"/>
    </row>
    <row r="19" spans="1:8" ht="48.75" customHeight="1" x14ac:dyDescent="0.25">
      <c r="A19" s="53">
        <v>3</v>
      </c>
      <c r="B19" s="77" t="s">
        <v>981</v>
      </c>
      <c r="C19" s="376"/>
      <c r="D19" s="376"/>
      <c r="E19" s="376"/>
      <c r="F19" s="232"/>
      <c r="G19" s="232"/>
      <c r="H19" s="229"/>
    </row>
    <row r="20" spans="1:8" ht="29.25" customHeight="1" x14ac:dyDescent="0.25">
      <c r="A20" s="53">
        <v>4</v>
      </c>
      <c r="B20" s="77" t="s">
        <v>986</v>
      </c>
      <c r="C20" s="376"/>
      <c r="D20" s="376"/>
      <c r="E20" s="376"/>
      <c r="F20" s="232"/>
      <c r="G20" s="232"/>
      <c r="H20" s="229"/>
    </row>
    <row r="21" spans="1:8" ht="34.5" customHeight="1" thickBot="1" x14ac:dyDescent="0.3">
      <c r="A21" s="480">
        <v>5</v>
      </c>
      <c r="B21" s="377" t="s">
        <v>987</v>
      </c>
      <c r="C21" s="379"/>
      <c r="D21" s="379"/>
      <c r="E21" s="379"/>
      <c r="F21" s="309"/>
      <c r="G21" s="309"/>
      <c r="H21" s="231"/>
    </row>
    <row r="22" spans="1:8" ht="21" customHeight="1" thickTop="1" x14ac:dyDescent="0.25"/>
    <row r="23" spans="1:8" ht="21" customHeight="1" x14ac:dyDescent="0.25"/>
    <row r="24" spans="1:8" ht="21" customHeight="1" x14ac:dyDescent="0.25">
      <c r="A24" s="2248" t="s">
        <v>260</v>
      </c>
      <c r="B24" s="2248" t="s">
        <v>988</v>
      </c>
      <c r="C24" s="184" t="s">
        <v>168</v>
      </c>
      <c r="D24" s="184" t="s">
        <v>167</v>
      </c>
      <c r="E24" s="184" t="s">
        <v>49</v>
      </c>
      <c r="F24" s="1875" t="s">
        <v>163</v>
      </c>
      <c r="G24" s="1875"/>
      <c r="H24" s="1875"/>
    </row>
    <row r="25" spans="1:8" ht="21" customHeight="1" x14ac:dyDescent="0.25">
      <c r="A25" s="2268"/>
      <c r="B25" s="2268"/>
      <c r="C25" s="184" t="s">
        <v>164</v>
      </c>
      <c r="D25" s="184" t="s">
        <v>165</v>
      </c>
      <c r="E25" s="184" t="s">
        <v>166</v>
      </c>
      <c r="F25" s="184" t="s">
        <v>169</v>
      </c>
      <c r="G25" s="184" t="s">
        <v>170</v>
      </c>
      <c r="H25" s="184" t="s">
        <v>171</v>
      </c>
    </row>
    <row r="26" spans="1:8" ht="21" customHeight="1" x14ac:dyDescent="0.25">
      <c r="A26" s="2249"/>
      <c r="B26" s="2249"/>
      <c r="C26" s="2109" t="s">
        <v>977</v>
      </c>
      <c r="D26" s="2453"/>
      <c r="E26" s="2453"/>
      <c r="F26" s="2453"/>
      <c r="G26" s="2453"/>
      <c r="H26" s="2265"/>
    </row>
    <row r="27" spans="1:8" ht="60" customHeight="1" x14ac:dyDescent="0.25">
      <c r="A27" s="53">
        <v>1</v>
      </c>
      <c r="B27" s="77" t="s">
        <v>979</v>
      </c>
      <c r="C27" s="376"/>
      <c r="D27" s="376"/>
      <c r="E27" s="376"/>
      <c r="F27" s="232"/>
      <c r="G27" s="232"/>
      <c r="H27" s="229"/>
    </row>
    <row r="28" spans="1:8" ht="40.5" customHeight="1" x14ac:dyDescent="0.25">
      <c r="A28" s="53">
        <v>2</v>
      </c>
      <c r="B28" s="83" t="s">
        <v>985</v>
      </c>
      <c r="C28" s="376"/>
      <c r="D28" s="376"/>
      <c r="E28" s="376"/>
      <c r="F28" s="232"/>
      <c r="G28" s="232"/>
      <c r="H28" s="229"/>
    </row>
    <row r="29" spans="1:8" ht="47.25" customHeight="1" x14ac:dyDescent="0.25">
      <c r="A29" s="53">
        <v>3</v>
      </c>
      <c r="B29" s="77" t="s">
        <v>981</v>
      </c>
      <c r="C29" s="376"/>
      <c r="D29" s="376"/>
      <c r="E29" s="376"/>
      <c r="F29" s="232"/>
      <c r="G29" s="232"/>
      <c r="H29" s="229"/>
    </row>
    <row r="30" spans="1:8" ht="37.5" customHeight="1" x14ac:dyDescent="0.25">
      <c r="A30" s="53">
        <v>4</v>
      </c>
      <c r="B30" s="77" t="s">
        <v>989</v>
      </c>
      <c r="C30" s="376"/>
      <c r="D30" s="376"/>
      <c r="E30" s="376"/>
      <c r="F30" s="232"/>
      <c r="G30" s="232"/>
      <c r="H30" s="229"/>
    </row>
    <row r="31" spans="1:8" ht="34.5" customHeight="1" thickBot="1" x14ac:dyDescent="0.3">
      <c r="A31" s="480">
        <v>5</v>
      </c>
      <c r="B31" s="377" t="s">
        <v>990</v>
      </c>
      <c r="C31" s="379"/>
      <c r="D31" s="379"/>
      <c r="E31" s="379"/>
      <c r="F31" s="309"/>
      <c r="G31" s="309"/>
      <c r="H31" s="231"/>
    </row>
    <row r="32" spans="1:8" ht="21" customHeight="1" thickTop="1" x14ac:dyDescent="0.25">
      <c r="A32" s="221"/>
      <c r="B32" s="222"/>
      <c r="C32" s="380"/>
      <c r="D32" s="380"/>
      <c r="E32" s="380"/>
      <c r="F32" s="205"/>
      <c r="G32" s="205"/>
      <c r="H32" s="204"/>
    </row>
    <row r="33" spans="1:8" ht="21" customHeight="1" x14ac:dyDescent="0.25">
      <c r="A33" s="2248" t="s">
        <v>261</v>
      </c>
      <c r="B33" s="2248" t="s">
        <v>991</v>
      </c>
      <c r="C33" s="184" t="s">
        <v>168</v>
      </c>
      <c r="D33" s="184" t="s">
        <v>167</v>
      </c>
      <c r="E33" s="184" t="s">
        <v>49</v>
      </c>
      <c r="F33" s="1875" t="s">
        <v>163</v>
      </c>
      <c r="G33" s="1875"/>
      <c r="H33" s="1875"/>
    </row>
    <row r="34" spans="1:8" ht="21" customHeight="1" x14ac:dyDescent="0.25">
      <c r="A34" s="2268"/>
      <c r="B34" s="2268"/>
      <c r="C34" s="184" t="s">
        <v>164</v>
      </c>
      <c r="D34" s="184" t="s">
        <v>165</v>
      </c>
      <c r="E34" s="184" t="s">
        <v>166</v>
      </c>
      <c r="F34" s="184" t="s">
        <v>169</v>
      </c>
      <c r="G34" s="184" t="s">
        <v>170</v>
      </c>
      <c r="H34" s="184" t="s">
        <v>171</v>
      </c>
    </row>
    <row r="35" spans="1:8" ht="21" customHeight="1" x14ac:dyDescent="0.25">
      <c r="A35" s="2249"/>
      <c r="B35" s="2249"/>
      <c r="C35" s="2109" t="s">
        <v>977</v>
      </c>
      <c r="D35" s="2453"/>
      <c r="E35" s="2453"/>
      <c r="F35" s="2453"/>
      <c r="G35" s="2453"/>
      <c r="H35" s="2265"/>
    </row>
    <row r="36" spans="1:8" ht="66.75" customHeight="1" x14ac:dyDescent="0.25">
      <c r="A36" s="53">
        <v>1</v>
      </c>
      <c r="B36" s="77" t="s">
        <v>992</v>
      </c>
      <c r="C36" s="376"/>
      <c r="D36" s="376"/>
      <c r="E36" s="376"/>
      <c r="F36" s="232"/>
      <c r="G36" s="232"/>
      <c r="H36" s="229"/>
    </row>
    <row r="37" spans="1:8" ht="53.25" customHeight="1" x14ac:dyDescent="0.25">
      <c r="A37" s="53">
        <v>2</v>
      </c>
      <c r="B37" s="77" t="s">
        <v>993</v>
      </c>
      <c r="C37" s="376"/>
      <c r="D37" s="376"/>
      <c r="E37" s="376"/>
      <c r="F37" s="232"/>
      <c r="G37" s="232"/>
      <c r="H37" s="229"/>
    </row>
    <row r="38" spans="1:8" ht="32.25" customHeight="1" x14ac:dyDescent="0.25">
      <c r="A38" s="53">
        <v>3</v>
      </c>
      <c r="B38" s="77" t="s">
        <v>994</v>
      </c>
      <c r="C38" s="376"/>
      <c r="D38" s="376"/>
      <c r="E38" s="376"/>
      <c r="F38" s="232"/>
      <c r="G38" s="232"/>
      <c r="H38" s="229"/>
    </row>
    <row r="39" spans="1:8" ht="45.75" customHeight="1" thickBot="1" x14ac:dyDescent="0.3">
      <c r="A39" s="480">
        <v>4</v>
      </c>
      <c r="B39" s="377" t="s">
        <v>995</v>
      </c>
      <c r="C39" s="379"/>
      <c r="D39" s="379"/>
      <c r="E39" s="379"/>
      <c r="F39" s="309"/>
      <c r="G39" s="309"/>
      <c r="H39" s="231"/>
    </row>
    <row r="40" spans="1:8" ht="21" customHeight="1" thickTop="1" x14ac:dyDescent="0.25"/>
    <row r="41" spans="1:8" ht="21" customHeight="1" x14ac:dyDescent="0.25"/>
    <row r="42" spans="1:8" ht="21" customHeight="1" x14ac:dyDescent="0.25">
      <c r="F42" s="1956" t="s">
        <v>847</v>
      </c>
      <c r="G42" s="1956"/>
      <c r="H42" s="1956"/>
    </row>
    <row r="43" spans="1:8" ht="21" customHeight="1" x14ac:dyDescent="0.25"/>
    <row r="44" spans="1:8" ht="21" customHeight="1" x14ac:dyDescent="0.25"/>
    <row r="45" spans="1:8" ht="21" customHeight="1" x14ac:dyDescent="0.25"/>
    <row r="46" spans="1:8" ht="21" customHeight="1" x14ac:dyDescent="0.25"/>
    <row r="47" spans="1:8" ht="21" customHeight="1" x14ac:dyDescent="0.25"/>
    <row r="48" spans="1: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row r="179" ht="21" customHeight="1" x14ac:dyDescent="0.25"/>
    <row r="180" ht="21" customHeight="1" x14ac:dyDescent="0.25"/>
    <row r="181" ht="21" customHeight="1" x14ac:dyDescent="0.25"/>
    <row r="182" ht="21" customHeight="1" x14ac:dyDescent="0.25"/>
    <row r="183" ht="21" customHeight="1" x14ac:dyDescent="0.25"/>
    <row r="184" ht="21" customHeight="1" x14ac:dyDescent="0.25"/>
    <row r="185" ht="21" customHeight="1" x14ac:dyDescent="0.25"/>
    <row r="186" ht="21" customHeight="1" x14ac:dyDescent="0.25"/>
    <row r="187" ht="21" customHeight="1" x14ac:dyDescent="0.25"/>
    <row r="188" ht="21" customHeight="1" x14ac:dyDescent="0.25"/>
    <row r="189" ht="21" customHeight="1" x14ac:dyDescent="0.25"/>
    <row r="190" ht="21" customHeight="1" x14ac:dyDescent="0.25"/>
    <row r="191" ht="21" customHeight="1" x14ac:dyDescent="0.25"/>
    <row r="192" ht="21" customHeight="1" x14ac:dyDescent="0.25"/>
    <row r="193" ht="21" customHeight="1" x14ac:dyDescent="0.25"/>
    <row r="194" ht="21" customHeight="1" x14ac:dyDescent="0.25"/>
    <row r="195" ht="21" customHeight="1" x14ac:dyDescent="0.25"/>
  </sheetData>
  <mergeCells count="21">
    <mergeCell ref="B24:B26"/>
    <mergeCell ref="A24:A26"/>
    <mergeCell ref="B33:B35"/>
    <mergeCell ref="A33:A35"/>
    <mergeCell ref="B14:B16"/>
    <mergeCell ref="A14:A16"/>
    <mergeCell ref="A1:E1"/>
    <mergeCell ref="C3:E3"/>
    <mergeCell ref="F4:H4"/>
    <mergeCell ref="C6:H6"/>
    <mergeCell ref="G2:H2"/>
    <mergeCell ref="A2:F2"/>
    <mergeCell ref="A4:A6"/>
    <mergeCell ref="B4:B6"/>
    <mergeCell ref="F42:H42"/>
    <mergeCell ref="C16:H16"/>
    <mergeCell ref="F14:H14"/>
    <mergeCell ref="F24:H24"/>
    <mergeCell ref="C26:H26"/>
    <mergeCell ref="F33:H33"/>
    <mergeCell ref="C35:H35"/>
  </mergeCell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FF0000"/>
    <pageSetUpPr fitToPage="1"/>
  </sheetPr>
  <dimension ref="A1:K152"/>
  <sheetViews>
    <sheetView workbookViewId="0">
      <selection sqref="A1:N1"/>
    </sheetView>
  </sheetViews>
  <sheetFormatPr defaultRowHeight="15" x14ac:dyDescent="0.25"/>
  <cols>
    <col min="1" max="1" width="34.5703125" style="199" customWidth="1"/>
    <col min="2" max="2" width="20.42578125" style="199" customWidth="1"/>
    <col min="3" max="10" width="13.140625" style="199" customWidth="1"/>
    <col min="11" max="256" width="9.140625" style="199"/>
    <col min="257" max="257" width="26.28515625" style="199" customWidth="1"/>
    <col min="258" max="258" width="15.5703125" style="199" customWidth="1"/>
    <col min="259" max="265" width="9.140625" style="199"/>
    <col min="266" max="266" width="14.7109375" style="199" customWidth="1"/>
    <col min="267" max="512" width="9.140625" style="199"/>
    <col min="513" max="513" width="26.28515625" style="199" customWidth="1"/>
    <col min="514" max="514" width="15.5703125" style="199" customWidth="1"/>
    <col min="515" max="521" width="9.140625" style="199"/>
    <col min="522" max="522" width="14.7109375" style="199" customWidth="1"/>
    <col min="523" max="768" width="9.140625" style="199"/>
    <col min="769" max="769" width="26.28515625" style="199" customWidth="1"/>
    <col min="770" max="770" width="15.5703125" style="199" customWidth="1"/>
    <col min="771" max="777" width="9.140625" style="199"/>
    <col min="778" max="778" width="14.7109375" style="199" customWidth="1"/>
    <col min="779" max="1024" width="9.140625" style="199"/>
    <col min="1025" max="1025" width="26.28515625" style="199" customWidth="1"/>
    <col min="1026" max="1026" width="15.5703125" style="199" customWidth="1"/>
    <col min="1027" max="1033" width="9.140625" style="199"/>
    <col min="1034" max="1034" width="14.7109375" style="199" customWidth="1"/>
    <col min="1035" max="1280" width="9.140625" style="199"/>
    <col min="1281" max="1281" width="26.28515625" style="199" customWidth="1"/>
    <col min="1282" max="1282" width="15.5703125" style="199" customWidth="1"/>
    <col min="1283" max="1289" width="9.140625" style="199"/>
    <col min="1290" max="1290" width="14.7109375" style="199" customWidth="1"/>
    <col min="1291" max="1536" width="9.140625" style="199"/>
    <col min="1537" max="1537" width="26.28515625" style="199" customWidth="1"/>
    <col min="1538" max="1538" width="15.5703125" style="199" customWidth="1"/>
    <col min="1539" max="1545" width="9.140625" style="199"/>
    <col min="1546" max="1546" width="14.7109375" style="199" customWidth="1"/>
    <col min="1547" max="1792" width="9.140625" style="199"/>
    <col min="1793" max="1793" width="26.28515625" style="199" customWidth="1"/>
    <col min="1794" max="1794" width="15.5703125" style="199" customWidth="1"/>
    <col min="1795" max="1801" width="9.140625" style="199"/>
    <col min="1802" max="1802" width="14.7109375" style="199" customWidth="1"/>
    <col min="1803" max="2048" width="9.140625" style="199"/>
    <col min="2049" max="2049" width="26.28515625" style="199" customWidth="1"/>
    <col min="2050" max="2050" width="15.5703125" style="199" customWidth="1"/>
    <col min="2051" max="2057" width="9.140625" style="199"/>
    <col min="2058" max="2058" width="14.7109375" style="199" customWidth="1"/>
    <col min="2059" max="2304" width="9.140625" style="199"/>
    <col min="2305" max="2305" width="26.28515625" style="199" customWidth="1"/>
    <col min="2306" max="2306" width="15.5703125" style="199" customWidth="1"/>
    <col min="2307" max="2313" width="9.140625" style="199"/>
    <col min="2314" max="2314" width="14.7109375" style="199" customWidth="1"/>
    <col min="2315" max="2560" width="9.140625" style="199"/>
    <col min="2561" max="2561" width="26.28515625" style="199" customWidth="1"/>
    <col min="2562" max="2562" width="15.5703125" style="199" customWidth="1"/>
    <col min="2563" max="2569" width="9.140625" style="199"/>
    <col min="2570" max="2570" width="14.7109375" style="199" customWidth="1"/>
    <col min="2571" max="2816" width="9.140625" style="199"/>
    <col min="2817" max="2817" width="26.28515625" style="199" customWidth="1"/>
    <col min="2818" max="2818" width="15.5703125" style="199" customWidth="1"/>
    <col min="2819" max="2825" width="9.140625" style="199"/>
    <col min="2826" max="2826" width="14.7109375" style="199" customWidth="1"/>
    <col min="2827" max="3072" width="9.140625" style="199"/>
    <col min="3073" max="3073" width="26.28515625" style="199" customWidth="1"/>
    <col min="3074" max="3074" width="15.5703125" style="199" customWidth="1"/>
    <col min="3075" max="3081" width="9.140625" style="199"/>
    <col min="3082" max="3082" width="14.7109375" style="199" customWidth="1"/>
    <col min="3083" max="3328" width="9.140625" style="199"/>
    <col min="3329" max="3329" width="26.28515625" style="199" customWidth="1"/>
    <col min="3330" max="3330" width="15.5703125" style="199" customWidth="1"/>
    <col min="3331" max="3337" width="9.140625" style="199"/>
    <col min="3338" max="3338" width="14.7109375" style="199" customWidth="1"/>
    <col min="3339" max="3584" width="9.140625" style="199"/>
    <col min="3585" max="3585" width="26.28515625" style="199" customWidth="1"/>
    <col min="3586" max="3586" width="15.5703125" style="199" customWidth="1"/>
    <col min="3587" max="3593" width="9.140625" style="199"/>
    <col min="3594" max="3594" width="14.7109375" style="199" customWidth="1"/>
    <col min="3595" max="3840" width="9.140625" style="199"/>
    <col min="3841" max="3841" width="26.28515625" style="199" customWidth="1"/>
    <col min="3842" max="3842" width="15.5703125" style="199" customWidth="1"/>
    <col min="3843" max="3849" width="9.140625" style="199"/>
    <col min="3850" max="3850" width="14.7109375" style="199" customWidth="1"/>
    <col min="3851" max="4096" width="9.140625" style="199"/>
    <col min="4097" max="4097" width="26.28515625" style="199" customWidth="1"/>
    <col min="4098" max="4098" width="15.5703125" style="199" customWidth="1"/>
    <col min="4099" max="4105" width="9.140625" style="199"/>
    <col min="4106" max="4106" width="14.7109375" style="199" customWidth="1"/>
    <col min="4107" max="4352" width="9.140625" style="199"/>
    <col min="4353" max="4353" width="26.28515625" style="199" customWidth="1"/>
    <col min="4354" max="4354" width="15.5703125" style="199" customWidth="1"/>
    <col min="4355" max="4361" width="9.140625" style="199"/>
    <col min="4362" max="4362" width="14.7109375" style="199" customWidth="1"/>
    <col min="4363" max="4608" width="9.140625" style="199"/>
    <col min="4609" max="4609" width="26.28515625" style="199" customWidth="1"/>
    <col min="4610" max="4610" width="15.5703125" style="199" customWidth="1"/>
    <col min="4611" max="4617" width="9.140625" style="199"/>
    <col min="4618" max="4618" width="14.7109375" style="199" customWidth="1"/>
    <col min="4619" max="4864" width="9.140625" style="199"/>
    <col min="4865" max="4865" width="26.28515625" style="199" customWidth="1"/>
    <col min="4866" max="4866" width="15.5703125" style="199" customWidth="1"/>
    <col min="4867" max="4873" width="9.140625" style="199"/>
    <col min="4874" max="4874" width="14.7109375" style="199" customWidth="1"/>
    <col min="4875" max="5120" width="9.140625" style="199"/>
    <col min="5121" max="5121" width="26.28515625" style="199" customWidth="1"/>
    <col min="5122" max="5122" width="15.5703125" style="199" customWidth="1"/>
    <col min="5123" max="5129" width="9.140625" style="199"/>
    <col min="5130" max="5130" width="14.7109375" style="199" customWidth="1"/>
    <col min="5131" max="5376" width="9.140625" style="199"/>
    <col min="5377" max="5377" width="26.28515625" style="199" customWidth="1"/>
    <col min="5378" max="5378" width="15.5703125" style="199" customWidth="1"/>
    <col min="5379" max="5385" width="9.140625" style="199"/>
    <col min="5386" max="5386" width="14.7109375" style="199" customWidth="1"/>
    <col min="5387" max="5632" width="9.140625" style="199"/>
    <col min="5633" max="5633" width="26.28515625" style="199" customWidth="1"/>
    <col min="5634" max="5634" width="15.5703125" style="199" customWidth="1"/>
    <col min="5635" max="5641" width="9.140625" style="199"/>
    <col min="5642" max="5642" width="14.7109375" style="199" customWidth="1"/>
    <col min="5643" max="5888" width="9.140625" style="199"/>
    <col min="5889" max="5889" width="26.28515625" style="199" customWidth="1"/>
    <col min="5890" max="5890" width="15.5703125" style="199" customWidth="1"/>
    <col min="5891" max="5897" width="9.140625" style="199"/>
    <col min="5898" max="5898" width="14.7109375" style="199" customWidth="1"/>
    <col min="5899" max="6144" width="9.140625" style="199"/>
    <col min="6145" max="6145" width="26.28515625" style="199" customWidth="1"/>
    <col min="6146" max="6146" width="15.5703125" style="199" customWidth="1"/>
    <col min="6147" max="6153" width="9.140625" style="199"/>
    <col min="6154" max="6154" width="14.7109375" style="199" customWidth="1"/>
    <col min="6155" max="6400" width="9.140625" style="199"/>
    <col min="6401" max="6401" width="26.28515625" style="199" customWidth="1"/>
    <col min="6402" max="6402" width="15.5703125" style="199" customWidth="1"/>
    <col min="6403" max="6409" width="9.140625" style="199"/>
    <col min="6410" max="6410" width="14.7109375" style="199" customWidth="1"/>
    <col min="6411" max="6656" width="9.140625" style="199"/>
    <col min="6657" max="6657" width="26.28515625" style="199" customWidth="1"/>
    <col min="6658" max="6658" width="15.5703125" style="199" customWidth="1"/>
    <col min="6659" max="6665" width="9.140625" style="199"/>
    <col min="6666" max="6666" width="14.7109375" style="199" customWidth="1"/>
    <col min="6667" max="6912" width="9.140625" style="199"/>
    <col min="6913" max="6913" width="26.28515625" style="199" customWidth="1"/>
    <col min="6914" max="6914" width="15.5703125" style="199" customWidth="1"/>
    <col min="6915" max="6921" width="9.140625" style="199"/>
    <col min="6922" max="6922" width="14.7109375" style="199" customWidth="1"/>
    <col min="6923" max="7168" width="9.140625" style="199"/>
    <col min="7169" max="7169" width="26.28515625" style="199" customWidth="1"/>
    <col min="7170" max="7170" width="15.5703125" style="199" customWidth="1"/>
    <col min="7171" max="7177" width="9.140625" style="199"/>
    <col min="7178" max="7178" width="14.7109375" style="199" customWidth="1"/>
    <col min="7179" max="7424" width="9.140625" style="199"/>
    <col min="7425" max="7425" width="26.28515625" style="199" customWidth="1"/>
    <col min="7426" max="7426" width="15.5703125" style="199" customWidth="1"/>
    <col min="7427" max="7433" width="9.140625" style="199"/>
    <col min="7434" max="7434" width="14.7109375" style="199" customWidth="1"/>
    <col min="7435" max="7680" width="9.140625" style="199"/>
    <col min="7681" max="7681" width="26.28515625" style="199" customWidth="1"/>
    <col min="7682" max="7682" width="15.5703125" style="199" customWidth="1"/>
    <col min="7683" max="7689" width="9.140625" style="199"/>
    <col min="7690" max="7690" width="14.7109375" style="199" customWidth="1"/>
    <col min="7691" max="7936" width="9.140625" style="199"/>
    <col min="7937" max="7937" width="26.28515625" style="199" customWidth="1"/>
    <col min="7938" max="7938" width="15.5703125" style="199" customWidth="1"/>
    <col min="7939" max="7945" width="9.140625" style="199"/>
    <col min="7946" max="7946" width="14.7109375" style="199" customWidth="1"/>
    <col min="7947" max="8192" width="9.140625" style="199"/>
    <col min="8193" max="8193" width="26.28515625" style="199" customWidth="1"/>
    <col min="8194" max="8194" width="15.5703125" style="199" customWidth="1"/>
    <col min="8195" max="8201" width="9.140625" style="199"/>
    <col min="8202" max="8202" width="14.7109375" style="199" customWidth="1"/>
    <col min="8203" max="8448" width="9.140625" style="199"/>
    <col min="8449" max="8449" width="26.28515625" style="199" customWidth="1"/>
    <col min="8450" max="8450" width="15.5703125" style="199" customWidth="1"/>
    <col min="8451" max="8457" width="9.140625" style="199"/>
    <col min="8458" max="8458" width="14.7109375" style="199" customWidth="1"/>
    <col min="8459" max="8704" width="9.140625" style="199"/>
    <col min="8705" max="8705" width="26.28515625" style="199" customWidth="1"/>
    <col min="8706" max="8706" width="15.5703125" style="199" customWidth="1"/>
    <col min="8707" max="8713" width="9.140625" style="199"/>
    <col min="8714" max="8714" width="14.7109375" style="199" customWidth="1"/>
    <col min="8715" max="8960" width="9.140625" style="199"/>
    <col min="8961" max="8961" width="26.28515625" style="199" customWidth="1"/>
    <col min="8962" max="8962" width="15.5703125" style="199" customWidth="1"/>
    <col min="8963" max="8969" width="9.140625" style="199"/>
    <col min="8970" max="8970" width="14.7109375" style="199" customWidth="1"/>
    <col min="8971" max="9216" width="9.140625" style="199"/>
    <col min="9217" max="9217" width="26.28515625" style="199" customWidth="1"/>
    <col min="9218" max="9218" width="15.5703125" style="199" customWidth="1"/>
    <col min="9219" max="9225" width="9.140625" style="199"/>
    <col min="9226" max="9226" width="14.7109375" style="199" customWidth="1"/>
    <col min="9227" max="9472" width="9.140625" style="199"/>
    <col min="9473" max="9473" width="26.28515625" style="199" customWidth="1"/>
    <col min="9474" max="9474" width="15.5703125" style="199" customWidth="1"/>
    <col min="9475" max="9481" width="9.140625" style="199"/>
    <col min="9482" max="9482" width="14.7109375" style="199" customWidth="1"/>
    <col min="9483" max="9728" width="9.140625" style="199"/>
    <col min="9729" max="9729" width="26.28515625" style="199" customWidth="1"/>
    <col min="9730" max="9730" width="15.5703125" style="199" customWidth="1"/>
    <col min="9731" max="9737" width="9.140625" style="199"/>
    <col min="9738" max="9738" width="14.7109375" style="199" customWidth="1"/>
    <col min="9739" max="9984" width="9.140625" style="199"/>
    <col min="9985" max="9985" width="26.28515625" style="199" customWidth="1"/>
    <col min="9986" max="9986" width="15.5703125" style="199" customWidth="1"/>
    <col min="9987" max="9993" width="9.140625" style="199"/>
    <col min="9994" max="9994" width="14.7109375" style="199" customWidth="1"/>
    <col min="9995" max="10240" width="9.140625" style="199"/>
    <col min="10241" max="10241" width="26.28515625" style="199" customWidth="1"/>
    <col min="10242" max="10242" width="15.5703125" style="199" customWidth="1"/>
    <col min="10243" max="10249" width="9.140625" style="199"/>
    <col min="10250" max="10250" width="14.7109375" style="199" customWidth="1"/>
    <col min="10251" max="10496" width="9.140625" style="199"/>
    <col min="10497" max="10497" width="26.28515625" style="199" customWidth="1"/>
    <col min="10498" max="10498" width="15.5703125" style="199" customWidth="1"/>
    <col min="10499" max="10505" width="9.140625" style="199"/>
    <col min="10506" max="10506" width="14.7109375" style="199" customWidth="1"/>
    <col min="10507" max="10752" width="9.140625" style="199"/>
    <col min="10753" max="10753" width="26.28515625" style="199" customWidth="1"/>
    <col min="10754" max="10754" width="15.5703125" style="199" customWidth="1"/>
    <col min="10755" max="10761" width="9.140625" style="199"/>
    <col min="10762" max="10762" width="14.7109375" style="199" customWidth="1"/>
    <col min="10763" max="11008" width="9.140625" style="199"/>
    <col min="11009" max="11009" width="26.28515625" style="199" customWidth="1"/>
    <col min="11010" max="11010" width="15.5703125" style="199" customWidth="1"/>
    <col min="11011" max="11017" width="9.140625" style="199"/>
    <col min="11018" max="11018" width="14.7109375" style="199" customWidth="1"/>
    <col min="11019" max="11264" width="9.140625" style="199"/>
    <col min="11265" max="11265" width="26.28515625" style="199" customWidth="1"/>
    <col min="11266" max="11266" width="15.5703125" style="199" customWidth="1"/>
    <col min="11267" max="11273" width="9.140625" style="199"/>
    <col min="11274" max="11274" width="14.7109375" style="199" customWidth="1"/>
    <col min="11275" max="11520" width="9.140625" style="199"/>
    <col min="11521" max="11521" width="26.28515625" style="199" customWidth="1"/>
    <col min="11522" max="11522" width="15.5703125" style="199" customWidth="1"/>
    <col min="11523" max="11529" width="9.140625" style="199"/>
    <col min="11530" max="11530" width="14.7109375" style="199" customWidth="1"/>
    <col min="11531" max="11776" width="9.140625" style="199"/>
    <col min="11777" max="11777" width="26.28515625" style="199" customWidth="1"/>
    <col min="11778" max="11778" width="15.5703125" style="199" customWidth="1"/>
    <col min="11779" max="11785" width="9.140625" style="199"/>
    <col min="11786" max="11786" width="14.7109375" style="199" customWidth="1"/>
    <col min="11787" max="12032" width="9.140625" style="199"/>
    <col min="12033" max="12033" width="26.28515625" style="199" customWidth="1"/>
    <col min="12034" max="12034" width="15.5703125" style="199" customWidth="1"/>
    <col min="12035" max="12041" width="9.140625" style="199"/>
    <col min="12042" max="12042" width="14.7109375" style="199" customWidth="1"/>
    <col min="12043" max="12288" width="9.140625" style="199"/>
    <col min="12289" max="12289" width="26.28515625" style="199" customWidth="1"/>
    <col min="12290" max="12290" width="15.5703125" style="199" customWidth="1"/>
    <col min="12291" max="12297" width="9.140625" style="199"/>
    <col min="12298" max="12298" width="14.7109375" style="199" customWidth="1"/>
    <col min="12299" max="12544" width="9.140625" style="199"/>
    <col min="12545" max="12545" width="26.28515625" style="199" customWidth="1"/>
    <col min="12546" max="12546" width="15.5703125" style="199" customWidth="1"/>
    <col min="12547" max="12553" width="9.140625" style="199"/>
    <col min="12554" max="12554" width="14.7109375" style="199" customWidth="1"/>
    <col min="12555" max="12800" width="9.140625" style="199"/>
    <col min="12801" max="12801" width="26.28515625" style="199" customWidth="1"/>
    <col min="12802" max="12802" width="15.5703125" style="199" customWidth="1"/>
    <col min="12803" max="12809" width="9.140625" style="199"/>
    <col min="12810" max="12810" width="14.7109375" style="199" customWidth="1"/>
    <col min="12811" max="13056" width="9.140625" style="199"/>
    <col min="13057" max="13057" width="26.28515625" style="199" customWidth="1"/>
    <col min="13058" max="13058" width="15.5703125" style="199" customWidth="1"/>
    <col min="13059" max="13065" width="9.140625" style="199"/>
    <col min="13066" max="13066" width="14.7109375" style="199" customWidth="1"/>
    <col min="13067" max="13312" width="9.140625" style="199"/>
    <col min="13313" max="13313" width="26.28515625" style="199" customWidth="1"/>
    <col min="13314" max="13314" width="15.5703125" style="199" customWidth="1"/>
    <col min="13315" max="13321" width="9.140625" style="199"/>
    <col min="13322" max="13322" width="14.7109375" style="199" customWidth="1"/>
    <col min="13323" max="13568" width="9.140625" style="199"/>
    <col min="13569" max="13569" width="26.28515625" style="199" customWidth="1"/>
    <col min="13570" max="13570" width="15.5703125" style="199" customWidth="1"/>
    <col min="13571" max="13577" width="9.140625" style="199"/>
    <col min="13578" max="13578" width="14.7109375" style="199" customWidth="1"/>
    <col min="13579" max="13824" width="9.140625" style="199"/>
    <col min="13825" max="13825" width="26.28515625" style="199" customWidth="1"/>
    <col min="13826" max="13826" width="15.5703125" style="199" customWidth="1"/>
    <col min="13827" max="13833" width="9.140625" style="199"/>
    <col min="13834" max="13834" width="14.7109375" style="199" customWidth="1"/>
    <col min="13835" max="14080" width="9.140625" style="199"/>
    <col min="14081" max="14081" width="26.28515625" style="199" customWidth="1"/>
    <col min="14082" max="14082" width="15.5703125" style="199" customWidth="1"/>
    <col min="14083" max="14089" width="9.140625" style="199"/>
    <col min="14090" max="14090" width="14.7109375" style="199" customWidth="1"/>
    <col min="14091" max="14336" width="9.140625" style="199"/>
    <col min="14337" max="14337" width="26.28515625" style="199" customWidth="1"/>
    <col min="14338" max="14338" width="15.5703125" style="199" customWidth="1"/>
    <col min="14339" max="14345" width="9.140625" style="199"/>
    <col min="14346" max="14346" width="14.7109375" style="199" customWidth="1"/>
    <col min="14347" max="14592" width="9.140625" style="199"/>
    <col min="14593" max="14593" width="26.28515625" style="199" customWidth="1"/>
    <col min="14594" max="14594" width="15.5703125" style="199" customWidth="1"/>
    <col min="14595" max="14601" width="9.140625" style="199"/>
    <col min="14602" max="14602" width="14.7109375" style="199" customWidth="1"/>
    <col min="14603" max="14848" width="9.140625" style="199"/>
    <col min="14849" max="14849" width="26.28515625" style="199" customWidth="1"/>
    <col min="14850" max="14850" width="15.5703125" style="199" customWidth="1"/>
    <col min="14851" max="14857" width="9.140625" style="199"/>
    <col min="14858" max="14858" width="14.7109375" style="199" customWidth="1"/>
    <col min="14859" max="15104" width="9.140625" style="199"/>
    <col min="15105" max="15105" width="26.28515625" style="199" customWidth="1"/>
    <col min="15106" max="15106" width="15.5703125" style="199" customWidth="1"/>
    <col min="15107" max="15113" width="9.140625" style="199"/>
    <col min="15114" max="15114" width="14.7109375" style="199" customWidth="1"/>
    <col min="15115" max="15360" width="9.140625" style="199"/>
    <col min="15361" max="15361" width="26.28515625" style="199" customWidth="1"/>
    <col min="15362" max="15362" width="15.5703125" style="199" customWidth="1"/>
    <col min="15363" max="15369" width="9.140625" style="199"/>
    <col min="15370" max="15370" width="14.7109375" style="199" customWidth="1"/>
    <col min="15371" max="15616" width="9.140625" style="199"/>
    <col min="15617" max="15617" width="26.28515625" style="199" customWidth="1"/>
    <col min="15618" max="15618" width="15.5703125" style="199" customWidth="1"/>
    <col min="15619" max="15625" width="9.140625" style="199"/>
    <col min="15626" max="15626" width="14.7109375" style="199" customWidth="1"/>
    <col min="15627" max="15872" width="9.140625" style="199"/>
    <col min="15873" max="15873" width="26.28515625" style="199" customWidth="1"/>
    <col min="15874" max="15874" width="15.5703125" style="199" customWidth="1"/>
    <col min="15875" max="15881" width="9.140625" style="199"/>
    <col min="15882" max="15882" width="14.7109375" style="199" customWidth="1"/>
    <col min="15883" max="16128" width="9.140625" style="199"/>
    <col min="16129" max="16129" width="26.28515625" style="199" customWidth="1"/>
    <col min="16130" max="16130" width="15.5703125" style="199" customWidth="1"/>
    <col min="16131" max="16137" width="9.140625" style="199"/>
    <col min="16138" max="16138" width="14.7109375" style="199" customWidth="1"/>
    <col min="16139" max="16384" width="9.140625" style="199"/>
  </cols>
  <sheetData>
    <row r="1" spans="1:11" ht="21" customHeight="1" x14ac:dyDescent="0.25">
      <c r="A1" s="2039" t="str">
        <f>'S2'!A1:B1</f>
        <v>Name of Transmission Licensee: Uttar Pradesh Power Transmission Corporation Limited</v>
      </c>
      <c r="B1" s="2039"/>
      <c r="C1" s="2039"/>
      <c r="D1" s="2039"/>
      <c r="E1" s="2039"/>
      <c r="F1" s="2039"/>
      <c r="G1" s="2039"/>
      <c r="H1" s="2039"/>
      <c r="I1" s="2039"/>
      <c r="J1" s="2039"/>
    </row>
    <row r="2" spans="1:11" ht="39.75" customHeight="1" x14ac:dyDescent="0.25">
      <c r="A2" s="2455" t="s">
        <v>996</v>
      </c>
      <c r="B2" s="2455"/>
      <c r="C2" s="2455"/>
      <c r="D2" s="2455"/>
      <c r="E2" s="2455"/>
      <c r="F2" s="2455"/>
      <c r="G2" s="2455"/>
      <c r="H2" s="2455"/>
      <c r="I2" s="1874" t="s">
        <v>997</v>
      </c>
      <c r="J2" s="1874"/>
    </row>
    <row r="3" spans="1:11" ht="21" customHeight="1" x14ac:dyDescent="0.25">
      <c r="A3" s="198"/>
      <c r="B3" s="198"/>
      <c r="C3" s="198"/>
      <c r="D3" s="198"/>
      <c r="E3" s="198"/>
      <c r="F3" s="198"/>
      <c r="G3" s="198"/>
      <c r="H3" s="198"/>
      <c r="I3" s="198"/>
      <c r="J3" s="198"/>
      <c r="K3" s="191"/>
    </row>
    <row r="4" spans="1:11" ht="21" customHeight="1" x14ac:dyDescent="0.25">
      <c r="A4" s="2248" t="s">
        <v>998</v>
      </c>
      <c r="B4" s="2248" t="s">
        <v>999</v>
      </c>
      <c r="C4" s="2242" t="s">
        <v>1000</v>
      </c>
      <c r="D4" s="2242"/>
      <c r="E4" s="2242"/>
      <c r="F4" s="2242"/>
      <c r="G4" s="2242"/>
      <c r="H4" s="2242"/>
      <c r="I4" s="2242"/>
      <c r="J4" s="1757" t="s">
        <v>1001</v>
      </c>
    </row>
    <row r="5" spans="1:11" ht="21" customHeight="1" x14ac:dyDescent="0.25">
      <c r="A5" s="2268"/>
      <c r="B5" s="2268"/>
      <c r="C5" s="242" t="s">
        <v>1002</v>
      </c>
      <c r="D5" s="242" t="s">
        <v>1003</v>
      </c>
      <c r="E5" s="242" t="s">
        <v>1004</v>
      </c>
      <c r="F5" s="242" t="s">
        <v>1005</v>
      </c>
      <c r="G5" s="242" t="s">
        <v>195</v>
      </c>
      <c r="H5" s="242" t="s">
        <v>179</v>
      </c>
      <c r="I5" s="242" t="s">
        <v>180</v>
      </c>
      <c r="J5" s="2456"/>
    </row>
    <row r="6" spans="1:11" ht="21" customHeight="1" x14ac:dyDescent="0.25">
      <c r="A6" s="2249"/>
      <c r="B6" s="2249"/>
      <c r="C6" s="242" t="s">
        <v>1006</v>
      </c>
      <c r="D6" s="242" t="s">
        <v>1006</v>
      </c>
      <c r="E6" s="242" t="s">
        <v>1006</v>
      </c>
      <c r="F6" s="242" t="s">
        <v>1007</v>
      </c>
      <c r="G6" s="242" t="s">
        <v>1007</v>
      </c>
      <c r="H6" s="242" t="s">
        <v>1007</v>
      </c>
      <c r="I6" s="242" t="s">
        <v>1007</v>
      </c>
      <c r="J6" s="242" t="s">
        <v>1006</v>
      </c>
    </row>
    <row r="7" spans="1:11" ht="21" customHeight="1" x14ac:dyDescent="0.25">
      <c r="A7" s="208">
        <v>1</v>
      </c>
      <c r="B7" s="208">
        <v>2</v>
      </c>
      <c r="C7" s="208">
        <v>3</v>
      </c>
      <c r="D7" s="208">
        <v>4</v>
      </c>
      <c r="E7" s="208">
        <v>5</v>
      </c>
      <c r="F7" s="208">
        <v>6</v>
      </c>
      <c r="G7" s="208">
        <v>7</v>
      </c>
      <c r="H7" s="208">
        <v>8</v>
      </c>
      <c r="I7" s="208">
        <v>9</v>
      </c>
      <c r="J7" s="208">
        <v>10</v>
      </c>
    </row>
    <row r="8" spans="1:11" s="191" customFormat="1" ht="21" customHeight="1" x14ac:dyDescent="0.25">
      <c r="A8" s="208" t="s">
        <v>775</v>
      </c>
      <c r="B8" s="208" t="s">
        <v>596</v>
      </c>
      <c r="C8" s="208"/>
      <c r="D8" s="208"/>
      <c r="E8" s="208"/>
      <c r="F8" s="208"/>
      <c r="G8" s="208"/>
      <c r="H8" s="208"/>
      <c r="I8" s="208"/>
      <c r="J8" s="208"/>
    </row>
    <row r="9" spans="1:11" s="191" customFormat="1" ht="21" customHeight="1" x14ac:dyDescent="0.25">
      <c r="A9" s="208"/>
      <c r="B9" s="208" t="s">
        <v>597</v>
      </c>
      <c r="C9" s="208"/>
      <c r="D9" s="208"/>
      <c r="E9" s="208"/>
      <c r="F9" s="208"/>
      <c r="G9" s="208"/>
      <c r="H9" s="208"/>
      <c r="I9" s="208"/>
      <c r="J9" s="208"/>
    </row>
    <row r="10" spans="1:11" s="191" customFormat="1" ht="21" customHeight="1" x14ac:dyDescent="0.25">
      <c r="A10" s="208"/>
      <c r="B10" s="208" t="s">
        <v>602</v>
      </c>
      <c r="C10" s="208"/>
      <c r="D10" s="208"/>
      <c r="E10" s="208"/>
      <c r="F10" s="208"/>
      <c r="G10" s="208"/>
      <c r="H10" s="208"/>
      <c r="I10" s="208"/>
      <c r="J10" s="208"/>
    </row>
    <row r="11" spans="1:11" s="191" customFormat="1" ht="21" customHeight="1" x14ac:dyDescent="0.25">
      <c r="A11" s="208"/>
      <c r="B11" s="208" t="s">
        <v>960</v>
      </c>
      <c r="C11" s="208"/>
      <c r="D11" s="208"/>
      <c r="E11" s="208"/>
      <c r="F11" s="208"/>
      <c r="G11" s="208"/>
      <c r="H11" s="208"/>
      <c r="I11" s="208"/>
      <c r="J11" s="208"/>
    </row>
    <row r="12" spans="1:11" s="191" customFormat="1" ht="21" customHeight="1" x14ac:dyDescent="0.25">
      <c r="A12" s="208"/>
      <c r="B12" s="208"/>
      <c r="C12" s="208"/>
      <c r="D12" s="208"/>
      <c r="E12" s="208"/>
      <c r="F12" s="208"/>
      <c r="G12" s="208"/>
      <c r="H12" s="208"/>
      <c r="I12" s="208"/>
      <c r="J12" s="208"/>
    </row>
    <row r="13" spans="1:11" s="191" customFormat="1" ht="21" customHeight="1" x14ac:dyDescent="0.25">
      <c r="A13" s="208"/>
      <c r="B13" s="208"/>
      <c r="C13" s="208"/>
      <c r="D13" s="208"/>
      <c r="E13" s="208"/>
      <c r="F13" s="208"/>
      <c r="G13" s="208"/>
      <c r="H13" s="208"/>
      <c r="I13" s="208"/>
      <c r="J13" s="208"/>
    </row>
    <row r="14" spans="1:11" ht="21" customHeight="1" x14ac:dyDescent="0.25">
      <c r="A14" s="53" t="s">
        <v>1008</v>
      </c>
      <c r="B14" s="208" t="s">
        <v>596</v>
      </c>
      <c r="C14" s="229"/>
      <c r="D14" s="229"/>
      <c r="E14" s="229"/>
      <c r="F14" s="229"/>
      <c r="G14" s="229"/>
      <c r="H14" s="229"/>
      <c r="I14" s="229"/>
      <c r="J14" s="229"/>
    </row>
    <row r="15" spans="1:11" ht="21" customHeight="1" x14ac:dyDescent="0.25">
      <c r="A15" s="53"/>
      <c r="B15" s="208" t="s">
        <v>597</v>
      </c>
      <c r="C15" s="229"/>
      <c r="D15" s="229"/>
      <c r="E15" s="229"/>
      <c r="F15" s="229"/>
      <c r="G15" s="229"/>
      <c r="H15" s="229"/>
      <c r="I15" s="229"/>
      <c r="J15" s="229"/>
    </row>
    <row r="16" spans="1:11" ht="21" customHeight="1" x14ac:dyDescent="0.25">
      <c r="A16" s="53"/>
      <c r="B16" s="208" t="s">
        <v>602</v>
      </c>
      <c r="C16" s="229"/>
      <c r="D16" s="229"/>
      <c r="E16" s="229"/>
      <c r="F16" s="229"/>
      <c r="G16" s="229"/>
      <c r="H16" s="229"/>
      <c r="I16" s="229"/>
      <c r="J16" s="229"/>
    </row>
    <row r="17" spans="1:10" ht="21" customHeight="1" x14ac:dyDescent="0.25">
      <c r="A17" s="53"/>
      <c r="B17" s="208" t="s">
        <v>960</v>
      </c>
      <c r="C17" s="229"/>
      <c r="D17" s="229"/>
      <c r="E17" s="229"/>
      <c r="F17" s="229"/>
      <c r="G17" s="229"/>
      <c r="H17" s="229"/>
      <c r="I17" s="229"/>
      <c r="J17" s="229"/>
    </row>
    <row r="18" spans="1:10" ht="21" customHeight="1" x14ac:dyDescent="0.25">
      <c r="A18" s="53"/>
      <c r="B18" s="229"/>
      <c r="C18" s="229"/>
      <c r="D18" s="229"/>
      <c r="E18" s="229"/>
      <c r="F18" s="229"/>
      <c r="G18" s="229"/>
      <c r="H18" s="229"/>
      <c r="I18" s="229"/>
      <c r="J18" s="229"/>
    </row>
    <row r="19" spans="1:10" ht="21" customHeight="1" x14ac:dyDescent="0.25">
      <c r="A19" s="53" t="s">
        <v>1009</v>
      </c>
      <c r="B19" s="208" t="s">
        <v>596</v>
      </c>
      <c r="C19" s="381"/>
      <c r="D19" s="381"/>
      <c r="E19" s="381"/>
      <c r="F19" s="381"/>
      <c r="G19" s="381"/>
      <c r="H19" s="381"/>
      <c r="I19" s="381"/>
      <c r="J19" s="382"/>
    </row>
    <row r="20" spans="1:10" ht="21" customHeight="1" x14ac:dyDescent="0.25">
      <c r="A20" s="13"/>
      <c r="B20" s="208" t="s">
        <v>597</v>
      </c>
      <c r="C20" s="381"/>
      <c r="D20" s="381"/>
      <c r="E20" s="381"/>
      <c r="F20" s="381"/>
      <c r="G20" s="381"/>
      <c r="H20" s="381"/>
      <c r="I20" s="381"/>
      <c r="J20" s="382"/>
    </row>
    <row r="21" spans="1:10" ht="21" customHeight="1" x14ac:dyDescent="0.25">
      <c r="A21" s="13"/>
      <c r="B21" s="208" t="s">
        <v>602</v>
      </c>
      <c r="C21" s="381"/>
      <c r="D21" s="381"/>
      <c r="E21" s="381"/>
      <c r="F21" s="381"/>
      <c r="G21" s="381"/>
      <c r="H21" s="381"/>
      <c r="I21" s="381"/>
      <c r="J21" s="382"/>
    </row>
    <row r="22" spans="1:10" ht="21" customHeight="1" x14ac:dyDescent="0.25">
      <c r="A22" s="13"/>
      <c r="B22" s="208" t="s">
        <v>960</v>
      </c>
      <c r="C22" s="381"/>
      <c r="D22" s="381"/>
      <c r="E22" s="381"/>
      <c r="F22" s="381"/>
      <c r="G22" s="381"/>
      <c r="H22" s="381"/>
      <c r="I22" s="381"/>
      <c r="J22" s="382"/>
    </row>
    <row r="23" spans="1:10" ht="21" customHeight="1" x14ac:dyDescent="0.25">
      <c r="A23" s="13"/>
      <c r="B23" s="383"/>
      <c r="C23" s="381"/>
      <c r="D23" s="381"/>
      <c r="E23" s="381"/>
      <c r="F23" s="381"/>
      <c r="G23" s="381"/>
      <c r="H23" s="381"/>
      <c r="I23" s="381"/>
      <c r="J23" s="382"/>
    </row>
    <row r="24" spans="1:10" ht="21" customHeight="1" x14ac:dyDescent="0.25">
      <c r="A24" s="53" t="s">
        <v>1010</v>
      </c>
      <c r="B24" s="208" t="s">
        <v>596</v>
      </c>
      <c r="C24" s="229"/>
      <c r="D24" s="229"/>
      <c r="E24" s="229"/>
      <c r="F24" s="229"/>
      <c r="G24" s="229"/>
      <c r="H24" s="229"/>
      <c r="I24" s="229"/>
      <c r="J24" s="229"/>
    </row>
    <row r="25" spans="1:10" ht="21" customHeight="1" x14ac:dyDescent="0.25">
      <c r="A25" s="53"/>
      <c r="B25" s="208" t="s">
        <v>597</v>
      </c>
      <c r="C25" s="229"/>
      <c r="D25" s="229"/>
      <c r="E25" s="229"/>
      <c r="F25" s="229"/>
      <c r="G25" s="229"/>
      <c r="H25" s="229"/>
      <c r="I25" s="229"/>
      <c r="J25" s="229"/>
    </row>
    <row r="26" spans="1:10" ht="21" customHeight="1" x14ac:dyDescent="0.25">
      <c r="A26" s="13"/>
      <c r="B26" s="208" t="s">
        <v>602</v>
      </c>
      <c r="C26" s="229"/>
      <c r="D26" s="229"/>
      <c r="E26" s="229"/>
      <c r="F26" s="229"/>
      <c r="G26" s="229"/>
      <c r="H26" s="229"/>
      <c r="I26" s="229"/>
      <c r="J26" s="229"/>
    </row>
    <row r="27" spans="1:10" ht="21" customHeight="1" x14ac:dyDescent="0.25">
      <c r="A27" s="2457"/>
      <c r="B27" s="208" t="s">
        <v>960</v>
      </c>
      <c r="C27" s="229"/>
      <c r="D27" s="229"/>
      <c r="E27" s="229"/>
      <c r="F27" s="229"/>
      <c r="G27" s="229"/>
      <c r="H27" s="229"/>
      <c r="I27" s="229"/>
      <c r="J27" s="229"/>
    </row>
    <row r="28" spans="1:10" ht="21" customHeight="1" x14ac:dyDescent="0.25">
      <c r="A28" s="2457"/>
      <c r="B28" s="229"/>
      <c r="C28" s="381"/>
      <c r="D28" s="381"/>
      <c r="E28" s="381"/>
      <c r="F28" s="381"/>
      <c r="G28" s="381"/>
      <c r="H28" s="381"/>
      <c r="I28" s="381"/>
      <c r="J28" s="382"/>
    </row>
    <row r="29" spans="1:10" ht="21" customHeight="1" x14ac:dyDescent="0.25">
      <c r="A29" s="13"/>
      <c r="B29" s="383"/>
      <c r="C29" s="384"/>
      <c r="D29" s="384"/>
      <c r="E29" s="384"/>
      <c r="F29" s="384"/>
      <c r="G29" s="384"/>
      <c r="H29" s="384"/>
      <c r="I29" s="384"/>
      <c r="J29" s="384"/>
    </row>
    <row r="30" spans="1:10" ht="21" customHeight="1" thickBot="1" x14ac:dyDescent="0.3">
      <c r="A30" s="151" t="s">
        <v>1011</v>
      </c>
      <c r="B30" s="231"/>
      <c r="C30" s="385">
        <f>SUM(C8:C29)</f>
        <v>0</v>
      </c>
      <c r="D30" s="385">
        <f t="shared" ref="D30:J30" si="0">SUM(D8:D29)</f>
        <v>0</v>
      </c>
      <c r="E30" s="385">
        <f t="shared" si="0"/>
        <v>0</v>
      </c>
      <c r="F30" s="385">
        <f t="shared" si="0"/>
        <v>0</v>
      </c>
      <c r="G30" s="385">
        <f t="shared" si="0"/>
        <v>0</v>
      </c>
      <c r="H30" s="385">
        <f t="shared" si="0"/>
        <v>0</v>
      </c>
      <c r="I30" s="385">
        <f t="shared" si="0"/>
        <v>0</v>
      </c>
      <c r="J30" s="385">
        <f t="shared" si="0"/>
        <v>0</v>
      </c>
    </row>
    <row r="31" spans="1:10" ht="21" customHeight="1" thickTop="1" x14ac:dyDescent="0.25"/>
    <row r="32" spans="1:10" ht="21" customHeight="1" x14ac:dyDescent="0.25">
      <c r="A32" s="2087" t="s">
        <v>1012</v>
      </c>
      <c r="B32" s="2087"/>
      <c r="C32" s="2087"/>
      <c r="D32" s="2087"/>
      <c r="E32" s="2087"/>
      <c r="F32" s="2087"/>
      <c r="G32" s="2087"/>
      <c r="H32" s="2087"/>
      <c r="I32" s="2087"/>
      <c r="J32" s="2087"/>
    </row>
    <row r="33" spans="8:10" ht="21" customHeight="1" x14ac:dyDescent="0.25"/>
    <row r="34" spans="8:10" ht="21" customHeight="1" x14ac:dyDescent="0.25">
      <c r="H34" s="1956" t="s">
        <v>847</v>
      </c>
      <c r="I34" s="1956"/>
      <c r="J34" s="1956"/>
    </row>
    <row r="35" spans="8:10" ht="21" customHeight="1" x14ac:dyDescent="0.25"/>
    <row r="36" spans="8:10" ht="21" customHeight="1" x14ac:dyDescent="0.25"/>
    <row r="37" spans="8:10" ht="21" customHeight="1" x14ac:dyDescent="0.25"/>
    <row r="38" spans="8:10" ht="21" customHeight="1" x14ac:dyDescent="0.25"/>
    <row r="39" spans="8:10" ht="21" customHeight="1" x14ac:dyDescent="0.25"/>
    <row r="40" spans="8:10" ht="21" customHeight="1" x14ac:dyDescent="0.25"/>
    <row r="41" spans="8:10" ht="21" customHeight="1" x14ac:dyDescent="0.25"/>
    <row r="42" spans="8:10" ht="21" customHeight="1" x14ac:dyDescent="0.25"/>
    <row r="43" spans="8:10" ht="21" customHeight="1" x14ac:dyDescent="0.25"/>
    <row r="44" spans="8:10" ht="21" customHeight="1" x14ac:dyDescent="0.25"/>
    <row r="45" spans="8:10" ht="21" customHeight="1" x14ac:dyDescent="0.25"/>
    <row r="46" spans="8:10" ht="21" customHeight="1" x14ac:dyDescent="0.25"/>
    <row r="47" spans="8:10" ht="21" customHeight="1" x14ac:dyDescent="0.25"/>
    <row r="48" spans="8:1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sheetData>
  <mergeCells count="10">
    <mergeCell ref="A1:J1"/>
    <mergeCell ref="I2:J2"/>
    <mergeCell ref="A2:H2"/>
    <mergeCell ref="H34:J34"/>
    <mergeCell ref="C4:I4"/>
    <mergeCell ref="J4:J5"/>
    <mergeCell ref="A27:A28"/>
    <mergeCell ref="B4:B6"/>
    <mergeCell ref="A4:A6"/>
    <mergeCell ref="A32:J32"/>
  </mergeCells>
  <pageMargins left="0.7" right="0.7" top="0.75" bottom="0.75" header="0.3" footer="0.3"/>
  <pageSetup paperSize="9" scale="6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0000"/>
    <pageSetUpPr fitToPage="1"/>
  </sheetPr>
  <dimension ref="A1:S22"/>
  <sheetViews>
    <sheetView workbookViewId="0">
      <selection sqref="A1:N1"/>
    </sheetView>
  </sheetViews>
  <sheetFormatPr defaultColWidth="9.140625" defaultRowHeight="15" x14ac:dyDescent="0.25"/>
  <cols>
    <col min="1" max="1" width="20.5703125" style="199" customWidth="1"/>
    <col min="2" max="16384" width="9.140625" style="199"/>
  </cols>
  <sheetData>
    <row r="1" spans="1:19" ht="21" customHeight="1" x14ac:dyDescent="0.25">
      <c r="A1" s="2039" t="str">
        <f>'S2'!A1:B1</f>
        <v>Name of Transmission Licensee: Uttar Pradesh Power Transmission Corporation Limited</v>
      </c>
      <c r="B1" s="2039"/>
      <c r="C1" s="2039"/>
      <c r="D1" s="2039"/>
      <c r="E1" s="2039"/>
      <c r="F1" s="2039"/>
      <c r="G1" s="2039"/>
      <c r="H1" s="2039"/>
      <c r="I1" s="2039"/>
      <c r="J1" s="2039"/>
      <c r="K1" s="2039"/>
      <c r="L1" s="2039"/>
      <c r="M1" s="2039"/>
      <c r="N1" s="2039"/>
      <c r="O1" s="2039"/>
      <c r="P1" s="2039"/>
      <c r="Q1" s="2039"/>
      <c r="R1" s="2039"/>
      <c r="S1" s="2039"/>
    </row>
    <row r="2" spans="1:19" ht="21" customHeight="1" x14ac:dyDescent="0.25">
      <c r="A2" s="1881" t="s">
        <v>1013</v>
      </c>
      <c r="B2" s="1881"/>
      <c r="C2" s="1881"/>
      <c r="D2" s="1881"/>
      <c r="E2" s="1881"/>
      <c r="F2" s="1881"/>
      <c r="G2" s="1881"/>
      <c r="H2" s="1881"/>
      <c r="I2" s="1881"/>
      <c r="J2" s="1881"/>
      <c r="K2" s="1881"/>
      <c r="L2" s="1881"/>
      <c r="M2" s="1881"/>
      <c r="N2" s="1881"/>
      <c r="O2" s="1881"/>
      <c r="P2" s="1881"/>
      <c r="Q2" s="1881"/>
      <c r="R2" s="1874" t="s">
        <v>1014</v>
      </c>
      <c r="S2" s="1874"/>
    </row>
    <row r="3" spans="1:19" ht="21" customHeight="1" x14ac:dyDescent="0.25"/>
    <row r="4" spans="1:19" ht="21" customHeight="1" x14ac:dyDescent="0.25">
      <c r="A4" s="2248" t="s">
        <v>1015</v>
      </c>
      <c r="B4" s="2448" t="s">
        <v>168</v>
      </c>
      <c r="C4" s="2449"/>
      <c r="D4" s="2450"/>
      <c r="E4" s="2448" t="s">
        <v>167</v>
      </c>
      <c r="F4" s="2449"/>
      <c r="G4" s="2450"/>
      <c r="H4" s="2448" t="s">
        <v>49</v>
      </c>
      <c r="I4" s="2449"/>
      <c r="J4" s="2450"/>
      <c r="K4" s="2448" t="s">
        <v>163</v>
      </c>
      <c r="L4" s="2449"/>
      <c r="M4" s="2449"/>
      <c r="N4" s="2449"/>
      <c r="O4" s="2449"/>
      <c r="P4" s="2449"/>
      <c r="Q4" s="2449"/>
      <c r="R4" s="2449"/>
      <c r="S4" s="2450"/>
    </row>
    <row r="5" spans="1:19" ht="21" customHeight="1" x14ac:dyDescent="0.25">
      <c r="A5" s="2458"/>
      <c r="B5" s="2448" t="s">
        <v>164</v>
      </c>
      <c r="C5" s="2449"/>
      <c r="D5" s="2450"/>
      <c r="E5" s="2448" t="s">
        <v>165</v>
      </c>
      <c r="F5" s="2449"/>
      <c r="G5" s="2450"/>
      <c r="H5" s="2448" t="s">
        <v>166</v>
      </c>
      <c r="I5" s="2449"/>
      <c r="J5" s="2450"/>
      <c r="K5" s="2448" t="s">
        <v>169</v>
      </c>
      <c r="L5" s="2449"/>
      <c r="M5" s="2450"/>
      <c r="N5" s="2448" t="s">
        <v>170</v>
      </c>
      <c r="O5" s="2449"/>
      <c r="P5" s="2450"/>
      <c r="Q5" s="2448" t="s">
        <v>171</v>
      </c>
      <c r="R5" s="2449"/>
      <c r="S5" s="2450"/>
    </row>
    <row r="6" spans="1:19" ht="21" customHeight="1" x14ac:dyDescent="0.25">
      <c r="A6" s="2458"/>
      <c r="B6" s="1877" t="s">
        <v>1016</v>
      </c>
      <c r="C6" s="1878"/>
      <c r="D6" s="1879"/>
      <c r="E6" s="1877" t="s">
        <v>1016</v>
      </c>
      <c r="F6" s="1878"/>
      <c r="G6" s="1879"/>
      <c r="H6" s="1877" t="s">
        <v>1016</v>
      </c>
      <c r="I6" s="1878"/>
      <c r="J6" s="1879"/>
      <c r="K6" s="1877" t="s">
        <v>1016</v>
      </c>
      <c r="L6" s="1878"/>
      <c r="M6" s="1879"/>
      <c r="N6" s="1877" t="s">
        <v>1016</v>
      </c>
      <c r="O6" s="1878"/>
      <c r="P6" s="1879"/>
      <c r="Q6" s="1877" t="s">
        <v>1016</v>
      </c>
      <c r="R6" s="1878"/>
      <c r="S6" s="1879"/>
    </row>
    <row r="7" spans="1:19" ht="21" customHeight="1" x14ac:dyDescent="0.25">
      <c r="A7" s="2459"/>
      <c r="B7" s="208" t="s">
        <v>1017</v>
      </c>
      <c r="C7" s="208" t="s">
        <v>1018</v>
      </c>
      <c r="D7" s="242" t="s">
        <v>70</v>
      </c>
      <c r="E7" s="208" t="s">
        <v>1017</v>
      </c>
      <c r="F7" s="208" t="s">
        <v>1018</v>
      </c>
      <c r="G7" s="242" t="s">
        <v>70</v>
      </c>
      <c r="H7" s="208" t="s">
        <v>1017</v>
      </c>
      <c r="I7" s="208" t="s">
        <v>1018</v>
      </c>
      <c r="J7" s="242" t="s">
        <v>70</v>
      </c>
      <c r="K7" s="208" t="s">
        <v>1017</v>
      </c>
      <c r="L7" s="208" t="s">
        <v>1018</v>
      </c>
      <c r="M7" s="242" t="s">
        <v>70</v>
      </c>
      <c r="N7" s="208" t="s">
        <v>1017</v>
      </c>
      <c r="O7" s="208" t="s">
        <v>1018</v>
      </c>
      <c r="P7" s="242" t="s">
        <v>70</v>
      </c>
      <c r="Q7" s="208" t="s">
        <v>1017</v>
      </c>
      <c r="R7" s="208" t="s">
        <v>1018</v>
      </c>
      <c r="S7" s="242" t="s">
        <v>70</v>
      </c>
    </row>
    <row r="8" spans="1:19" ht="21" customHeight="1" x14ac:dyDescent="0.25">
      <c r="A8" s="229" t="s">
        <v>1019</v>
      </c>
      <c r="B8" s="427"/>
      <c r="C8" s="427"/>
      <c r="D8" s="454">
        <f>B8+C8</f>
        <v>0</v>
      </c>
      <c r="E8" s="427"/>
      <c r="F8" s="427"/>
      <c r="G8" s="454">
        <f>E8+F8</f>
        <v>0</v>
      </c>
      <c r="H8" s="427"/>
      <c r="I8" s="427"/>
      <c r="J8" s="454">
        <f>H8+I8</f>
        <v>0</v>
      </c>
      <c r="K8" s="427"/>
      <c r="L8" s="427"/>
      <c r="M8" s="454">
        <f>K8+L8</f>
        <v>0</v>
      </c>
      <c r="N8" s="427"/>
      <c r="O8" s="427"/>
      <c r="P8" s="454">
        <f>N8+O8</f>
        <v>0</v>
      </c>
      <c r="Q8" s="427"/>
      <c r="R8" s="427"/>
      <c r="S8" s="454">
        <f>Q8+R8</f>
        <v>0</v>
      </c>
    </row>
    <row r="9" spans="1:19" ht="21" customHeight="1" x14ac:dyDescent="0.25">
      <c r="A9" s="229" t="s">
        <v>1020</v>
      </c>
      <c r="B9" s="427"/>
      <c r="C9" s="427"/>
      <c r="D9" s="454">
        <f>B9+C9</f>
        <v>0</v>
      </c>
      <c r="E9" s="427"/>
      <c r="F9" s="427"/>
      <c r="G9" s="454">
        <f>E9+F9</f>
        <v>0</v>
      </c>
      <c r="H9" s="427"/>
      <c r="I9" s="427"/>
      <c r="J9" s="454">
        <f>H9+I9</f>
        <v>0</v>
      </c>
      <c r="K9" s="427"/>
      <c r="L9" s="427"/>
      <c r="M9" s="454">
        <f>K9+L9</f>
        <v>0</v>
      </c>
      <c r="N9" s="427"/>
      <c r="O9" s="427"/>
      <c r="P9" s="454">
        <f>N9+O9</f>
        <v>0</v>
      </c>
      <c r="Q9" s="427"/>
      <c r="R9" s="427"/>
      <c r="S9" s="454">
        <f>Q9+R9</f>
        <v>0</v>
      </c>
    </row>
    <row r="10" spans="1:19" ht="21" customHeight="1" thickBot="1" x14ac:dyDescent="0.3">
      <c r="A10" s="162" t="s">
        <v>70</v>
      </c>
      <c r="B10" s="406">
        <f>SUM(B8:B9)</f>
        <v>0</v>
      </c>
      <c r="C10" s="406">
        <f t="shared" ref="C10:S10" si="0">SUM(C8:C9)</f>
        <v>0</v>
      </c>
      <c r="D10" s="406">
        <f t="shared" si="0"/>
        <v>0</v>
      </c>
      <c r="E10" s="406">
        <f t="shared" si="0"/>
        <v>0</v>
      </c>
      <c r="F10" s="406">
        <f t="shared" si="0"/>
        <v>0</v>
      </c>
      <c r="G10" s="406">
        <f t="shared" si="0"/>
        <v>0</v>
      </c>
      <c r="H10" s="406">
        <f t="shared" si="0"/>
        <v>0</v>
      </c>
      <c r="I10" s="406">
        <f t="shared" si="0"/>
        <v>0</v>
      </c>
      <c r="J10" s="406">
        <f t="shared" si="0"/>
        <v>0</v>
      </c>
      <c r="K10" s="406">
        <f t="shared" si="0"/>
        <v>0</v>
      </c>
      <c r="L10" s="406">
        <f t="shared" si="0"/>
        <v>0</v>
      </c>
      <c r="M10" s="406">
        <f t="shared" si="0"/>
        <v>0</v>
      </c>
      <c r="N10" s="406">
        <f t="shared" si="0"/>
        <v>0</v>
      </c>
      <c r="O10" s="406">
        <f t="shared" si="0"/>
        <v>0</v>
      </c>
      <c r="P10" s="406">
        <f t="shared" si="0"/>
        <v>0</v>
      </c>
      <c r="Q10" s="406">
        <f t="shared" si="0"/>
        <v>0</v>
      </c>
      <c r="R10" s="406">
        <f t="shared" si="0"/>
        <v>0</v>
      </c>
      <c r="S10" s="406">
        <f t="shared" si="0"/>
        <v>0</v>
      </c>
    </row>
    <row r="11" spans="1:19" ht="21" customHeight="1" thickTop="1" x14ac:dyDescent="0.25"/>
    <row r="12" spans="1:19" ht="21" customHeight="1" x14ac:dyDescent="0.25"/>
    <row r="13" spans="1:19" ht="21" customHeight="1" x14ac:dyDescent="0.25">
      <c r="Q13" s="1956" t="s">
        <v>847</v>
      </c>
      <c r="R13" s="1956"/>
      <c r="S13" s="1956"/>
    </row>
    <row r="14" spans="1:19" ht="21" customHeight="1" x14ac:dyDescent="0.25"/>
    <row r="15" spans="1:19" ht="21" customHeight="1" x14ac:dyDescent="0.25"/>
    <row r="16" spans="1:19" ht="21" customHeight="1" x14ac:dyDescent="0.25"/>
    <row r="17" ht="21" customHeight="1" x14ac:dyDescent="0.25"/>
    <row r="18" ht="21" customHeight="1" x14ac:dyDescent="0.25"/>
    <row r="19" ht="21" customHeight="1" x14ac:dyDescent="0.25"/>
    <row r="20" ht="21" customHeight="1" x14ac:dyDescent="0.25"/>
    <row r="21" ht="21" customHeight="1" x14ac:dyDescent="0.25"/>
    <row r="22" ht="21" customHeight="1" x14ac:dyDescent="0.25"/>
  </sheetData>
  <mergeCells count="21">
    <mergeCell ref="A1:S1"/>
    <mergeCell ref="A2:Q2"/>
    <mergeCell ref="R2:S2"/>
    <mergeCell ref="A4:A7"/>
    <mergeCell ref="B5:D5"/>
    <mergeCell ref="E5:G5"/>
    <mergeCell ref="B4:D4"/>
    <mergeCell ref="B6:D6"/>
    <mergeCell ref="E4:G4"/>
    <mergeCell ref="K4:S4"/>
    <mergeCell ref="E6:G6"/>
    <mergeCell ref="H4:J4"/>
    <mergeCell ref="H5:J5"/>
    <mergeCell ref="H6:J6"/>
    <mergeCell ref="K5:M5"/>
    <mergeCell ref="K6:M6"/>
    <mergeCell ref="Q13:S13"/>
    <mergeCell ref="N5:P5"/>
    <mergeCell ref="N6:P6"/>
    <mergeCell ref="Q5:S5"/>
    <mergeCell ref="Q6:S6"/>
  </mergeCells>
  <pageMargins left="0.7" right="0.7" top="0.75" bottom="0.75" header="0.3" footer="0.3"/>
  <pageSetup paperSize="9" scale="71"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FF0000"/>
    <pageSetUpPr fitToPage="1"/>
  </sheetPr>
  <dimension ref="A1:Z13"/>
  <sheetViews>
    <sheetView workbookViewId="0">
      <selection sqref="A1:N1"/>
    </sheetView>
  </sheetViews>
  <sheetFormatPr defaultColWidth="9.140625" defaultRowHeight="15" x14ac:dyDescent="0.25"/>
  <cols>
    <col min="1" max="1" width="7" style="199" customWidth="1"/>
    <col min="2" max="2" width="11.85546875" style="199" customWidth="1"/>
    <col min="3" max="16384" width="9.140625" style="199"/>
  </cols>
  <sheetData>
    <row r="1" spans="1:26" ht="21" customHeight="1" x14ac:dyDescent="0.25">
      <c r="A1" s="2039" t="str">
        <f>'S2'!A1:B1</f>
        <v>Name of Transmission Licensee: Uttar Pradesh Power Transmission Corporation Limited</v>
      </c>
      <c r="B1" s="2039"/>
      <c r="C1" s="2039"/>
      <c r="D1" s="2039"/>
      <c r="E1" s="2039"/>
      <c r="F1" s="2039"/>
      <c r="G1" s="2039"/>
      <c r="H1" s="2039"/>
      <c r="I1" s="2039"/>
      <c r="J1" s="2039"/>
      <c r="K1" s="2039"/>
      <c r="L1" s="2039"/>
      <c r="M1" s="2039"/>
      <c r="N1" s="2039"/>
      <c r="O1" s="2039"/>
      <c r="P1" s="2039"/>
      <c r="Q1" s="2039"/>
      <c r="R1" s="2039"/>
      <c r="S1" s="2039"/>
      <c r="T1" s="2039"/>
      <c r="U1" s="2039"/>
      <c r="V1" s="2039"/>
      <c r="W1" s="2039"/>
      <c r="X1" s="2039"/>
      <c r="Y1" s="2039"/>
      <c r="Z1" s="2039"/>
    </row>
    <row r="2" spans="1:26" ht="21" customHeight="1" x14ac:dyDescent="0.25">
      <c r="A2" s="1881" t="s">
        <v>1055</v>
      </c>
      <c r="B2" s="1881"/>
      <c r="C2" s="1881"/>
      <c r="D2" s="1881"/>
      <c r="E2" s="1881"/>
      <c r="F2" s="1881"/>
      <c r="G2" s="1881"/>
      <c r="H2" s="1881"/>
      <c r="I2" s="1881"/>
      <c r="J2" s="1881"/>
      <c r="K2" s="1881"/>
      <c r="L2" s="1881"/>
      <c r="M2" s="1881"/>
      <c r="N2" s="1881"/>
      <c r="O2" s="1881"/>
      <c r="P2" s="1881"/>
      <c r="Q2" s="1881"/>
      <c r="R2" s="1881"/>
      <c r="S2" s="1874" t="s">
        <v>1246</v>
      </c>
      <c r="T2" s="1874"/>
      <c r="U2" s="479"/>
      <c r="V2" s="479"/>
      <c r="W2" s="479"/>
      <c r="X2" s="479"/>
      <c r="Y2" s="479"/>
      <c r="Z2" s="479"/>
    </row>
    <row r="3" spans="1:26" ht="21" customHeight="1" x14ac:dyDescent="0.25">
      <c r="A3" s="198"/>
      <c r="B3" s="198"/>
      <c r="C3" s="198"/>
      <c r="D3" s="198"/>
      <c r="E3" s="198"/>
      <c r="F3" s="198"/>
      <c r="G3" s="198"/>
      <c r="H3" s="198"/>
      <c r="I3" s="198"/>
      <c r="J3" s="198"/>
    </row>
    <row r="4" spans="1:26" ht="21" customHeight="1" x14ac:dyDescent="0.25">
      <c r="A4" s="2242" t="s">
        <v>1021</v>
      </c>
      <c r="B4" s="2242" t="s">
        <v>1022</v>
      </c>
      <c r="C4" s="2242" t="s">
        <v>506</v>
      </c>
      <c r="D4" s="2242"/>
      <c r="E4" s="2242"/>
      <c r="F4" s="2242"/>
      <c r="G4" s="2242" t="s">
        <v>235</v>
      </c>
      <c r="H4" s="2242"/>
      <c r="I4" s="2242"/>
      <c r="J4" s="2242"/>
      <c r="K4" s="2242" t="s">
        <v>49</v>
      </c>
      <c r="L4" s="2242"/>
      <c r="M4" s="2242"/>
      <c r="N4" s="2242"/>
      <c r="O4" s="1877" t="s">
        <v>163</v>
      </c>
      <c r="P4" s="1878"/>
      <c r="Q4" s="1878"/>
      <c r="R4" s="1878"/>
      <c r="S4" s="1878"/>
      <c r="T4" s="1878"/>
      <c r="U4" s="1878"/>
      <c r="V4" s="1878"/>
      <c r="W4" s="1878"/>
      <c r="X4" s="1878"/>
      <c r="Y4" s="1878"/>
      <c r="Z4" s="1879"/>
    </row>
    <row r="5" spans="1:26" ht="21" customHeight="1" x14ac:dyDescent="0.25">
      <c r="A5" s="2242"/>
      <c r="B5" s="2242"/>
      <c r="C5" s="1877" t="str">
        <f>'P1'!C5</f>
        <v>2014-15</v>
      </c>
      <c r="D5" s="1878"/>
      <c r="E5" s="1878"/>
      <c r="F5" s="1879"/>
      <c r="G5" s="1877" t="str">
        <f>'P1'!D5</f>
        <v>2015-16</v>
      </c>
      <c r="H5" s="1878"/>
      <c r="I5" s="1878"/>
      <c r="J5" s="1879"/>
      <c r="K5" s="1877" t="str">
        <f>'P1'!E5</f>
        <v>2016-17</v>
      </c>
      <c r="L5" s="1878"/>
      <c r="M5" s="1878"/>
      <c r="N5" s="1879"/>
      <c r="O5" s="1877" t="str">
        <f>'P1'!F5</f>
        <v>2017-18</v>
      </c>
      <c r="P5" s="1878"/>
      <c r="Q5" s="1878"/>
      <c r="R5" s="1879"/>
      <c r="S5" s="1877" t="str">
        <f>'P1'!G5</f>
        <v>2018-19</v>
      </c>
      <c r="T5" s="1878"/>
      <c r="U5" s="1878"/>
      <c r="V5" s="1879"/>
      <c r="W5" s="1877" t="str">
        <f>'P1'!H5</f>
        <v>2019-20</v>
      </c>
      <c r="X5" s="1878"/>
      <c r="Y5" s="1878"/>
      <c r="Z5" s="1879"/>
    </row>
    <row r="6" spans="1:26" ht="94.5" customHeight="1" x14ac:dyDescent="0.25">
      <c r="A6" s="2242"/>
      <c r="B6" s="2242"/>
      <c r="C6" s="141" t="s">
        <v>1023</v>
      </c>
      <c r="D6" s="141" t="s">
        <v>1024</v>
      </c>
      <c r="E6" s="141" t="s">
        <v>1025</v>
      </c>
      <c r="F6" s="141" t="s">
        <v>1026</v>
      </c>
      <c r="G6" s="141" t="s">
        <v>1023</v>
      </c>
      <c r="H6" s="141" t="s">
        <v>1024</v>
      </c>
      <c r="I6" s="141" t="s">
        <v>1025</v>
      </c>
      <c r="J6" s="141" t="s">
        <v>1026</v>
      </c>
      <c r="K6" s="141" t="s">
        <v>1023</v>
      </c>
      <c r="L6" s="141" t="s">
        <v>1024</v>
      </c>
      <c r="M6" s="141" t="s">
        <v>1025</v>
      </c>
      <c r="N6" s="141" t="s">
        <v>1026</v>
      </c>
      <c r="O6" s="141" t="s">
        <v>1023</v>
      </c>
      <c r="P6" s="141" t="s">
        <v>1024</v>
      </c>
      <c r="Q6" s="141" t="s">
        <v>1025</v>
      </c>
      <c r="R6" s="141" t="s">
        <v>1026</v>
      </c>
      <c r="S6" s="141" t="s">
        <v>1023</v>
      </c>
      <c r="T6" s="141" t="s">
        <v>1024</v>
      </c>
      <c r="U6" s="141" t="s">
        <v>1025</v>
      </c>
      <c r="V6" s="141" t="s">
        <v>1026</v>
      </c>
      <c r="W6" s="141" t="s">
        <v>1023</v>
      </c>
      <c r="X6" s="141" t="s">
        <v>1024</v>
      </c>
      <c r="Y6" s="141" t="s">
        <v>1025</v>
      </c>
      <c r="Z6" s="141" t="s">
        <v>1026</v>
      </c>
    </row>
    <row r="7" spans="1:26" ht="33" customHeight="1" x14ac:dyDescent="0.25">
      <c r="A7" s="53">
        <v>1</v>
      </c>
      <c r="B7" s="16" t="s">
        <v>1056</v>
      </c>
      <c r="C7" s="229"/>
      <c r="D7" s="229"/>
      <c r="E7" s="229"/>
      <c r="F7" s="229"/>
      <c r="G7" s="47"/>
      <c r="H7" s="47"/>
      <c r="I7" s="47"/>
      <c r="J7" s="47"/>
      <c r="K7" s="47"/>
      <c r="L7" s="47"/>
      <c r="M7" s="47"/>
      <c r="N7" s="47"/>
      <c r="O7" s="47"/>
      <c r="P7" s="47"/>
      <c r="Q7" s="47"/>
      <c r="R7" s="47"/>
      <c r="S7" s="47"/>
      <c r="T7" s="47"/>
      <c r="U7" s="47"/>
      <c r="V7" s="47"/>
      <c r="W7" s="47"/>
      <c r="X7" s="47"/>
      <c r="Y7" s="47"/>
      <c r="Z7" s="47"/>
    </row>
    <row r="8" spans="1:26" ht="32.25" customHeight="1" x14ac:dyDescent="0.25">
      <c r="A8" s="53">
        <v>2</v>
      </c>
      <c r="B8" s="16" t="s">
        <v>1057</v>
      </c>
      <c r="C8" s="229"/>
      <c r="D8" s="229"/>
      <c r="E8" s="229"/>
      <c r="F8" s="229"/>
      <c r="G8" s="47"/>
      <c r="H8" s="47"/>
      <c r="I8" s="47"/>
      <c r="J8" s="47"/>
      <c r="K8" s="47"/>
      <c r="L8" s="47"/>
      <c r="M8" s="47"/>
      <c r="N8" s="47"/>
      <c r="O8" s="47"/>
      <c r="P8" s="47"/>
      <c r="Q8" s="47"/>
      <c r="R8" s="47"/>
      <c r="S8" s="47"/>
      <c r="T8" s="47"/>
      <c r="U8" s="47"/>
      <c r="V8" s="47"/>
      <c r="W8" s="47"/>
      <c r="X8" s="47"/>
      <c r="Y8" s="47"/>
      <c r="Z8" s="47"/>
    </row>
    <row r="9" spans="1:26" ht="33" customHeight="1" x14ac:dyDescent="0.25">
      <c r="A9" s="53">
        <v>3</v>
      </c>
      <c r="B9" s="16" t="s">
        <v>1058</v>
      </c>
      <c r="C9" s="229"/>
      <c r="D9" s="229"/>
      <c r="E9" s="229"/>
      <c r="F9" s="229"/>
      <c r="G9" s="47"/>
      <c r="H9" s="47"/>
      <c r="I9" s="47"/>
      <c r="J9" s="47"/>
      <c r="K9" s="47"/>
      <c r="L9" s="47"/>
      <c r="M9" s="47"/>
      <c r="N9" s="47"/>
      <c r="O9" s="47"/>
      <c r="P9" s="47"/>
      <c r="Q9" s="47"/>
      <c r="R9" s="47"/>
      <c r="S9" s="47"/>
      <c r="T9" s="47"/>
      <c r="U9" s="47"/>
      <c r="V9" s="47"/>
      <c r="W9" s="47"/>
      <c r="X9" s="47"/>
      <c r="Y9" s="47"/>
      <c r="Z9" s="47"/>
    </row>
    <row r="10" spans="1:26" ht="21" customHeight="1" x14ac:dyDescent="0.25"/>
    <row r="11" spans="1:26" ht="21" customHeight="1" x14ac:dyDescent="0.25"/>
    <row r="12" spans="1:26" ht="21" customHeight="1" x14ac:dyDescent="0.25">
      <c r="X12" s="1956" t="s">
        <v>847</v>
      </c>
      <c r="Y12" s="1956"/>
      <c r="Z12" s="1956"/>
    </row>
    <row r="13" spans="1:26" ht="21" customHeight="1" x14ac:dyDescent="0.25"/>
  </sheetData>
  <mergeCells count="16">
    <mergeCell ref="A2:R2"/>
    <mergeCell ref="A1:Z1"/>
    <mergeCell ref="W5:Z5"/>
    <mergeCell ref="O4:Z4"/>
    <mergeCell ref="X12:Z12"/>
    <mergeCell ref="S2:T2"/>
    <mergeCell ref="K4:N4"/>
    <mergeCell ref="K5:N5"/>
    <mergeCell ref="O5:R5"/>
    <mergeCell ref="S5:V5"/>
    <mergeCell ref="A4:A6"/>
    <mergeCell ref="B4:B6"/>
    <mergeCell ref="C4:F4"/>
    <mergeCell ref="G4:J4"/>
    <mergeCell ref="C5:F5"/>
    <mergeCell ref="G5:J5"/>
  </mergeCells>
  <pageMargins left="0.7" right="0.7" top="0.75" bottom="0.75" header="0.3" footer="0.3"/>
  <pageSetup paperSize="9" scale="5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0000"/>
    <pageSetUpPr fitToPage="1"/>
  </sheetPr>
  <dimension ref="A1:N179"/>
  <sheetViews>
    <sheetView workbookViewId="0">
      <selection sqref="A1:N1"/>
    </sheetView>
  </sheetViews>
  <sheetFormatPr defaultRowHeight="15" x14ac:dyDescent="0.25"/>
  <cols>
    <col min="1" max="1" width="9" style="199" customWidth="1"/>
    <col min="2" max="2" width="59.85546875" style="199" customWidth="1"/>
    <col min="3" max="14" width="9.85546875" style="199" customWidth="1"/>
    <col min="15" max="231" width="9.140625" style="199"/>
    <col min="232" max="232" width="9" style="199" customWidth="1"/>
    <col min="233" max="233" width="68.28515625" style="199" customWidth="1"/>
    <col min="234" max="487" width="9.140625" style="199"/>
    <col min="488" max="488" width="9" style="199" customWidth="1"/>
    <col min="489" max="489" width="68.28515625" style="199" customWidth="1"/>
    <col min="490" max="743" width="9.140625" style="199"/>
    <col min="744" max="744" width="9" style="199" customWidth="1"/>
    <col min="745" max="745" width="68.28515625" style="199" customWidth="1"/>
    <col min="746" max="999" width="9.140625" style="199"/>
    <col min="1000" max="1000" width="9" style="199" customWidth="1"/>
    <col min="1001" max="1001" width="68.28515625" style="199" customWidth="1"/>
    <col min="1002" max="1255" width="9.140625" style="199"/>
    <col min="1256" max="1256" width="9" style="199" customWidth="1"/>
    <col min="1257" max="1257" width="68.28515625" style="199" customWidth="1"/>
    <col min="1258" max="1511" width="9.140625" style="199"/>
    <col min="1512" max="1512" width="9" style="199" customWidth="1"/>
    <col min="1513" max="1513" width="68.28515625" style="199" customWidth="1"/>
    <col min="1514" max="1767" width="9.140625" style="199"/>
    <col min="1768" max="1768" width="9" style="199" customWidth="1"/>
    <col min="1769" max="1769" width="68.28515625" style="199" customWidth="1"/>
    <col min="1770" max="2023" width="9.140625" style="199"/>
    <col min="2024" max="2024" width="9" style="199" customWidth="1"/>
    <col min="2025" max="2025" width="68.28515625" style="199" customWidth="1"/>
    <col min="2026" max="2279" width="9.140625" style="199"/>
    <col min="2280" max="2280" width="9" style="199" customWidth="1"/>
    <col min="2281" max="2281" width="68.28515625" style="199" customWidth="1"/>
    <col min="2282" max="2535" width="9.140625" style="199"/>
    <col min="2536" max="2536" width="9" style="199" customWidth="1"/>
    <col min="2537" max="2537" width="68.28515625" style="199" customWidth="1"/>
    <col min="2538" max="2791" width="9.140625" style="199"/>
    <col min="2792" max="2792" width="9" style="199" customWidth="1"/>
    <col min="2793" max="2793" width="68.28515625" style="199" customWidth="1"/>
    <col min="2794" max="3047" width="9.140625" style="199"/>
    <col min="3048" max="3048" width="9" style="199" customWidth="1"/>
    <col min="3049" max="3049" width="68.28515625" style="199" customWidth="1"/>
    <col min="3050" max="3303" width="9.140625" style="199"/>
    <col min="3304" max="3304" width="9" style="199" customWidth="1"/>
    <col min="3305" max="3305" width="68.28515625" style="199" customWidth="1"/>
    <col min="3306" max="3559" width="9.140625" style="199"/>
    <col min="3560" max="3560" width="9" style="199" customWidth="1"/>
    <col min="3561" max="3561" width="68.28515625" style="199" customWidth="1"/>
    <col min="3562" max="3815" width="9.140625" style="199"/>
    <col min="3816" max="3816" width="9" style="199" customWidth="1"/>
    <col min="3817" max="3817" width="68.28515625" style="199" customWidth="1"/>
    <col min="3818" max="4071" width="9.140625" style="199"/>
    <col min="4072" max="4072" width="9" style="199" customWidth="1"/>
    <col min="4073" max="4073" width="68.28515625" style="199" customWidth="1"/>
    <col min="4074" max="4327" width="9.140625" style="199"/>
    <col min="4328" max="4328" width="9" style="199" customWidth="1"/>
    <col min="4329" max="4329" width="68.28515625" style="199" customWidth="1"/>
    <col min="4330" max="4583" width="9.140625" style="199"/>
    <col min="4584" max="4584" width="9" style="199" customWidth="1"/>
    <col min="4585" max="4585" width="68.28515625" style="199" customWidth="1"/>
    <col min="4586" max="4839" width="9.140625" style="199"/>
    <col min="4840" max="4840" width="9" style="199" customWidth="1"/>
    <col min="4841" max="4841" width="68.28515625" style="199" customWidth="1"/>
    <col min="4842" max="5095" width="9.140625" style="199"/>
    <col min="5096" max="5096" width="9" style="199" customWidth="1"/>
    <col min="5097" max="5097" width="68.28515625" style="199" customWidth="1"/>
    <col min="5098" max="5351" width="9.140625" style="199"/>
    <col min="5352" max="5352" width="9" style="199" customWidth="1"/>
    <col min="5353" max="5353" width="68.28515625" style="199" customWidth="1"/>
    <col min="5354" max="5607" width="9.140625" style="199"/>
    <col min="5608" max="5608" width="9" style="199" customWidth="1"/>
    <col min="5609" max="5609" width="68.28515625" style="199" customWidth="1"/>
    <col min="5610" max="5863" width="9.140625" style="199"/>
    <col min="5864" max="5864" width="9" style="199" customWidth="1"/>
    <col min="5865" max="5865" width="68.28515625" style="199" customWidth="1"/>
    <col min="5866" max="6119" width="9.140625" style="199"/>
    <col min="6120" max="6120" width="9" style="199" customWidth="1"/>
    <col min="6121" max="6121" width="68.28515625" style="199" customWidth="1"/>
    <col min="6122" max="6375" width="9.140625" style="199"/>
    <col min="6376" max="6376" width="9" style="199" customWidth="1"/>
    <col min="6377" max="6377" width="68.28515625" style="199" customWidth="1"/>
    <col min="6378" max="6631" width="9.140625" style="199"/>
    <col min="6632" max="6632" width="9" style="199" customWidth="1"/>
    <col min="6633" max="6633" width="68.28515625" style="199" customWidth="1"/>
    <col min="6634" max="6887" width="9.140625" style="199"/>
    <col min="6888" max="6888" width="9" style="199" customWidth="1"/>
    <col min="6889" max="6889" width="68.28515625" style="199" customWidth="1"/>
    <col min="6890" max="7143" width="9.140625" style="199"/>
    <col min="7144" max="7144" width="9" style="199" customWidth="1"/>
    <col min="7145" max="7145" width="68.28515625" style="199" customWidth="1"/>
    <col min="7146" max="7399" width="9.140625" style="199"/>
    <col min="7400" max="7400" width="9" style="199" customWidth="1"/>
    <col min="7401" max="7401" width="68.28515625" style="199" customWidth="1"/>
    <col min="7402" max="7655" width="9.140625" style="199"/>
    <col min="7656" max="7656" width="9" style="199" customWidth="1"/>
    <col min="7657" max="7657" width="68.28515625" style="199" customWidth="1"/>
    <col min="7658" max="7911" width="9.140625" style="199"/>
    <col min="7912" max="7912" width="9" style="199" customWidth="1"/>
    <col min="7913" max="7913" width="68.28515625" style="199" customWidth="1"/>
    <col min="7914" max="8167" width="9.140625" style="199"/>
    <col min="8168" max="8168" width="9" style="199" customWidth="1"/>
    <col min="8169" max="8169" width="68.28515625" style="199" customWidth="1"/>
    <col min="8170" max="8423" width="9.140625" style="199"/>
    <col min="8424" max="8424" width="9" style="199" customWidth="1"/>
    <col min="8425" max="8425" width="68.28515625" style="199" customWidth="1"/>
    <col min="8426" max="8679" width="9.140625" style="199"/>
    <col min="8680" max="8680" width="9" style="199" customWidth="1"/>
    <col min="8681" max="8681" width="68.28515625" style="199" customWidth="1"/>
    <col min="8682" max="8935" width="9.140625" style="199"/>
    <col min="8936" max="8936" width="9" style="199" customWidth="1"/>
    <col min="8937" max="8937" width="68.28515625" style="199" customWidth="1"/>
    <col min="8938" max="9191" width="9.140625" style="199"/>
    <col min="9192" max="9192" width="9" style="199" customWidth="1"/>
    <col min="9193" max="9193" width="68.28515625" style="199" customWidth="1"/>
    <col min="9194" max="9447" width="9.140625" style="199"/>
    <col min="9448" max="9448" width="9" style="199" customWidth="1"/>
    <col min="9449" max="9449" width="68.28515625" style="199" customWidth="1"/>
    <col min="9450" max="9703" width="9.140625" style="199"/>
    <col min="9704" max="9704" width="9" style="199" customWidth="1"/>
    <col min="9705" max="9705" width="68.28515625" style="199" customWidth="1"/>
    <col min="9706" max="9959" width="9.140625" style="199"/>
    <col min="9960" max="9960" width="9" style="199" customWidth="1"/>
    <col min="9961" max="9961" width="68.28515625" style="199" customWidth="1"/>
    <col min="9962" max="10215" width="9.140625" style="199"/>
    <col min="10216" max="10216" width="9" style="199" customWidth="1"/>
    <col min="10217" max="10217" width="68.28515625" style="199" customWidth="1"/>
    <col min="10218" max="10471" width="9.140625" style="199"/>
    <col min="10472" max="10472" width="9" style="199" customWidth="1"/>
    <col min="10473" max="10473" width="68.28515625" style="199" customWidth="1"/>
    <col min="10474" max="10727" width="9.140625" style="199"/>
    <col min="10728" max="10728" width="9" style="199" customWidth="1"/>
    <col min="10729" max="10729" width="68.28515625" style="199" customWidth="1"/>
    <col min="10730" max="10983" width="9.140625" style="199"/>
    <col min="10984" max="10984" width="9" style="199" customWidth="1"/>
    <col min="10985" max="10985" width="68.28515625" style="199" customWidth="1"/>
    <col min="10986" max="11239" width="9.140625" style="199"/>
    <col min="11240" max="11240" width="9" style="199" customWidth="1"/>
    <col min="11241" max="11241" width="68.28515625" style="199" customWidth="1"/>
    <col min="11242" max="11495" width="9.140625" style="199"/>
    <col min="11496" max="11496" width="9" style="199" customWidth="1"/>
    <col min="11497" max="11497" width="68.28515625" style="199" customWidth="1"/>
    <col min="11498" max="11751" width="9.140625" style="199"/>
    <col min="11752" max="11752" width="9" style="199" customWidth="1"/>
    <col min="11753" max="11753" width="68.28515625" style="199" customWidth="1"/>
    <col min="11754" max="12007" width="9.140625" style="199"/>
    <col min="12008" max="12008" width="9" style="199" customWidth="1"/>
    <col min="12009" max="12009" width="68.28515625" style="199" customWidth="1"/>
    <col min="12010" max="12263" width="9.140625" style="199"/>
    <col min="12264" max="12264" width="9" style="199" customWidth="1"/>
    <col min="12265" max="12265" width="68.28515625" style="199" customWidth="1"/>
    <col min="12266" max="12519" width="9.140625" style="199"/>
    <col min="12520" max="12520" width="9" style="199" customWidth="1"/>
    <col min="12521" max="12521" width="68.28515625" style="199" customWidth="1"/>
    <col min="12522" max="12775" width="9.140625" style="199"/>
    <col min="12776" max="12776" width="9" style="199" customWidth="1"/>
    <col min="12777" max="12777" width="68.28515625" style="199" customWidth="1"/>
    <col min="12778" max="13031" width="9.140625" style="199"/>
    <col min="13032" max="13032" width="9" style="199" customWidth="1"/>
    <col min="13033" max="13033" width="68.28515625" style="199" customWidth="1"/>
    <col min="13034" max="13287" width="9.140625" style="199"/>
    <col min="13288" max="13288" width="9" style="199" customWidth="1"/>
    <col min="13289" max="13289" width="68.28515625" style="199" customWidth="1"/>
    <col min="13290" max="13543" width="9.140625" style="199"/>
    <col min="13544" max="13544" width="9" style="199" customWidth="1"/>
    <col min="13545" max="13545" width="68.28515625" style="199" customWidth="1"/>
    <col min="13546" max="13799" width="9.140625" style="199"/>
    <col min="13800" max="13800" width="9" style="199" customWidth="1"/>
    <col min="13801" max="13801" width="68.28515625" style="199" customWidth="1"/>
    <col min="13802" max="14055" width="9.140625" style="199"/>
    <col min="14056" max="14056" width="9" style="199" customWidth="1"/>
    <col min="14057" max="14057" width="68.28515625" style="199" customWidth="1"/>
    <col min="14058" max="14311" width="9.140625" style="199"/>
    <col min="14312" max="14312" width="9" style="199" customWidth="1"/>
    <col min="14313" max="14313" width="68.28515625" style="199" customWidth="1"/>
    <col min="14314" max="14567" width="9.140625" style="199"/>
    <col min="14568" max="14568" width="9" style="199" customWidth="1"/>
    <col min="14569" max="14569" width="68.28515625" style="199" customWidth="1"/>
    <col min="14570" max="14823" width="9.140625" style="199"/>
    <col min="14824" max="14824" width="9" style="199" customWidth="1"/>
    <col min="14825" max="14825" width="68.28515625" style="199" customWidth="1"/>
    <col min="14826" max="15079" width="9.140625" style="199"/>
    <col min="15080" max="15080" width="9" style="199" customWidth="1"/>
    <col min="15081" max="15081" width="68.28515625" style="199" customWidth="1"/>
    <col min="15082" max="15335" width="9.140625" style="199"/>
    <col min="15336" max="15336" width="9" style="199" customWidth="1"/>
    <col min="15337" max="15337" width="68.28515625" style="199" customWidth="1"/>
    <col min="15338" max="15591" width="9.140625" style="199"/>
    <col min="15592" max="15592" width="9" style="199" customWidth="1"/>
    <col min="15593" max="15593" width="68.28515625" style="199" customWidth="1"/>
    <col min="15594" max="15847" width="9.140625" style="199"/>
    <col min="15848" max="15848" width="9" style="199" customWidth="1"/>
    <col min="15849" max="15849" width="68.28515625" style="199" customWidth="1"/>
    <col min="15850" max="16103" width="9.140625" style="199"/>
    <col min="16104" max="16104" width="9" style="199" customWidth="1"/>
    <col min="16105" max="16105" width="68.28515625" style="199" customWidth="1"/>
    <col min="16106" max="16384" width="9.140625" style="199"/>
  </cols>
  <sheetData>
    <row r="1" spans="1:14" ht="21" customHeight="1" x14ac:dyDescent="0.25">
      <c r="A1" s="2039" t="str">
        <f>'S2'!A1:B1</f>
        <v>Name of Transmission Licensee: Uttar Pradesh Power Transmission Corporation Limited</v>
      </c>
      <c r="B1" s="2039"/>
      <c r="C1" s="2039"/>
      <c r="D1" s="2039"/>
      <c r="E1" s="2039"/>
      <c r="F1" s="2039"/>
      <c r="G1" s="2039"/>
      <c r="H1" s="2039"/>
      <c r="I1" s="2039"/>
      <c r="J1" s="2039"/>
      <c r="K1" s="2039"/>
      <c r="L1" s="2039"/>
      <c r="M1" s="2039"/>
      <c r="N1" s="2039"/>
    </row>
    <row r="2" spans="1:14" ht="21" customHeight="1" x14ac:dyDescent="0.25">
      <c r="A2" s="1881" t="s">
        <v>1049</v>
      </c>
      <c r="B2" s="1881"/>
      <c r="C2" s="1881"/>
      <c r="D2" s="1881"/>
      <c r="E2" s="1881"/>
      <c r="F2" s="1881"/>
      <c r="G2" s="1881"/>
      <c r="H2" s="1881"/>
      <c r="I2" s="1881"/>
      <c r="J2" s="1881"/>
      <c r="K2" s="1881"/>
      <c r="L2" s="1881"/>
      <c r="M2" s="1874" t="s">
        <v>1247</v>
      </c>
      <c r="N2" s="1874"/>
    </row>
    <row r="3" spans="1:14" ht="21" customHeight="1" x14ac:dyDescent="0.25">
      <c r="A3" s="198"/>
      <c r="B3" s="198"/>
      <c r="C3" s="198"/>
      <c r="D3" s="198"/>
      <c r="E3" s="198"/>
      <c r="F3" s="198"/>
    </row>
    <row r="4" spans="1:14" ht="21" customHeight="1" x14ac:dyDescent="0.25">
      <c r="A4" s="2248" t="s">
        <v>516</v>
      </c>
      <c r="B4" s="2248" t="s">
        <v>1033</v>
      </c>
      <c r="C4" s="2465" t="s">
        <v>506</v>
      </c>
      <c r="D4" s="1757"/>
      <c r="E4" s="2465" t="s">
        <v>235</v>
      </c>
      <c r="F4" s="1757"/>
      <c r="G4" s="2465" t="s">
        <v>49</v>
      </c>
      <c r="H4" s="1757"/>
      <c r="I4" s="2460" t="s">
        <v>163</v>
      </c>
      <c r="J4" s="2464"/>
      <c r="K4" s="2464"/>
      <c r="L4" s="2464"/>
      <c r="M4" s="2464"/>
      <c r="N4" s="2461"/>
    </row>
    <row r="5" spans="1:14" ht="21" customHeight="1" x14ac:dyDescent="0.25">
      <c r="A5" s="2458"/>
      <c r="B5" s="2458"/>
      <c r="C5" s="2460" t="s">
        <v>1027</v>
      </c>
      <c r="D5" s="2461"/>
      <c r="E5" s="2460" t="s">
        <v>1028</v>
      </c>
      <c r="F5" s="2461"/>
      <c r="G5" s="2460" t="s">
        <v>1029</v>
      </c>
      <c r="H5" s="2461"/>
      <c r="I5" s="2460" t="s">
        <v>1030</v>
      </c>
      <c r="J5" s="2461"/>
      <c r="K5" s="2460" t="s">
        <v>1031</v>
      </c>
      <c r="L5" s="2461"/>
      <c r="M5" s="2460" t="s">
        <v>1032</v>
      </c>
      <c r="N5" s="2461"/>
    </row>
    <row r="6" spans="1:14" ht="57.75" customHeight="1" x14ac:dyDescent="0.25">
      <c r="A6" s="2458"/>
      <c r="B6" s="2458"/>
      <c r="C6" s="242" t="s">
        <v>1034</v>
      </c>
      <c r="D6" s="141" t="s">
        <v>1035</v>
      </c>
      <c r="E6" s="242" t="s">
        <v>1034</v>
      </c>
      <c r="F6" s="141" t="s">
        <v>1035</v>
      </c>
      <c r="G6" s="242" t="s">
        <v>1034</v>
      </c>
      <c r="H6" s="141" t="s">
        <v>1035</v>
      </c>
      <c r="I6" s="242" t="s">
        <v>1034</v>
      </c>
      <c r="J6" s="141" t="s">
        <v>1035</v>
      </c>
      <c r="K6" s="242" t="s">
        <v>1034</v>
      </c>
      <c r="L6" s="141" t="s">
        <v>1035</v>
      </c>
      <c r="M6" s="242" t="s">
        <v>1034</v>
      </c>
      <c r="N6" s="141" t="s">
        <v>1035</v>
      </c>
    </row>
    <row r="7" spans="1:14" ht="31.5" customHeight="1" x14ac:dyDescent="0.25">
      <c r="A7" s="52" t="s">
        <v>172</v>
      </c>
      <c r="B7" s="17" t="s">
        <v>1036</v>
      </c>
      <c r="C7" s="386"/>
      <c r="D7" s="386"/>
      <c r="E7" s="386"/>
      <c r="F7" s="386"/>
      <c r="G7" s="386"/>
      <c r="H7" s="386"/>
      <c r="I7" s="386"/>
      <c r="J7" s="386"/>
      <c r="K7" s="386"/>
      <c r="L7" s="386"/>
      <c r="M7" s="386"/>
      <c r="N7" s="386"/>
    </row>
    <row r="8" spans="1:14" ht="21" customHeight="1" x14ac:dyDescent="0.25">
      <c r="A8" s="53" t="s">
        <v>596</v>
      </c>
      <c r="B8" s="229" t="s">
        <v>1037</v>
      </c>
      <c r="C8" s="225"/>
      <c r="D8" s="225"/>
      <c r="E8" s="225"/>
      <c r="F8" s="225"/>
      <c r="G8" s="225"/>
      <c r="H8" s="225"/>
      <c r="I8" s="225"/>
      <c r="J8" s="225"/>
      <c r="K8" s="225"/>
      <c r="L8" s="225"/>
      <c r="M8" s="225"/>
      <c r="N8" s="225"/>
    </row>
    <row r="9" spans="1:14" ht="21" customHeight="1" x14ac:dyDescent="0.25">
      <c r="A9" s="53" t="s">
        <v>597</v>
      </c>
      <c r="B9" s="229" t="s">
        <v>1038</v>
      </c>
      <c r="C9" s="225"/>
      <c r="D9" s="225"/>
      <c r="E9" s="225"/>
      <c r="F9" s="225"/>
      <c r="G9" s="225"/>
      <c r="H9" s="225"/>
      <c r="I9" s="225"/>
      <c r="J9" s="225"/>
      <c r="K9" s="225"/>
      <c r="L9" s="225"/>
      <c r="M9" s="225"/>
      <c r="N9" s="225"/>
    </row>
    <row r="10" spans="1:14" ht="21" customHeight="1" x14ac:dyDescent="0.25">
      <c r="A10" s="53" t="s">
        <v>602</v>
      </c>
      <c r="B10" s="229" t="s">
        <v>1039</v>
      </c>
      <c r="C10" s="225"/>
      <c r="D10" s="225"/>
      <c r="E10" s="225"/>
      <c r="F10" s="225"/>
      <c r="G10" s="225"/>
      <c r="H10" s="225"/>
      <c r="I10" s="225"/>
      <c r="J10" s="225"/>
      <c r="K10" s="225"/>
      <c r="L10" s="225"/>
      <c r="M10" s="225"/>
      <c r="N10" s="225"/>
    </row>
    <row r="11" spans="1:14" ht="21" customHeight="1" x14ac:dyDescent="0.25">
      <c r="A11" s="53" t="s">
        <v>960</v>
      </c>
      <c r="B11" s="229" t="s">
        <v>1040</v>
      </c>
      <c r="C11" s="225"/>
      <c r="D11" s="225"/>
      <c r="E11" s="225"/>
      <c r="F11" s="225"/>
      <c r="G11" s="225"/>
      <c r="H11" s="225"/>
      <c r="I11" s="225"/>
      <c r="J11" s="225"/>
      <c r="K11" s="225"/>
      <c r="L11" s="225"/>
      <c r="M11" s="225"/>
      <c r="N11" s="225"/>
    </row>
    <row r="12" spans="1:14" ht="21" customHeight="1" x14ac:dyDescent="0.25">
      <c r="A12" s="53" t="s">
        <v>961</v>
      </c>
      <c r="B12" s="229" t="s">
        <v>1041</v>
      </c>
      <c r="C12" s="225"/>
      <c r="D12" s="225"/>
      <c r="E12" s="225"/>
      <c r="F12" s="225"/>
      <c r="G12" s="225"/>
      <c r="H12" s="225"/>
      <c r="I12" s="225"/>
      <c r="J12" s="225"/>
      <c r="K12" s="225"/>
      <c r="L12" s="225"/>
      <c r="M12" s="225"/>
      <c r="N12" s="225"/>
    </row>
    <row r="13" spans="1:14" ht="21" customHeight="1" x14ac:dyDescent="0.25">
      <c r="A13" s="53" t="s">
        <v>1048</v>
      </c>
      <c r="B13" s="229" t="s">
        <v>1042</v>
      </c>
      <c r="C13" s="225"/>
      <c r="D13" s="225"/>
      <c r="E13" s="225"/>
      <c r="F13" s="225"/>
      <c r="G13" s="225"/>
      <c r="H13" s="225"/>
      <c r="I13" s="225"/>
      <c r="J13" s="225"/>
      <c r="K13" s="225"/>
      <c r="L13" s="225"/>
      <c r="M13" s="225"/>
      <c r="N13" s="225"/>
    </row>
    <row r="14" spans="1:14" ht="21" customHeight="1" x14ac:dyDescent="0.25">
      <c r="A14" s="53" t="s">
        <v>1191</v>
      </c>
      <c r="B14" s="229" t="s">
        <v>1043</v>
      </c>
      <c r="C14" s="225"/>
      <c r="D14" s="225"/>
      <c r="E14" s="225"/>
      <c r="F14" s="225"/>
      <c r="G14" s="225"/>
      <c r="H14" s="225"/>
      <c r="I14" s="225"/>
      <c r="J14" s="225"/>
      <c r="K14" s="225"/>
      <c r="L14" s="225"/>
      <c r="M14" s="225"/>
      <c r="N14" s="225"/>
    </row>
    <row r="15" spans="1:14" ht="21" customHeight="1" x14ac:dyDescent="0.25">
      <c r="A15" s="53" t="s">
        <v>1192</v>
      </c>
      <c r="B15" s="229" t="s">
        <v>1044</v>
      </c>
      <c r="C15" s="225"/>
      <c r="D15" s="225"/>
      <c r="E15" s="225"/>
      <c r="F15" s="225"/>
      <c r="G15" s="225"/>
      <c r="H15" s="225"/>
      <c r="I15" s="225"/>
      <c r="J15" s="225"/>
      <c r="K15" s="225"/>
      <c r="L15" s="225"/>
      <c r="M15" s="225"/>
      <c r="N15" s="225"/>
    </row>
    <row r="16" spans="1:14" ht="21" customHeight="1" x14ac:dyDescent="0.25">
      <c r="A16" s="53" t="s">
        <v>1193</v>
      </c>
      <c r="B16" s="229" t="s">
        <v>1045</v>
      </c>
      <c r="C16" s="225"/>
      <c r="D16" s="225"/>
      <c r="E16" s="225"/>
      <c r="F16" s="225"/>
      <c r="G16" s="225"/>
      <c r="H16" s="225"/>
      <c r="I16" s="225"/>
      <c r="J16" s="225"/>
      <c r="K16" s="225"/>
      <c r="L16" s="225"/>
      <c r="M16" s="225"/>
      <c r="N16" s="225"/>
    </row>
    <row r="17" spans="1:14" ht="21" customHeight="1" x14ac:dyDescent="0.25">
      <c r="A17" s="53"/>
      <c r="B17" s="229"/>
      <c r="C17" s="225"/>
      <c r="D17" s="225"/>
      <c r="E17" s="225"/>
      <c r="F17" s="225"/>
      <c r="G17" s="225"/>
      <c r="H17" s="225"/>
      <c r="I17" s="225"/>
      <c r="J17" s="225"/>
      <c r="K17" s="225"/>
      <c r="L17" s="225"/>
      <c r="M17" s="225"/>
      <c r="N17" s="225"/>
    </row>
    <row r="18" spans="1:14" ht="21" customHeight="1" x14ac:dyDescent="0.25">
      <c r="A18" s="52" t="s">
        <v>183</v>
      </c>
      <c r="B18" s="289" t="s">
        <v>1046</v>
      </c>
      <c r="C18" s="2462"/>
      <c r="D18" s="2463"/>
      <c r="E18" s="2462"/>
      <c r="F18" s="2463"/>
      <c r="G18" s="2462"/>
      <c r="H18" s="2463"/>
      <c r="I18" s="2462"/>
      <c r="J18" s="2463"/>
      <c r="K18" s="2462"/>
      <c r="L18" s="2463"/>
      <c r="M18" s="2462"/>
      <c r="N18" s="2463"/>
    </row>
    <row r="19" spans="1:14" ht="21" customHeight="1" x14ac:dyDescent="0.25">
      <c r="A19" s="52"/>
      <c r="B19" s="289"/>
      <c r="C19" s="163"/>
      <c r="D19" s="163"/>
      <c r="E19" s="163"/>
      <c r="F19" s="163"/>
      <c r="G19" s="163"/>
      <c r="H19" s="163"/>
      <c r="I19" s="163"/>
      <c r="J19" s="163"/>
      <c r="K19" s="163"/>
      <c r="L19" s="163"/>
      <c r="M19" s="163"/>
      <c r="N19" s="163"/>
    </row>
    <row r="20" spans="1:14" ht="27.75" customHeight="1" x14ac:dyDescent="0.25">
      <c r="A20" s="52" t="s">
        <v>260</v>
      </c>
      <c r="B20" s="17" t="s">
        <v>1047</v>
      </c>
      <c r="C20" s="386"/>
      <c r="D20" s="386"/>
      <c r="E20" s="386"/>
      <c r="F20" s="386"/>
      <c r="G20" s="386"/>
      <c r="H20" s="386"/>
      <c r="I20" s="386"/>
      <c r="J20" s="386"/>
      <c r="K20" s="386"/>
      <c r="L20" s="386"/>
      <c r="M20" s="386"/>
      <c r="N20" s="386"/>
    </row>
    <row r="21" spans="1:14" ht="21" customHeight="1" x14ac:dyDescent="0.25">
      <c r="A21" s="53" t="s">
        <v>596</v>
      </c>
      <c r="B21" s="229"/>
      <c r="C21" s="225"/>
      <c r="D21" s="225"/>
      <c r="E21" s="225"/>
      <c r="F21" s="225"/>
      <c r="G21" s="225"/>
      <c r="H21" s="225"/>
      <c r="I21" s="225"/>
      <c r="J21" s="225"/>
      <c r="K21" s="225"/>
      <c r="L21" s="225"/>
      <c r="M21" s="225"/>
      <c r="N21" s="225"/>
    </row>
    <row r="22" spans="1:14" ht="21" customHeight="1" x14ac:dyDescent="0.25">
      <c r="A22" s="53" t="s">
        <v>597</v>
      </c>
      <c r="B22" s="229"/>
      <c r="C22" s="225"/>
      <c r="D22" s="225"/>
      <c r="E22" s="225"/>
      <c r="F22" s="225"/>
      <c r="G22" s="225"/>
      <c r="H22" s="225"/>
      <c r="I22" s="225"/>
      <c r="J22" s="225"/>
      <c r="K22" s="225"/>
      <c r="L22" s="225"/>
      <c r="M22" s="225"/>
      <c r="N22" s="225"/>
    </row>
    <row r="23" spans="1:14" ht="21" customHeight="1" x14ac:dyDescent="0.25">
      <c r="A23" s="53" t="s">
        <v>602</v>
      </c>
      <c r="B23" s="229"/>
      <c r="C23" s="225"/>
      <c r="D23" s="225"/>
      <c r="E23" s="225"/>
      <c r="F23" s="225"/>
      <c r="G23" s="225"/>
      <c r="H23" s="225"/>
      <c r="I23" s="225"/>
      <c r="J23" s="225"/>
      <c r="K23" s="225"/>
      <c r="L23" s="225"/>
      <c r="M23" s="225"/>
      <c r="N23" s="225"/>
    </row>
    <row r="24" spans="1:14" ht="21" customHeight="1" x14ac:dyDescent="0.25">
      <c r="A24" s="53" t="s">
        <v>960</v>
      </c>
      <c r="B24" s="229"/>
      <c r="C24" s="225"/>
      <c r="D24" s="225"/>
      <c r="E24" s="225"/>
      <c r="F24" s="225"/>
      <c r="G24" s="225"/>
      <c r="H24" s="225"/>
      <c r="I24" s="225"/>
      <c r="J24" s="225"/>
      <c r="K24" s="225"/>
      <c r="L24" s="225"/>
      <c r="M24" s="225"/>
      <c r="N24" s="225"/>
    </row>
    <row r="25" spans="1:14" ht="21" customHeight="1" x14ac:dyDescent="0.25">
      <c r="A25" s="53" t="s">
        <v>961</v>
      </c>
      <c r="B25" s="229"/>
      <c r="C25" s="225"/>
      <c r="D25" s="225"/>
      <c r="E25" s="225"/>
      <c r="F25" s="225"/>
      <c r="G25" s="225"/>
      <c r="H25" s="225"/>
      <c r="I25" s="225"/>
      <c r="J25" s="225"/>
      <c r="K25" s="225"/>
      <c r="L25" s="225"/>
      <c r="M25" s="225"/>
      <c r="N25" s="225"/>
    </row>
    <row r="26" spans="1:14" ht="21" customHeight="1" x14ac:dyDescent="0.25">
      <c r="A26" s="53" t="s">
        <v>1048</v>
      </c>
      <c r="B26" s="229"/>
      <c r="C26" s="225"/>
      <c r="D26" s="225"/>
      <c r="E26" s="225"/>
      <c r="F26" s="225"/>
      <c r="G26" s="225"/>
      <c r="H26" s="225"/>
      <c r="I26" s="225"/>
      <c r="J26" s="225"/>
      <c r="K26" s="225"/>
      <c r="L26" s="225"/>
      <c r="M26" s="225"/>
      <c r="N26" s="225"/>
    </row>
    <row r="27" spans="1:14" ht="21" customHeight="1" x14ac:dyDescent="0.25"/>
    <row r="28" spans="1:14" ht="21" customHeight="1" x14ac:dyDescent="0.25"/>
    <row r="29" spans="1:14" ht="21" customHeight="1" x14ac:dyDescent="0.25">
      <c r="L29" s="1956" t="s">
        <v>847</v>
      </c>
      <c r="M29" s="1956"/>
      <c r="N29" s="1956"/>
    </row>
    <row r="30" spans="1:14" ht="21" customHeight="1" x14ac:dyDescent="0.25">
      <c r="L30" s="211"/>
      <c r="M30" s="211"/>
      <c r="N30" s="211"/>
    </row>
    <row r="31" spans="1:14" ht="21" customHeight="1" x14ac:dyDescent="0.25">
      <c r="L31" s="211"/>
      <c r="M31" s="211"/>
      <c r="N31" s="211"/>
    </row>
    <row r="32" spans="1:14" ht="21" customHeight="1" x14ac:dyDescent="0.25">
      <c r="L32" s="211"/>
      <c r="M32" s="211"/>
      <c r="N32" s="211"/>
    </row>
    <row r="33" spans="12:14" ht="21" customHeight="1" x14ac:dyDescent="0.25">
      <c r="L33" s="211"/>
      <c r="M33" s="211"/>
      <c r="N33" s="211"/>
    </row>
    <row r="34" spans="12:14" ht="21" customHeight="1" x14ac:dyDescent="0.25">
      <c r="L34" s="211"/>
      <c r="M34" s="211"/>
      <c r="N34" s="211"/>
    </row>
    <row r="35" spans="12:14" ht="21" customHeight="1" x14ac:dyDescent="0.25">
      <c r="L35" s="211"/>
      <c r="M35" s="211"/>
      <c r="N35" s="211"/>
    </row>
    <row r="36" spans="12:14" ht="21" customHeight="1" x14ac:dyDescent="0.25">
      <c r="L36" s="211"/>
      <c r="M36" s="211"/>
      <c r="N36" s="211"/>
    </row>
    <row r="37" spans="12:14" ht="21" customHeight="1" x14ac:dyDescent="0.25">
      <c r="L37" s="211"/>
      <c r="M37" s="211"/>
      <c r="N37" s="211"/>
    </row>
    <row r="38" spans="12:14" ht="21" customHeight="1" x14ac:dyDescent="0.25">
      <c r="L38" s="211"/>
      <c r="M38" s="211"/>
      <c r="N38" s="211"/>
    </row>
    <row r="39" spans="12:14" ht="21" customHeight="1" x14ac:dyDescent="0.25">
      <c r="L39" s="211"/>
      <c r="M39" s="211"/>
      <c r="N39" s="211"/>
    </row>
    <row r="40" spans="12:14" ht="21" customHeight="1" x14ac:dyDescent="0.25">
      <c r="L40" s="211"/>
      <c r="M40" s="211"/>
      <c r="N40" s="211"/>
    </row>
    <row r="41" spans="12:14" ht="21" customHeight="1" x14ac:dyDescent="0.25">
      <c r="L41" s="211"/>
      <c r="M41" s="211"/>
      <c r="N41" s="211"/>
    </row>
    <row r="42" spans="12:14" ht="21" customHeight="1" x14ac:dyDescent="0.25">
      <c r="L42" s="211"/>
      <c r="M42" s="211"/>
      <c r="N42" s="211"/>
    </row>
    <row r="43" spans="12:14" ht="21" customHeight="1" x14ac:dyDescent="0.25">
      <c r="L43" s="211"/>
      <c r="M43" s="211"/>
      <c r="N43" s="211"/>
    </row>
    <row r="44" spans="12:14" ht="21" customHeight="1" x14ac:dyDescent="0.25">
      <c r="L44" s="211"/>
      <c r="M44" s="211"/>
      <c r="N44" s="211"/>
    </row>
    <row r="45" spans="12:14" ht="21" customHeight="1" x14ac:dyDescent="0.25">
      <c r="L45" s="211"/>
      <c r="M45" s="211"/>
      <c r="N45" s="211"/>
    </row>
    <row r="46" spans="12:14" ht="21" customHeight="1" x14ac:dyDescent="0.25">
      <c r="L46" s="211"/>
      <c r="M46" s="211"/>
      <c r="N46" s="211"/>
    </row>
    <row r="47" spans="12:14" ht="21" customHeight="1" x14ac:dyDescent="0.25">
      <c r="L47" s="211"/>
      <c r="M47" s="211"/>
      <c r="N47" s="211"/>
    </row>
    <row r="48" spans="12:14" ht="21" customHeight="1" x14ac:dyDescent="0.25">
      <c r="L48" s="211"/>
      <c r="M48" s="211"/>
      <c r="N48" s="211"/>
    </row>
    <row r="49" spans="12:14" ht="21" customHeight="1" x14ac:dyDescent="0.25">
      <c r="L49" s="211"/>
      <c r="M49" s="211"/>
      <c r="N49" s="211"/>
    </row>
    <row r="50" spans="12:14" ht="21" customHeight="1" x14ac:dyDescent="0.25">
      <c r="L50" s="211"/>
      <c r="M50" s="211"/>
      <c r="N50" s="211"/>
    </row>
    <row r="51" spans="12:14" ht="21" customHeight="1" x14ac:dyDescent="0.25">
      <c r="L51" s="211"/>
      <c r="M51" s="211"/>
      <c r="N51" s="211"/>
    </row>
    <row r="52" spans="12:14" ht="21" customHeight="1" x14ac:dyDescent="0.25">
      <c r="L52" s="211"/>
      <c r="M52" s="211"/>
      <c r="N52" s="211"/>
    </row>
    <row r="53" spans="12:14" ht="21" customHeight="1" x14ac:dyDescent="0.25">
      <c r="L53" s="211"/>
      <c r="M53" s="211"/>
      <c r="N53" s="211"/>
    </row>
    <row r="54" spans="12:14" ht="21" customHeight="1" x14ac:dyDescent="0.25">
      <c r="L54" s="211"/>
      <c r="M54" s="211"/>
      <c r="N54" s="211"/>
    </row>
    <row r="55" spans="12:14" ht="21" customHeight="1" x14ac:dyDescent="0.25">
      <c r="L55" s="211"/>
      <c r="M55" s="211"/>
      <c r="N55" s="211"/>
    </row>
    <row r="56" spans="12:14" ht="21" customHeight="1" x14ac:dyDescent="0.25">
      <c r="L56" s="211"/>
      <c r="M56" s="211"/>
      <c r="N56" s="211"/>
    </row>
    <row r="57" spans="12:14" ht="21" customHeight="1" x14ac:dyDescent="0.25">
      <c r="L57" s="211"/>
      <c r="M57" s="211"/>
      <c r="N57" s="211"/>
    </row>
    <row r="58" spans="12:14" ht="21" customHeight="1" x14ac:dyDescent="0.25">
      <c r="L58" s="211"/>
      <c r="M58" s="211"/>
      <c r="N58" s="211"/>
    </row>
    <row r="59" spans="12:14" ht="21" customHeight="1" x14ac:dyDescent="0.25">
      <c r="L59" s="211"/>
      <c r="M59" s="211"/>
      <c r="N59" s="211"/>
    </row>
    <row r="60" spans="12:14" ht="21" customHeight="1" x14ac:dyDescent="0.25">
      <c r="L60" s="211"/>
      <c r="M60" s="211"/>
      <c r="N60" s="211"/>
    </row>
    <row r="61" spans="12:14" ht="21" customHeight="1" x14ac:dyDescent="0.25">
      <c r="L61" s="211"/>
      <c r="M61" s="211"/>
      <c r="N61" s="211"/>
    </row>
    <row r="62" spans="12:14" ht="21" customHeight="1" x14ac:dyDescent="0.25">
      <c r="L62" s="211"/>
      <c r="M62" s="211"/>
      <c r="N62" s="211"/>
    </row>
    <row r="63" spans="12:14" ht="21" customHeight="1" x14ac:dyDescent="0.25">
      <c r="L63" s="211"/>
      <c r="M63" s="211"/>
      <c r="N63" s="211"/>
    </row>
    <row r="64" spans="12:14" ht="21" customHeight="1" x14ac:dyDescent="0.25">
      <c r="L64" s="211"/>
      <c r="M64" s="211"/>
      <c r="N64" s="211"/>
    </row>
    <row r="65" spans="12:14" ht="21" customHeight="1" x14ac:dyDescent="0.25">
      <c r="L65" s="211"/>
      <c r="M65" s="211"/>
      <c r="N65" s="211"/>
    </row>
    <row r="66" spans="12:14" ht="21" customHeight="1" x14ac:dyDescent="0.25">
      <c r="L66" s="211"/>
      <c r="M66" s="211"/>
      <c r="N66" s="211"/>
    </row>
    <row r="67" spans="12:14" ht="21" customHeight="1" x14ac:dyDescent="0.25">
      <c r="L67" s="211"/>
      <c r="M67" s="211"/>
      <c r="N67" s="211"/>
    </row>
    <row r="68" spans="12:14" ht="21" customHeight="1" x14ac:dyDescent="0.25">
      <c r="L68" s="211"/>
      <c r="M68" s="211"/>
      <c r="N68" s="211"/>
    </row>
    <row r="69" spans="12:14" ht="21" customHeight="1" x14ac:dyDescent="0.25">
      <c r="L69" s="211"/>
      <c r="M69" s="211"/>
      <c r="N69" s="211"/>
    </row>
    <row r="70" spans="12:14" ht="21" customHeight="1" x14ac:dyDescent="0.25">
      <c r="L70" s="211"/>
      <c r="M70" s="211"/>
      <c r="N70" s="211"/>
    </row>
    <row r="71" spans="12:14" ht="21" customHeight="1" x14ac:dyDescent="0.25">
      <c r="L71" s="211"/>
      <c r="M71" s="211"/>
      <c r="N71" s="211"/>
    </row>
    <row r="72" spans="12:14" ht="21" customHeight="1" x14ac:dyDescent="0.25">
      <c r="L72" s="211"/>
      <c r="M72" s="211"/>
      <c r="N72" s="211"/>
    </row>
    <row r="73" spans="12:14" ht="21" customHeight="1" x14ac:dyDescent="0.25">
      <c r="L73" s="211"/>
      <c r="M73" s="211"/>
      <c r="N73" s="211"/>
    </row>
    <row r="74" spans="12:14" ht="21" customHeight="1" x14ac:dyDescent="0.25">
      <c r="L74" s="211"/>
      <c r="M74" s="211"/>
      <c r="N74" s="211"/>
    </row>
    <row r="75" spans="12:14" ht="21" customHeight="1" x14ac:dyDescent="0.25">
      <c r="L75" s="211"/>
      <c r="M75" s="211"/>
      <c r="N75" s="211"/>
    </row>
    <row r="76" spans="12:14" ht="21" customHeight="1" x14ac:dyDescent="0.25">
      <c r="L76" s="211"/>
      <c r="M76" s="211"/>
      <c r="N76" s="211"/>
    </row>
    <row r="77" spans="12:14" ht="21" customHeight="1" x14ac:dyDescent="0.25">
      <c r="L77" s="211"/>
      <c r="M77" s="211"/>
      <c r="N77" s="211"/>
    </row>
    <row r="78" spans="12:14" ht="21" customHeight="1" x14ac:dyDescent="0.25">
      <c r="L78" s="211"/>
      <c r="M78" s="211"/>
      <c r="N78" s="211"/>
    </row>
    <row r="79" spans="12:14" ht="21" customHeight="1" x14ac:dyDescent="0.25">
      <c r="L79" s="211"/>
      <c r="M79" s="211"/>
      <c r="N79" s="211"/>
    </row>
    <row r="80" spans="12:14"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row r="179" ht="21" customHeight="1" x14ac:dyDescent="0.25"/>
  </sheetData>
  <mergeCells count="22">
    <mergeCell ref="C4:D4"/>
    <mergeCell ref="E4:F4"/>
    <mergeCell ref="C18:D18"/>
    <mergeCell ref="E18:F18"/>
    <mergeCell ref="C5:D5"/>
    <mergeCell ref="E5:F5"/>
    <mergeCell ref="A1:N1"/>
    <mergeCell ref="M2:N2"/>
    <mergeCell ref="A2:L2"/>
    <mergeCell ref="L29:N29"/>
    <mergeCell ref="K5:L5"/>
    <mergeCell ref="K18:L18"/>
    <mergeCell ref="M5:N5"/>
    <mergeCell ref="M18:N18"/>
    <mergeCell ref="I4:N4"/>
    <mergeCell ref="G4:H4"/>
    <mergeCell ref="G5:H5"/>
    <mergeCell ref="G18:H18"/>
    <mergeCell ref="I5:J5"/>
    <mergeCell ref="I18:J18"/>
    <mergeCell ref="A4:A6"/>
    <mergeCell ref="B4:B6"/>
  </mergeCells>
  <pageMargins left="0.7" right="0.7" top="0.75" bottom="0.75" header="0.3" footer="0.3"/>
  <pageSetup paperSize="9" scale="7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theme="0"/>
    <pageSetUpPr fitToPage="1"/>
  </sheetPr>
  <dimension ref="A1:Z17"/>
  <sheetViews>
    <sheetView topLeftCell="A2" workbookViewId="0">
      <selection activeCell="A2" sqref="A2:L2"/>
    </sheetView>
  </sheetViews>
  <sheetFormatPr defaultColWidth="9.140625" defaultRowHeight="15" x14ac:dyDescent="0.25"/>
  <cols>
    <col min="1" max="1" width="9.140625" style="199"/>
    <col min="2" max="2" width="19" style="199" customWidth="1"/>
    <col min="3" max="6" width="12.5703125" style="199" customWidth="1"/>
    <col min="7" max="14" width="12.5703125" style="199" hidden="1" customWidth="1"/>
    <col min="15" max="16384" width="9.140625" style="199"/>
  </cols>
  <sheetData>
    <row r="1" spans="1:26" s="191" customFormat="1" ht="21" customHeight="1" x14ac:dyDescent="0.25">
      <c r="A1" s="2039" t="str">
        <f>'S2'!A1:B1</f>
        <v>Name of Transmission Licensee: Uttar Pradesh Power Transmission Corporation Limited</v>
      </c>
      <c r="B1" s="2039"/>
      <c r="C1" s="2039"/>
      <c r="D1" s="2039"/>
      <c r="E1" s="2039"/>
      <c r="F1" s="2039"/>
      <c r="G1" s="2039"/>
      <c r="H1" s="2039"/>
      <c r="I1" s="2039"/>
      <c r="J1" s="2039"/>
      <c r="K1" s="2039"/>
      <c r="L1" s="2039"/>
      <c r="M1" s="2039"/>
      <c r="N1" s="2039"/>
      <c r="O1" s="177"/>
      <c r="P1" s="177"/>
      <c r="Q1" s="177"/>
      <c r="R1" s="177"/>
      <c r="S1" s="177"/>
      <c r="T1" s="177"/>
      <c r="U1" s="177"/>
      <c r="V1" s="177"/>
      <c r="W1" s="177"/>
      <c r="X1" s="177"/>
      <c r="Y1" s="177"/>
      <c r="Z1" s="177"/>
    </row>
    <row r="2" spans="1:26" ht="21" customHeight="1" x14ac:dyDescent="0.25">
      <c r="A2" s="1881" t="s">
        <v>1351</v>
      </c>
      <c r="B2" s="1881"/>
      <c r="C2" s="1881"/>
      <c r="D2" s="1881"/>
      <c r="E2" s="1881"/>
      <c r="F2" s="1881"/>
      <c r="G2" s="1881"/>
      <c r="H2" s="1881"/>
      <c r="I2" s="1881"/>
      <c r="J2" s="1881"/>
      <c r="K2" s="1881"/>
      <c r="L2" s="1881"/>
      <c r="P2" s="533"/>
      <c r="Q2" s="533"/>
    </row>
    <row r="3" spans="1:26" ht="21" customHeight="1" x14ac:dyDescent="0.25">
      <c r="B3" s="198"/>
      <c r="C3" s="198"/>
      <c r="D3" s="198"/>
      <c r="E3" s="198"/>
      <c r="F3" s="198"/>
    </row>
    <row r="4" spans="1:26" ht="21" customHeight="1" x14ac:dyDescent="0.25">
      <c r="A4" s="2355" t="s">
        <v>1051</v>
      </c>
      <c r="B4" s="2355" t="s">
        <v>1052</v>
      </c>
      <c r="C4" s="2470" t="s">
        <v>506</v>
      </c>
      <c r="D4" s="2467"/>
      <c r="E4" s="2470" t="s">
        <v>235</v>
      </c>
      <c r="F4" s="2467"/>
      <c r="G4" s="2460" t="s">
        <v>49</v>
      </c>
      <c r="H4" s="2461"/>
      <c r="I4" s="2460" t="s">
        <v>163</v>
      </c>
      <c r="J4" s="2464"/>
      <c r="K4" s="2464"/>
      <c r="L4" s="2464"/>
      <c r="M4" s="2464"/>
      <c r="N4" s="2461"/>
    </row>
    <row r="5" spans="1:26" ht="21" customHeight="1" x14ac:dyDescent="0.25">
      <c r="A5" s="2468"/>
      <c r="B5" s="2468"/>
      <c r="C5" s="2466" t="s">
        <v>1251</v>
      </c>
      <c r="D5" s="2467"/>
      <c r="E5" s="2466" t="s">
        <v>1252</v>
      </c>
      <c r="F5" s="2467"/>
      <c r="G5" s="2460" t="s">
        <v>1029</v>
      </c>
      <c r="H5" s="2461"/>
      <c r="I5" s="2460" t="s">
        <v>1030</v>
      </c>
      <c r="J5" s="2461"/>
      <c r="K5" s="2460" t="s">
        <v>1031</v>
      </c>
      <c r="L5" s="2461"/>
      <c r="M5" s="2460" t="s">
        <v>1032</v>
      </c>
      <c r="N5" s="2461"/>
    </row>
    <row r="6" spans="1:26" ht="93" customHeight="1" x14ac:dyDescent="0.25">
      <c r="A6" s="2469"/>
      <c r="B6" s="2469"/>
      <c r="C6" s="538" t="s">
        <v>1053</v>
      </c>
      <c r="D6" s="539" t="s">
        <v>1054</v>
      </c>
      <c r="E6" s="538" t="s">
        <v>1053</v>
      </c>
      <c r="F6" s="539" t="s">
        <v>1054</v>
      </c>
      <c r="G6" s="387" t="s">
        <v>1053</v>
      </c>
      <c r="H6" s="388" t="s">
        <v>1054</v>
      </c>
      <c r="I6" s="387" t="s">
        <v>1053</v>
      </c>
      <c r="J6" s="388" t="s">
        <v>1054</v>
      </c>
      <c r="K6" s="387" t="s">
        <v>1053</v>
      </c>
      <c r="L6" s="388" t="s">
        <v>1054</v>
      </c>
      <c r="M6" s="387" t="s">
        <v>1053</v>
      </c>
      <c r="N6" s="388" t="s">
        <v>1054</v>
      </c>
    </row>
    <row r="7" spans="1:26" ht="21" customHeight="1" x14ac:dyDescent="0.25">
      <c r="A7" s="22">
        <v>1</v>
      </c>
      <c r="B7" s="13" t="s">
        <v>1343</v>
      </c>
      <c r="C7" s="537">
        <f>365*24*D7%</f>
        <v>140.16</v>
      </c>
      <c r="D7" s="537">
        <v>1.6</v>
      </c>
      <c r="E7" s="537">
        <f>365*24*F7%</f>
        <v>46.427999999999997</v>
      </c>
      <c r="F7" s="537">
        <v>0.53</v>
      </c>
      <c r="G7" s="223"/>
      <c r="H7" s="223"/>
      <c r="I7" s="223"/>
      <c r="J7" s="223"/>
      <c r="K7" s="223"/>
      <c r="L7" s="223"/>
      <c r="M7" s="223"/>
      <c r="N7" s="223"/>
    </row>
    <row r="8" spans="1:26" ht="21" customHeight="1" x14ac:dyDescent="0.25">
      <c r="A8" s="22">
        <f>+A7+1</f>
        <v>2</v>
      </c>
      <c r="B8" s="13" t="s">
        <v>1344</v>
      </c>
      <c r="C8" s="537">
        <f t="shared" ref="C8:E14" si="0">365*24*D8%</f>
        <v>688.53600000000006</v>
      </c>
      <c r="D8" s="537">
        <v>7.86</v>
      </c>
      <c r="E8" s="537">
        <f t="shared" si="0"/>
        <v>469.536</v>
      </c>
      <c r="F8" s="537">
        <v>5.36</v>
      </c>
      <c r="G8" s="223"/>
      <c r="H8" s="223"/>
      <c r="I8" s="223"/>
      <c r="J8" s="223"/>
      <c r="K8" s="223"/>
      <c r="L8" s="223"/>
      <c r="M8" s="223"/>
      <c r="N8" s="223"/>
    </row>
    <row r="9" spans="1:26" ht="21" customHeight="1" x14ac:dyDescent="0.25">
      <c r="A9" s="22">
        <v>2</v>
      </c>
      <c r="B9" s="13" t="s">
        <v>1345</v>
      </c>
      <c r="C9" s="537">
        <f t="shared" si="0"/>
        <v>1144.056</v>
      </c>
      <c r="D9" s="537">
        <v>13.06</v>
      </c>
      <c r="E9" s="537">
        <f t="shared" si="0"/>
        <v>1224.6480000000001</v>
      </c>
      <c r="F9" s="537">
        <v>13.98</v>
      </c>
      <c r="G9" s="223"/>
      <c r="H9" s="223"/>
      <c r="I9" s="223"/>
      <c r="J9" s="223"/>
      <c r="K9" s="223"/>
      <c r="L9" s="223"/>
      <c r="M9" s="223"/>
      <c r="N9" s="223"/>
    </row>
    <row r="10" spans="1:26" ht="21" customHeight="1" x14ac:dyDescent="0.25">
      <c r="A10" s="22">
        <f>+A9+1</f>
        <v>3</v>
      </c>
      <c r="B10" s="13" t="s">
        <v>1346</v>
      </c>
      <c r="C10" s="537">
        <f t="shared" si="0"/>
        <v>4634.04</v>
      </c>
      <c r="D10" s="537">
        <v>52.9</v>
      </c>
      <c r="E10" s="537">
        <f t="shared" si="0"/>
        <v>1180.848</v>
      </c>
      <c r="F10" s="537">
        <v>13.48</v>
      </c>
      <c r="G10" s="223"/>
      <c r="H10" s="223"/>
      <c r="I10" s="223"/>
      <c r="J10" s="223"/>
      <c r="K10" s="223"/>
      <c r="L10" s="223"/>
      <c r="M10" s="223"/>
      <c r="N10" s="223"/>
    </row>
    <row r="11" spans="1:26" ht="21" customHeight="1" x14ac:dyDescent="0.25">
      <c r="A11" s="22">
        <v>3</v>
      </c>
      <c r="B11" s="13" t="s">
        <v>1347</v>
      </c>
      <c r="C11" s="537">
        <f t="shared" si="0"/>
        <v>5179.7880000000005</v>
      </c>
      <c r="D11" s="537">
        <v>59.13</v>
      </c>
      <c r="E11" s="537">
        <f t="shared" si="0"/>
        <v>5885.8439999999991</v>
      </c>
      <c r="F11" s="537">
        <v>67.19</v>
      </c>
      <c r="G11" s="223"/>
      <c r="H11" s="223"/>
      <c r="I11" s="223"/>
      <c r="J11" s="223"/>
      <c r="K11" s="223"/>
      <c r="L11" s="223"/>
      <c r="M11" s="223"/>
      <c r="N11" s="223"/>
    </row>
    <row r="12" spans="1:26" ht="21" customHeight="1" x14ac:dyDescent="0.25">
      <c r="A12" s="22">
        <f>+A11+1</f>
        <v>4</v>
      </c>
      <c r="B12" s="13" t="s">
        <v>1348</v>
      </c>
      <c r="C12" s="537">
        <f t="shared" si="0"/>
        <v>2237.3040000000001</v>
      </c>
      <c r="D12" s="537">
        <v>25.54</v>
      </c>
      <c r="E12" s="537">
        <f t="shared" si="0"/>
        <v>1180.848</v>
      </c>
      <c r="F12" s="537">
        <v>13.48</v>
      </c>
      <c r="G12" s="223"/>
      <c r="H12" s="223"/>
      <c r="I12" s="223"/>
      <c r="J12" s="223"/>
      <c r="K12" s="223"/>
      <c r="L12" s="223"/>
      <c r="M12" s="223"/>
      <c r="N12" s="223"/>
    </row>
    <row r="13" spans="1:26" ht="21" customHeight="1" x14ac:dyDescent="0.25">
      <c r="A13" s="22">
        <v>4</v>
      </c>
      <c r="B13" s="13" t="s">
        <v>1349</v>
      </c>
      <c r="C13" s="537">
        <f t="shared" si="0"/>
        <v>710.43599999999992</v>
      </c>
      <c r="D13" s="537">
        <v>8.11</v>
      </c>
      <c r="E13" s="537">
        <f t="shared" si="0"/>
        <v>160.30799999999999</v>
      </c>
      <c r="F13" s="537">
        <v>1.83</v>
      </c>
      <c r="G13" s="223"/>
      <c r="H13" s="223"/>
      <c r="I13" s="223"/>
      <c r="J13" s="223"/>
      <c r="K13" s="223"/>
      <c r="L13" s="223"/>
      <c r="M13" s="223"/>
      <c r="N13" s="223"/>
    </row>
    <row r="14" spans="1:26" ht="21" customHeight="1" x14ac:dyDescent="0.25">
      <c r="A14" s="22">
        <f>+A13+1</f>
        <v>5</v>
      </c>
      <c r="B14" s="13" t="s">
        <v>1350</v>
      </c>
      <c r="C14" s="537">
        <f t="shared" si="0"/>
        <v>142.78799999999998</v>
      </c>
      <c r="D14" s="537">
        <v>1.63</v>
      </c>
      <c r="E14" s="537">
        <f t="shared" si="0"/>
        <v>15.767999999999999</v>
      </c>
      <c r="F14" s="537">
        <v>0.18</v>
      </c>
      <c r="G14" s="223"/>
      <c r="H14" s="223"/>
      <c r="I14" s="223"/>
      <c r="J14" s="223"/>
      <c r="K14" s="223"/>
      <c r="L14" s="223"/>
      <c r="M14" s="223"/>
      <c r="N14" s="223"/>
    </row>
    <row r="15" spans="1:26" ht="21" customHeight="1" x14ac:dyDescent="0.25"/>
    <row r="16" spans="1:26" ht="21" customHeight="1" x14ac:dyDescent="0.25"/>
    <row r="17" spans="12:14" ht="21" customHeight="1" x14ac:dyDescent="0.25">
      <c r="L17" s="1956" t="s">
        <v>847</v>
      </c>
      <c r="M17" s="1956"/>
      <c r="N17" s="1956"/>
    </row>
  </sheetData>
  <mergeCells count="15">
    <mergeCell ref="A1:N1"/>
    <mergeCell ref="L17:N17"/>
    <mergeCell ref="K5:L5"/>
    <mergeCell ref="M5:N5"/>
    <mergeCell ref="A2:L2"/>
    <mergeCell ref="I4:N4"/>
    <mergeCell ref="E5:F5"/>
    <mergeCell ref="G4:H4"/>
    <mergeCell ref="G5:H5"/>
    <mergeCell ref="I5:J5"/>
    <mergeCell ref="A4:A6"/>
    <mergeCell ref="C4:D4"/>
    <mergeCell ref="E4:F4"/>
    <mergeCell ref="C5:D5"/>
    <mergeCell ref="B4:B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7"/>
  <sheetViews>
    <sheetView view="pageBreakPreview" zoomScale="90" zoomScaleNormal="100" zoomScaleSheetLayoutView="90" workbookViewId="0">
      <selection activeCell="D35" sqref="D35"/>
    </sheetView>
  </sheetViews>
  <sheetFormatPr defaultColWidth="9.140625" defaultRowHeight="15" x14ac:dyDescent="0.25"/>
  <cols>
    <col min="1" max="1" width="9.140625" style="546"/>
    <col min="2" max="2" width="34.5703125" style="546" customWidth="1"/>
    <col min="3" max="5" width="23.140625" style="546" hidden="1" customWidth="1"/>
    <col min="6" max="6" width="23.42578125" style="546" customWidth="1"/>
    <col min="7" max="16384" width="9.140625" style="546"/>
  </cols>
  <sheetData>
    <row r="1" spans="1:8" ht="30.75" customHeight="1" x14ac:dyDescent="0.25">
      <c r="A1" s="1804" t="str">
        <f>'F1'!A1</f>
        <v>Name of Transmission Licensee: Uttar Pradesh Power Transmission Corporation Limited</v>
      </c>
      <c r="B1" s="1805"/>
      <c r="C1" s="1805"/>
      <c r="D1" s="1805"/>
      <c r="E1" s="1805"/>
      <c r="F1" s="1806"/>
    </row>
    <row r="2" spans="1:8" ht="33" customHeight="1" x14ac:dyDescent="0.25">
      <c r="A2" s="1802" t="s">
        <v>1683</v>
      </c>
      <c r="B2" s="1803"/>
      <c r="C2" s="1803"/>
      <c r="D2" s="986"/>
      <c r="E2" s="986"/>
      <c r="F2" s="1574" t="s">
        <v>1707</v>
      </c>
    </row>
    <row r="3" spans="1:8" ht="21" customHeight="1" x14ac:dyDescent="0.25">
      <c r="A3" s="1117"/>
      <c r="B3" s="863"/>
      <c r="C3" s="735"/>
      <c r="D3" s="1547"/>
      <c r="E3" s="1547"/>
      <c r="F3" s="1095"/>
    </row>
    <row r="4" spans="1:8" ht="31.5" customHeight="1" x14ac:dyDescent="0.25">
      <c r="A4" s="1813"/>
      <c r="B4" s="1812" t="s">
        <v>48</v>
      </c>
      <c r="C4" s="945"/>
      <c r="D4" s="1538"/>
      <c r="E4" s="945"/>
      <c r="F4" s="1048" t="s">
        <v>1541</v>
      </c>
    </row>
    <row r="5" spans="1:8" ht="21" customHeight="1" x14ac:dyDescent="0.25">
      <c r="A5" s="1813"/>
      <c r="B5" s="1812"/>
      <c r="C5" s="1545"/>
      <c r="D5" s="1539"/>
      <c r="E5" s="1545"/>
      <c r="F5" s="988" t="s">
        <v>1256</v>
      </c>
    </row>
    <row r="6" spans="1:8" ht="36" customHeight="1" x14ac:dyDescent="0.25">
      <c r="A6" s="1118"/>
      <c r="B6" s="1542"/>
      <c r="C6" s="1811"/>
      <c r="D6" s="1811"/>
      <c r="E6" s="1811"/>
      <c r="F6" s="1579" t="s">
        <v>1600</v>
      </c>
      <c r="G6" s="938"/>
      <c r="H6" s="938"/>
    </row>
    <row r="7" spans="1:8" ht="21" customHeight="1" x14ac:dyDescent="0.25">
      <c r="A7" s="1119" t="s">
        <v>172</v>
      </c>
      <c r="B7" s="950" t="s">
        <v>173</v>
      </c>
      <c r="D7" s="1709"/>
      <c r="E7" s="1709"/>
      <c r="F7" s="1814" t="s">
        <v>1481</v>
      </c>
    </row>
    <row r="8" spans="1:8" ht="29.25" customHeight="1" x14ac:dyDescent="0.25">
      <c r="A8" s="1120">
        <v>1</v>
      </c>
      <c r="B8" s="770" t="s">
        <v>174</v>
      </c>
      <c r="C8" s="1710"/>
      <c r="D8" s="1085"/>
      <c r="E8" s="1085"/>
      <c r="F8" s="1815"/>
    </row>
    <row r="9" spans="1:8" ht="31.5" customHeight="1" x14ac:dyDescent="0.25">
      <c r="A9" s="1120">
        <v>2</v>
      </c>
      <c r="B9" s="770" t="s">
        <v>175</v>
      </c>
      <c r="C9" s="1710"/>
      <c r="D9" s="1085"/>
      <c r="E9" s="1085"/>
      <c r="F9" s="1815"/>
    </row>
    <row r="10" spans="1:8" ht="30" customHeight="1" x14ac:dyDescent="0.25">
      <c r="A10" s="1120">
        <v>3</v>
      </c>
      <c r="B10" s="770" t="s">
        <v>768</v>
      </c>
      <c r="C10" s="1710"/>
      <c r="D10" s="1085"/>
      <c r="E10" s="1085"/>
      <c r="F10" s="1815"/>
    </row>
    <row r="11" spans="1:8" ht="33" customHeight="1" x14ac:dyDescent="0.25">
      <c r="A11" s="1120">
        <v>4</v>
      </c>
      <c r="B11" s="770" t="s">
        <v>177</v>
      </c>
      <c r="C11" s="1710"/>
      <c r="D11" s="1085"/>
      <c r="E11" s="1085"/>
      <c r="F11" s="1815"/>
    </row>
    <row r="12" spans="1:8" ht="24" customHeight="1" x14ac:dyDescent="0.25">
      <c r="A12" s="1120">
        <v>5</v>
      </c>
      <c r="B12" s="770" t="s">
        <v>179</v>
      </c>
      <c r="C12" s="1710"/>
      <c r="D12" s="1085"/>
      <c r="E12" s="1085"/>
      <c r="F12" s="1816"/>
    </row>
    <row r="13" spans="1:8" ht="21" customHeight="1" x14ac:dyDescent="0.25">
      <c r="A13" s="1120">
        <v>6</v>
      </c>
      <c r="B13" s="770" t="s">
        <v>178</v>
      </c>
      <c r="C13" s="1402"/>
      <c r="D13" s="969"/>
      <c r="E13" s="969"/>
      <c r="F13" s="1404">
        <v>555</v>
      </c>
      <c r="G13" s="691"/>
    </row>
    <row r="14" spans="1:8" ht="21" customHeight="1" x14ac:dyDescent="0.25">
      <c r="A14" s="1120">
        <v>7</v>
      </c>
      <c r="B14" s="742" t="s">
        <v>1701</v>
      </c>
      <c r="C14" s="1403"/>
      <c r="D14" s="939"/>
      <c r="E14" s="939"/>
      <c r="F14" s="1405">
        <v>130</v>
      </c>
    </row>
    <row r="15" spans="1:8" ht="29.25" customHeight="1" x14ac:dyDescent="0.25">
      <c r="A15" s="1122" t="s">
        <v>183</v>
      </c>
      <c r="B15" s="736" t="s">
        <v>184</v>
      </c>
      <c r="C15" s="1403"/>
      <c r="D15" s="811"/>
      <c r="E15" s="811"/>
      <c r="F15" s="1405"/>
    </row>
    <row r="16" spans="1:8" ht="21" customHeight="1" x14ac:dyDescent="0.25">
      <c r="A16" s="1120"/>
      <c r="B16" s="742" t="s">
        <v>1482</v>
      </c>
      <c r="C16" s="1403"/>
      <c r="D16" s="939"/>
      <c r="E16" s="939"/>
      <c r="F16" s="1405">
        <v>65</v>
      </c>
    </row>
    <row r="17" spans="1:7" ht="21" customHeight="1" x14ac:dyDescent="0.25">
      <c r="A17" s="1120"/>
      <c r="B17" s="742" t="s">
        <v>1601</v>
      </c>
      <c r="C17" s="1403"/>
      <c r="D17" s="939"/>
      <c r="E17" s="939"/>
      <c r="F17" s="1405">
        <v>15</v>
      </c>
    </row>
    <row r="18" spans="1:7" ht="21" customHeight="1" x14ac:dyDescent="0.25">
      <c r="A18" s="1123"/>
      <c r="B18" s="854" t="s">
        <v>1702</v>
      </c>
      <c r="C18" s="855"/>
      <c r="D18" s="855"/>
      <c r="E18" s="855"/>
      <c r="F18" s="1405">
        <v>9.375</v>
      </c>
    </row>
    <row r="19" spans="1:7" ht="45" x14ac:dyDescent="0.25">
      <c r="A19" s="1123"/>
      <c r="B19" s="854" t="s">
        <v>1703</v>
      </c>
      <c r="C19" s="855"/>
      <c r="D19" s="855"/>
      <c r="E19" s="855"/>
      <c r="F19" s="1405">
        <v>4</v>
      </c>
    </row>
    <row r="20" spans="1:7" ht="30" x14ac:dyDescent="0.25">
      <c r="A20" s="1123"/>
      <c r="B20" s="854" t="s">
        <v>1704</v>
      </c>
      <c r="C20" s="855"/>
      <c r="D20" s="855"/>
      <c r="E20" s="855"/>
      <c r="F20" s="1405">
        <v>2</v>
      </c>
    </row>
    <row r="21" spans="1:7" ht="30" x14ac:dyDescent="0.25">
      <c r="A21" s="1123"/>
      <c r="B21" s="854" t="s">
        <v>1705</v>
      </c>
      <c r="C21" s="855"/>
      <c r="D21" s="855"/>
      <c r="E21" s="855"/>
      <c r="F21" s="1405">
        <v>14</v>
      </c>
    </row>
    <row r="22" spans="1:7" x14ac:dyDescent="0.25">
      <c r="A22" s="1123"/>
      <c r="B22" s="854" t="s">
        <v>1706</v>
      </c>
      <c r="C22" s="855"/>
      <c r="D22" s="855"/>
      <c r="E22" s="855"/>
      <c r="F22" s="1406">
        <v>9.375</v>
      </c>
    </row>
    <row r="23" spans="1:7" ht="83.25" customHeight="1" thickBot="1" x14ac:dyDescent="0.3">
      <c r="A23" s="1124"/>
      <c r="B23" s="824" t="s">
        <v>1185</v>
      </c>
      <c r="C23" s="600"/>
      <c r="D23" s="600"/>
      <c r="E23" s="600"/>
      <c r="F23" s="1125" t="s">
        <v>205</v>
      </c>
    </row>
    <row r="24" spans="1:7" ht="41.25" customHeight="1" thickTop="1" x14ac:dyDescent="0.25">
      <c r="A24" s="1126"/>
      <c r="B24" s="1810" t="s">
        <v>1597</v>
      </c>
      <c r="C24" s="1810"/>
      <c r="D24" s="1547"/>
      <c r="E24" s="1547"/>
      <c r="F24" s="1095"/>
    </row>
    <row r="25" spans="1:7" ht="21" customHeight="1" x14ac:dyDescent="0.25">
      <c r="A25" s="1082"/>
      <c r="B25" s="1547" t="s">
        <v>1805</v>
      </c>
      <c r="C25" s="1547"/>
      <c r="D25" s="1547"/>
      <c r="E25" s="1547"/>
      <c r="F25" s="1095"/>
    </row>
    <row r="26" spans="1:7" ht="21" customHeight="1" thickBot="1" x14ac:dyDescent="0.3">
      <c r="A26" s="1807" t="s">
        <v>847</v>
      </c>
      <c r="B26" s="1808"/>
      <c r="C26" s="1808"/>
      <c r="D26" s="1808"/>
      <c r="E26" s="1808"/>
      <c r="F26" s="1809"/>
      <c r="G26" s="1116"/>
    </row>
    <row r="27" spans="1:7" ht="21" hidden="1" customHeight="1" x14ac:dyDescent="0.25"/>
    <row r="28" spans="1:7" ht="21" hidden="1" customHeight="1" x14ac:dyDescent="0.25"/>
    <row r="29" spans="1:7" ht="21" hidden="1" customHeight="1" x14ac:dyDescent="0.25"/>
    <row r="30" spans="1:7" ht="21" hidden="1" customHeight="1" x14ac:dyDescent="0.25">
      <c r="A30" s="562" t="s">
        <v>327</v>
      </c>
      <c r="B30" s="562"/>
      <c r="C30" s="562"/>
    </row>
    <row r="31" spans="1:7" ht="21" hidden="1" customHeight="1" x14ac:dyDescent="0.25">
      <c r="A31" s="809">
        <v>1</v>
      </c>
      <c r="B31" s="563" t="s">
        <v>682</v>
      </c>
      <c r="C31" s="862"/>
    </row>
    <row r="32" spans="1:7" ht="21" hidden="1" customHeight="1" x14ac:dyDescent="0.25">
      <c r="A32" s="809">
        <v>2</v>
      </c>
      <c r="B32" s="564" t="s">
        <v>694</v>
      </c>
      <c r="C32" s="810"/>
    </row>
    <row r="33" spans="1:3" ht="21" hidden="1" customHeight="1" x14ac:dyDescent="0.25">
      <c r="A33" s="809">
        <v>3</v>
      </c>
      <c r="B33" s="564" t="s">
        <v>664</v>
      </c>
      <c r="C33" s="810"/>
    </row>
    <row r="34" spans="1:3" ht="15" hidden="1" customHeight="1" x14ac:dyDescent="0.25">
      <c r="A34" s="809">
        <v>4</v>
      </c>
      <c r="B34" s="564" t="s">
        <v>665</v>
      </c>
      <c r="C34" s="810"/>
    </row>
    <row r="35" spans="1:3" ht="15" hidden="1" customHeight="1" x14ac:dyDescent="0.25">
      <c r="A35" s="809">
        <v>5</v>
      </c>
      <c r="B35" s="564" t="s">
        <v>667</v>
      </c>
      <c r="C35" s="810"/>
    </row>
    <row r="36" spans="1:3" hidden="1" x14ac:dyDescent="0.25"/>
    <row r="37" spans="1:3" hidden="1" x14ac:dyDescent="0.25"/>
  </sheetData>
  <mergeCells count="8">
    <mergeCell ref="A2:C2"/>
    <mergeCell ref="A1:F1"/>
    <mergeCell ref="A26:F26"/>
    <mergeCell ref="B24:C24"/>
    <mergeCell ref="C6:E6"/>
    <mergeCell ref="B4:B5"/>
    <mergeCell ref="A4:A5"/>
    <mergeCell ref="F7:F12"/>
  </mergeCells>
  <pageMargins left="0.70866141732283472" right="0.70866141732283472" top="0.74803149606299213" bottom="0.74803149606299213" header="0.31496062992125984" footer="0.31496062992125984"/>
  <pageSetup paperSize="9" scale="9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FF0000"/>
    <pageSetUpPr fitToPage="1"/>
  </sheetPr>
  <dimension ref="A1:AM32"/>
  <sheetViews>
    <sheetView workbookViewId="0">
      <selection sqref="A1:N1"/>
    </sheetView>
  </sheetViews>
  <sheetFormatPr defaultRowHeight="15" x14ac:dyDescent="0.25"/>
  <cols>
    <col min="1" max="1" width="13.7109375" style="199" customWidth="1"/>
    <col min="2" max="2" width="14.85546875" style="199" customWidth="1"/>
    <col min="3" max="3" width="14.7109375" style="199" customWidth="1"/>
    <col min="4" max="39" width="9.28515625" style="199" customWidth="1"/>
    <col min="40" max="256" width="9.140625" style="199"/>
    <col min="257" max="257" width="12" style="199" customWidth="1"/>
    <col min="258" max="258" width="13.42578125" style="199" bestFit="1" customWidth="1"/>
    <col min="259" max="259" width="11.85546875" style="199" customWidth="1"/>
    <col min="260" max="260" width="7.42578125" style="199" customWidth="1"/>
    <col min="261" max="261" width="7.28515625" style="199" customWidth="1"/>
    <col min="262" max="262" width="7" style="199" customWidth="1"/>
    <col min="263" max="263" width="5.28515625" style="199" bestFit="1" customWidth="1"/>
    <col min="264" max="264" width="6.140625" style="199" bestFit="1" customWidth="1"/>
    <col min="265" max="265" width="6.85546875" style="199" customWidth="1"/>
    <col min="266" max="266" width="7.5703125" style="199" customWidth="1"/>
    <col min="267" max="267" width="7" style="199" customWidth="1"/>
    <col min="268" max="268" width="6.140625" style="199" bestFit="1" customWidth="1"/>
    <col min="269" max="269" width="6.42578125" style="199" customWidth="1"/>
    <col min="270" max="512" width="9.140625" style="199"/>
    <col min="513" max="513" width="12" style="199" customWidth="1"/>
    <col min="514" max="514" width="13.42578125" style="199" bestFit="1" customWidth="1"/>
    <col min="515" max="515" width="11.85546875" style="199" customWidth="1"/>
    <col min="516" max="516" width="7.42578125" style="199" customWidth="1"/>
    <col min="517" max="517" width="7.28515625" style="199" customWidth="1"/>
    <col min="518" max="518" width="7" style="199" customWidth="1"/>
    <col min="519" max="519" width="5.28515625" style="199" bestFit="1" customWidth="1"/>
    <col min="520" max="520" width="6.140625" style="199" bestFit="1" customWidth="1"/>
    <col min="521" max="521" width="6.85546875" style="199" customWidth="1"/>
    <col min="522" max="522" width="7.5703125" style="199" customWidth="1"/>
    <col min="523" max="523" width="7" style="199" customWidth="1"/>
    <col min="524" max="524" width="6.140625" style="199" bestFit="1" customWidth="1"/>
    <col min="525" max="525" width="6.42578125" style="199" customWidth="1"/>
    <col min="526" max="768" width="9.140625" style="199"/>
    <col min="769" max="769" width="12" style="199" customWidth="1"/>
    <col min="770" max="770" width="13.42578125" style="199" bestFit="1" customWidth="1"/>
    <col min="771" max="771" width="11.85546875" style="199" customWidth="1"/>
    <col min="772" max="772" width="7.42578125" style="199" customWidth="1"/>
    <col min="773" max="773" width="7.28515625" style="199" customWidth="1"/>
    <col min="774" max="774" width="7" style="199" customWidth="1"/>
    <col min="775" max="775" width="5.28515625" style="199" bestFit="1" customWidth="1"/>
    <col min="776" max="776" width="6.140625" style="199" bestFit="1" customWidth="1"/>
    <col min="777" max="777" width="6.85546875" style="199" customWidth="1"/>
    <col min="778" max="778" width="7.5703125" style="199" customWidth="1"/>
    <col min="779" max="779" width="7" style="199" customWidth="1"/>
    <col min="780" max="780" width="6.140625" style="199" bestFit="1" customWidth="1"/>
    <col min="781" max="781" width="6.42578125" style="199" customWidth="1"/>
    <col min="782" max="1024" width="9.140625" style="199"/>
    <col min="1025" max="1025" width="12" style="199" customWidth="1"/>
    <col min="1026" max="1026" width="13.42578125" style="199" bestFit="1" customWidth="1"/>
    <col min="1027" max="1027" width="11.85546875" style="199" customWidth="1"/>
    <col min="1028" max="1028" width="7.42578125" style="199" customWidth="1"/>
    <col min="1029" max="1029" width="7.28515625" style="199" customWidth="1"/>
    <col min="1030" max="1030" width="7" style="199" customWidth="1"/>
    <col min="1031" max="1031" width="5.28515625" style="199" bestFit="1" customWidth="1"/>
    <col min="1032" max="1032" width="6.140625" style="199" bestFit="1" customWidth="1"/>
    <col min="1033" max="1033" width="6.85546875" style="199" customWidth="1"/>
    <col min="1034" max="1034" width="7.5703125" style="199" customWidth="1"/>
    <col min="1035" max="1035" width="7" style="199" customWidth="1"/>
    <col min="1036" max="1036" width="6.140625" style="199" bestFit="1" customWidth="1"/>
    <col min="1037" max="1037" width="6.42578125" style="199" customWidth="1"/>
    <col min="1038" max="1280" width="9.140625" style="199"/>
    <col min="1281" max="1281" width="12" style="199" customWidth="1"/>
    <col min="1282" max="1282" width="13.42578125" style="199" bestFit="1" customWidth="1"/>
    <col min="1283" max="1283" width="11.85546875" style="199" customWidth="1"/>
    <col min="1284" max="1284" width="7.42578125" style="199" customWidth="1"/>
    <col min="1285" max="1285" width="7.28515625" style="199" customWidth="1"/>
    <col min="1286" max="1286" width="7" style="199" customWidth="1"/>
    <col min="1287" max="1287" width="5.28515625" style="199" bestFit="1" customWidth="1"/>
    <col min="1288" max="1288" width="6.140625" style="199" bestFit="1" customWidth="1"/>
    <col min="1289" max="1289" width="6.85546875" style="199" customWidth="1"/>
    <col min="1290" max="1290" width="7.5703125" style="199" customWidth="1"/>
    <col min="1291" max="1291" width="7" style="199" customWidth="1"/>
    <col min="1292" max="1292" width="6.140625" style="199" bestFit="1" customWidth="1"/>
    <col min="1293" max="1293" width="6.42578125" style="199" customWidth="1"/>
    <col min="1294" max="1536" width="9.140625" style="199"/>
    <col min="1537" max="1537" width="12" style="199" customWidth="1"/>
    <col min="1538" max="1538" width="13.42578125" style="199" bestFit="1" customWidth="1"/>
    <col min="1539" max="1539" width="11.85546875" style="199" customWidth="1"/>
    <col min="1540" max="1540" width="7.42578125" style="199" customWidth="1"/>
    <col min="1541" max="1541" width="7.28515625" style="199" customWidth="1"/>
    <col min="1542" max="1542" width="7" style="199" customWidth="1"/>
    <col min="1543" max="1543" width="5.28515625" style="199" bestFit="1" customWidth="1"/>
    <col min="1544" max="1544" width="6.140625" style="199" bestFit="1" customWidth="1"/>
    <col min="1545" max="1545" width="6.85546875" style="199" customWidth="1"/>
    <col min="1546" max="1546" width="7.5703125" style="199" customWidth="1"/>
    <col min="1547" max="1547" width="7" style="199" customWidth="1"/>
    <col min="1548" max="1548" width="6.140625" style="199" bestFit="1" customWidth="1"/>
    <col min="1549" max="1549" width="6.42578125" style="199" customWidth="1"/>
    <col min="1550" max="1792" width="9.140625" style="199"/>
    <col min="1793" max="1793" width="12" style="199" customWidth="1"/>
    <col min="1794" max="1794" width="13.42578125" style="199" bestFit="1" customWidth="1"/>
    <col min="1795" max="1795" width="11.85546875" style="199" customWidth="1"/>
    <col min="1796" max="1796" width="7.42578125" style="199" customWidth="1"/>
    <col min="1797" max="1797" width="7.28515625" style="199" customWidth="1"/>
    <col min="1798" max="1798" width="7" style="199" customWidth="1"/>
    <col min="1799" max="1799" width="5.28515625" style="199" bestFit="1" customWidth="1"/>
    <col min="1800" max="1800" width="6.140625" style="199" bestFit="1" customWidth="1"/>
    <col min="1801" max="1801" width="6.85546875" style="199" customWidth="1"/>
    <col min="1802" max="1802" width="7.5703125" style="199" customWidth="1"/>
    <col min="1803" max="1803" width="7" style="199" customWidth="1"/>
    <col min="1804" max="1804" width="6.140625" style="199" bestFit="1" customWidth="1"/>
    <col min="1805" max="1805" width="6.42578125" style="199" customWidth="1"/>
    <col min="1806" max="2048" width="9.140625" style="199"/>
    <col min="2049" max="2049" width="12" style="199" customWidth="1"/>
    <col min="2050" max="2050" width="13.42578125" style="199" bestFit="1" customWidth="1"/>
    <col min="2051" max="2051" width="11.85546875" style="199" customWidth="1"/>
    <col min="2052" max="2052" width="7.42578125" style="199" customWidth="1"/>
    <col min="2053" max="2053" width="7.28515625" style="199" customWidth="1"/>
    <col min="2054" max="2054" width="7" style="199" customWidth="1"/>
    <col min="2055" max="2055" width="5.28515625" style="199" bestFit="1" customWidth="1"/>
    <col min="2056" max="2056" width="6.140625" style="199" bestFit="1" customWidth="1"/>
    <col min="2057" max="2057" width="6.85546875" style="199" customWidth="1"/>
    <col min="2058" max="2058" width="7.5703125" style="199" customWidth="1"/>
    <col min="2059" max="2059" width="7" style="199" customWidth="1"/>
    <col min="2060" max="2060" width="6.140625" style="199" bestFit="1" customWidth="1"/>
    <col min="2061" max="2061" width="6.42578125" style="199" customWidth="1"/>
    <col min="2062" max="2304" width="9.140625" style="199"/>
    <col min="2305" max="2305" width="12" style="199" customWidth="1"/>
    <col min="2306" max="2306" width="13.42578125" style="199" bestFit="1" customWidth="1"/>
    <col min="2307" max="2307" width="11.85546875" style="199" customWidth="1"/>
    <col min="2308" max="2308" width="7.42578125" style="199" customWidth="1"/>
    <col min="2309" max="2309" width="7.28515625" style="199" customWidth="1"/>
    <col min="2310" max="2310" width="7" style="199" customWidth="1"/>
    <col min="2311" max="2311" width="5.28515625" style="199" bestFit="1" customWidth="1"/>
    <col min="2312" max="2312" width="6.140625" style="199" bestFit="1" customWidth="1"/>
    <col min="2313" max="2313" width="6.85546875" style="199" customWidth="1"/>
    <col min="2314" max="2314" width="7.5703125" style="199" customWidth="1"/>
    <col min="2315" max="2315" width="7" style="199" customWidth="1"/>
    <col min="2316" max="2316" width="6.140625" style="199" bestFit="1" customWidth="1"/>
    <col min="2317" max="2317" width="6.42578125" style="199" customWidth="1"/>
    <col min="2318" max="2560" width="9.140625" style="199"/>
    <col min="2561" max="2561" width="12" style="199" customWidth="1"/>
    <col min="2562" max="2562" width="13.42578125" style="199" bestFit="1" customWidth="1"/>
    <col min="2563" max="2563" width="11.85546875" style="199" customWidth="1"/>
    <col min="2564" max="2564" width="7.42578125" style="199" customWidth="1"/>
    <col min="2565" max="2565" width="7.28515625" style="199" customWidth="1"/>
    <col min="2566" max="2566" width="7" style="199" customWidth="1"/>
    <col min="2567" max="2567" width="5.28515625" style="199" bestFit="1" customWidth="1"/>
    <col min="2568" max="2568" width="6.140625" style="199" bestFit="1" customWidth="1"/>
    <col min="2569" max="2569" width="6.85546875" style="199" customWidth="1"/>
    <col min="2570" max="2570" width="7.5703125" style="199" customWidth="1"/>
    <col min="2571" max="2571" width="7" style="199" customWidth="1"/>
    <col min="2572" max="2572" width="6.140625" style="199" bestFit="1" customWidth="1"/>
    <col min="2573" max="2573" width="6.42578125" style="199" customWidth="1"/>
    <col min="2574" max="2816" width="9.140625" style="199"/>
    <col min="2817" max="2817" width="12" style="199" customWidth="1"/>
    <col min="2818" max="2818" width="13.42578125" style="199" bestFit="1" customWidth="1"/>
    <col min="2819" max="2819" width="11.85546875" style="199" customWidth="1"/>
    <col min="2820" max="2820" width="7.42578125" style="199" customWidth="1"/>
    <col min="2821" max="2821" width="7.28515625" style="199" customWidth="1"/>
    <col min="2822" max="2822" width="7" style="199" customWidth="1"/>
    <col min="2823" max="2823" width="5.28515625" style="199" bestFit="1" customWidth="1"/>
    <col min="2824" max="2824" width="6.140625" style="199" bestFit="1" customWidth="1"/>
    <col min="2825" max="2825" width="6.85546875" style="199" customWidth="1"/>
    <col min="2826" max="2826" width="7.5703125" style="199" customWidth="1"/>
    <col min="2827" max="2827" width="7" style="199" customWidth="1"/>
    <col min="2828" max="2828" width="6.140625" style="199" bestFit="1" customWidth="1"/>
    <col min="2829" max="2829" width="6.42578125" style="199" customWidth="1"/>
    <col min="2830" max="3072" width="9.140625" style="199"/>
    <col min="3073" max="3073" width="12" style="199" customWidth="1"/>
    <col min="3074" max="3074" width="13.42578125" style="199" bestFit="1" customWidth="1"/>
    <col min="3075" max="3075" width="11.85546875" style="199" customWidth="1"/>
    <col min="3076" max="3076" width="7.42578125" style="199" customWidth="1"/>
    <col min="3077" max="3077" width="7.28515625" style="199" customWidth="1"/>
    <col min="3078" max="3078" width="7" style="199" customWidth="1"/>
    <col min="3079" max="3079" width="5.28515625" style="199" bestFit="1" customWidth="1"/>
    <col min="3080" max="3080" width="6.140625" style="199" bestFit="1" customWidth="1"/>
    <col min="3081" max="3081" width="6.85546875" style="199" customWidth="1"/>
    <col min="3082" max="3082" width="7.5703125" style="199" customWidth="1"/>
    <col min="3083" max="3083" width="7" style="199" customWidth="1"/>
    <col min="3084" max="3084" width="6.140625" style="199" bestFit="1" customWidth="1"/>
    <col min="3085" max="3085" width="6.42578125" style="199" customWidth="1"/>
    <col min="3086" max="3328" width="9.140625" style="199"/>
    <col min="3329" max="3329" width="12" style="199" customWidth="1"/>
    <col min="3330" max="3330" width="13.42578125" style="199" bestFit="1" customWidth="1"/>
    <col min="3331" max="3331" width="11.85546875" style="199" customWidth="1"/>
    <col min="3332" max="3332" width="7.42578125" style="199" customWidth="1"/>
    <col min="3333" max="3333" width="7.28515625" style="199" customWidth="1"/>
    <col min="3334" max="3334" width="7" style="199" customWidth="1"/>
    <col min="3335" max="3335" width="5.28515625" style="199" bestFit="1" customWidth="1"/>
    <col min="3336" max="3336" width="6.140625" style="199" bestFit="1" customWidth="1"/>
    <col min="3337" max="3337" width="6.85546875" style="199" customWidth="1"/>
    <col min="3338" max="3338" width="7.5703125" style="199" customWidth="1"/>
    <col min="3339" max="3339" width="7" style="199" customWidth="1"/>
    <col min="3340" max="3340" width="6.140625" style="199" bestFit="1" customWidth="1"/>
    <col min="3341" max="3341" width="6.42578125" style="199" customWidth="1"/>
    <col min="3342" max="3584" width="9.140625" style="199"/>
    <col min="3585" max="3585" width="12" style="199" customWidth="1"/>
    <col min="3586" max="3586" width="13.42578125" style="199" bestFit="1" customWidth="1"/>
    <col min="3587" max="3587" width="11.85546875" style="199" customWidth="1"/>
    <col min="3588" max="3588" width="7.42578125" style="199" customWidth="1"/>
    <col min="3589" max="3589" width="7.28515625" style="199" customWidth="1"/>
    <col min="3590" max="3590" width="7" style="199" customWidth="1"/>
    <col min="3591" max="3591" width="5.28515625" style="199" bestFit="1" customWidth="1"/>
    <col min="3592" max="3592" width="6.140625" style="199" bestFit="1" customWidth="1"/>
    <col min="3593" max="3593" width="6.85546875" style="199" customWidth="1"/>
    <col min="3594" max="3594" width="7.5703125" style="199" customWidth="1"/>
    <col min="3595" max="3595" width="7" style="199" customWidth="1"/>
    <col min="3596" max="3596" width="6.140625" style="199" bestFit="1" customWidth="1"/>
    <col min="3597" max="3597" width="6.42578125" style="199" customWidth="1"/>
    <col min="3598" max="3840" width="9.140625" style="199"/>
    <col min="3841" max="3841" width="12" style="199" customWidth="1"/>
    <col min="3842" max="3842" width="13.42578125" style="199" bestFit="1" customWidth="1"/>
    <col min="3843" max="3843" width="11.85546875" style="199" customWidth="1"/>
    <col min="3844" max="3844" width="7.42578125" style="199" customWidth="1"/>
    <col min="3845" max="3845" width="7.28515625" style="199" customWidth="1"/>
    <col min="3846" max="3846" width="7" style="199" customWidth="1"/>
    <col min="3847" max="3847" width="5.28515625" style="199" bestFit="1" customWidth="1"/>
    <col min="3848" max="3848" width="6.140625" style="199" bestFit="1" customWidth="1"/>
    <col min="3849" max="3849" width="6.85546875" style="199" customWidth="1"/>
    <col min="3850" max="3850" width="7.5703125" style="199" customWidth="1"/>
    <col min="3851" max="3851" width="7" style="199" customWidth="1"/>
    <col min="3852" max="3852" width="6.140625" style="199" bestFit="1" customWidth="1"/>
    <col min="3853" max="3853" width="6.42578125" style="199" customWidth="1"/>
    <col min="3854" max="4096" width="9.140625" style="199"/>
    <col min="4097" max="4097" width="12" style="199" customWidth="1"/>
    <col min="4098" max="4098" width="13.42578125" style="199" bestFit="1" customWidth="1"/>
    <col min="4099" max="4099" width="11.85546875" style="199" customWidth="1"/>
    <col min="4100" max="4100" width="7.42578125" style="199" customWidth="1"/>
    <col min="4101" max="4101" width="7.28515625" style="199" customWidth="1"/>
    <col min="4102" max="4102" width="7" style="199" customWidth="1"/>
    <col min="4103" max="4103" width="5.28515625" style="199" bestFit="1" customWidth="1"/>
    <col min="4104" max="4104" width="6.140625" style="199" bestFit="1" customWidth="1"/>
    <col min="4105" max="4105" width="6.85546875" style="199" customWidth="1"/>
    <col min="4106" max="4106" width="7.5703125" style="199" customWidth="1"/>
    <col min="4107" max="4107" width="7" style="199" customWidth="1"/>
    <col min="4108" max="4108" width="6.140625" style="199" bestFit="1" customWidth="1"/>
    <col min="4109" max="4109" width="6.42578125" style="199" customWidth="1"/>
    <col min="4110" max="4352" width="9.140625" style="199"/>
    <col min="4353" max="4353" width="12" style="199" customWidth="1"/>
    <col min="4354" max="4354" width="13.42578125" style="199" bestFit="1" customWidth="1"/>
    <col min="4355" max="4355" width="11.85546875" style="199" customWidth="1"/>
    <col min="4356" max="4356" width="7.42578125" style="199" customWidth="1"/>
    <col min="4357" max="4357" width="7.28515625" style="199" customWidth="1"/>
    <col min="4358" max="4358" width="7" style="199" customWidth="1"/>
    <col min="4359" max="4359" width="5.28515625" style="199" bestFit="1" customWidth="1"/>
    <col min="4360" max="4360" width="6.140625" style="199" bestFit="1" customWidth="1"/>
    <col min="4361" max="4361" width="6.85546875" style="199" customWidth="1"/>
    <col min="4362" max="4362" width="7.5703125" style="199" customWidth="1"/>
    <col min="4363" max="4363" width="7" style="199" customWidth="1"/>
    <col min="4364" max="4364" width="6.140625" style="199" bestFit="1" customWidth="1"/>
    <col min="4365" max="4365" width="6.42578125" style="199" customWidth="1"/>
    <col min="4366" max="4608" width="9.140625" style="199"/>
    <col min="4609" max="4609" width="12" style="199" customWidth="1"/>
    <col min="4610" max="4610" width="13.42578125" style="199" bestFit="1" customWidth="1"/>
    <col min="4611" max="4611" width="11.85546875" style="199" customWidth="1"/>
    <col min="4612" max="4612" width="7.42578125" style="199" customWidth="1"/>
    <col min="4613" max="4613" width="7.28515625" style="199" customWidth="1"/>
    <col min="4614" max="4614" width="7" style="199" customWidth="1"/>
    <col min="4615" max="4615" width="5.28515625" style="199" bestFit="1" customWidth="1"/>
    <col min="4616" max="4616" width="6.140625" style="199" bestFit="1" customWidth="1"/>
    <col min="4617" max="4617" width="6.85546875" style="199" customWidth="1"/>
    <col min="4618" max="4618" width="7.5703125" style="199" customWidth="1"/>
    <col min="4619" max="4619" width="7" style="199" customWidth="1"/>
    <col min="4620" max="4620" width="6.140625" style="199" bestFit="1" customWidth="1"/>
    <col min="4621" max="4621" width="6.42578125" style="199" customWidth="1"/>
    <col min="4622" max="4864" width="9.140625" style="199"/>
    <col min="4865" max="4865" width="12" style="199" customWidth="1"/>
    <col min="4866" max="4866" width="13.42578125" style="199" bestFit="1" customWidth="1"/>
    <col min="4867" max="4867" width="11.85546875" style="199" customWidth="1"/>
    <col min="4868" max="4868" width="7.42578125" style="199" customWidth="1"/>
    <col min="4869" max="4869" width="7.28515625" style="199" customWidth="1"/>
    <col min="4870" max="4870" width="7" style="199" customWidth="1"/>
    <col min="4871" max="4871" width="5.28515625" style="199" bestFit="1" customWidth="1"/>
    <col min="4872" max="4872" width="6.140625" style="199" bestFit="1" customWidth="1"/>
    <col min="4873" max="4873" width="6.85546875" style="199" customWidth="1"/>
    <col min="4874" max="4874" width="7.5703125" style="199" customWidth="1"/>
    <col min="4875" max="4875" width="7" style="199" customWidth="1"/>
    <col min="4876" max="4876" width="6.140625" style="199" bestFit="1" customWidth="1"/>
    <col min="4877" max="4877" width="6.42578125" style="199" customWidth="1"/>
    <col min="4878" max="5120" width="9.140625" style="199"/>
    <col min="5121" max="5121" width="12" style="199" customWidth="1"/>
    <col min="5122" max="5122" width="13.42578125" style="199" bestFit="1" customWidth="1"/>
    <col min="5123" max="5123" width="11.85546875" style="199" customWidth="1"/>
    <col min="5124" max="5124" width="7.42578125" style="199" customWidth="1"/>
    <col min="5125" max="5125" width="7.28515625" style="199" customWidth="1"/>
    <col min="5126" max="5126" width="7" style="199" customWidth="1"/>
    <col min="5127" max="5127" width="5.28515625" style="199" bestFit="1" customWidth="1"/>
    <col min="5128" max="5128" width="6.140625" style="199" bestFit="1" customWidth="1"/>
    <col min="5129" max="5129" width="6.85546875" style="199" customWidth="1"/>
    <col min="5130" max="5130" width="7.5703125" style="199" customWidth="1"/>
    <col min="5131" max="5131" width="7" style="199" customWidth="1"/>
    <col min="5132" max="5132" width="6.140625" style="199" bestFit="1" customWidth="1"/>
    <col min="5133" max="5133" width="6.42578125" style="199" customWidth="1"/>
    <col min="5134" max="5376" width="9.140625" style="199"/>
    <col min="5377" max="5377" width="12" style="199" customWidth="1"/>
    <col min="5378" max="5378" width="13.42578125" style="199" bestFit="1" customWidth="1"/>
    <col min="5379" max="5379" width="11.85546875" style="199" customWidth="1"/>
    <col min="5380" max="5380" width="7.42578125" style="199" customWidth="1"/>
    <col min="5381" max="5381" width="7.28515625" style="199" customWidth="1"/>
    <col min="5382" max="5382" width="7" style="199" customWidth="1"/>
    <col min="5383" max="5383" width="5.28515625" style="199" bestFit="1" customWidth="1"/>
    <col min="5384" max="5384" width="6.140625" style="199" bestFit="1" customWidth="1"/>
    <col min="5385" max="5385" width="6.85546875" style="199" customWidth="1"/>
    <col min="5386" max="5386" width="7.5703125" style="199" customWidth="1"/>
    <col min="5387" max="5387" width="7" style="199" customWidth="1"/>
    <col min="5388" max="5388" width="6.140625" style="199" bestFit="1" customWidth="1"/>
    <col min="5389" max="5389" width="6.42578125" style="199" customWidth="1"/>
    <col min="5390" max="5632" width="9.140625" style="199"/>
    <col min="5633" max="5633" width="12" style="199" customWidth="1"/>
    <col min="5634" max="5634" width="13.42578125" style="199" bestFit="1" customWidth="1"/>
    <col min="5635" max="5635" width="11.85546875" style="199" customWidth="1"/>
    <col min="5636" max="5636" width="7.42578125" style="199" customWidth="1"/>
    <col min="5637" max="5637" width="7.28515625" style="199" customWidth="1"/>
    <col min="5638" max="5638" width="7" style="199" customWidth="1"/>
    <col min="5639" max="5639" width="5.28515625" style="199" bestFit="1" customWidth="1"/>
    <col min="5640" max="5640" width="6.140625" style="199" bestFit="1" customWidth="1"/>
    <col min="5641" max="5641" width="6.85546875" style="199" customWidth="1"/>
    <col min="5642" max="5642" width="7.5703125" style="199" customWidth="1"/>
    <col min="5643" max="5643" width="7" style="199" customWidth="1"/>
    <col min="5644" max="5644" width="6.140625" style="199" bestFit="1" customWidth="1"/>
    <col min="5645" max="5645" width="6.42578125" style="199" customWidth="1"/>
    <col min="5646" max="5888" width="9.140625" style="199"/>
    <col min="5889" max="5889" width="12" style="199" customWidth="1"/>
    <col min="5890" max="5890" width="13.42578125" style="199" bestFit="1" customWidth="1"/>
    <col min="5891" max="5891" width="11.85546875" style="199" customWidth="1"/>
    <col min="5892" max="5892" width="7.42578125" style="199" customWidth="1"/>
    <col min="5893" max="5893" width="7.28515625" style="199" customWidth="1"/>
    <col min="5894" max="5894" width="7" style="199" customWidth="1"/>
    <col min="5895" max="5895" width="5.28515625" style="199" bestFit="1" customWidth="1"/>
    <col min="5896" max="5896" width="6.140625" style="199" bestFit="1" customWidth="1"/>
    <col min="5897" max="5897" width="6.85546875" style="199" customWidth="1"/>
    <col min="5898" max="5898" width="7.5703125" style="199" customWidth="1"/>
    <col min="5899" max="5899" width="7" style="199" customWidth="1"/>
    <col min="5900" max="5900" width="6.140625" style="199" bestFit="1" customWidth="1"/>
    <col min="5901" max="5901" width="6.42578125" style="199" customWidth="1"/>
    <col min="5902" max="6144" width="9.140625" style="199"/>
    <col min="6145" max="6145" width="12" style="199" customWidth="1"/>
    <col min="6146" max="6146" width="13.42578125" style="199" bestFit="1" customWidth="1"/>
    <col min="6147" max="6147" width="11.85546875" style="199" customWidth="1"/>
    <col min="6148" max="6148" width="7.42578125" style="199" customWidth="1"/>
    <col min="6149" max="6149" width="7.28515625" style="199" customWidth="1"/>
    <col min="6150" max="6150" width="7" style="199" customWidth="1"/>
    <col min="6151" max="6151" width="5.28515625" style="199" bestFit="1" customWidth="1"/>
    <col min="6152" max="6152" width="6.140625" style="199" bestFit="1" customWidth="1"/>
    <col min="6153" max="6153" width="6.85546875" style="199" customWidth="1"/>
    <col min="6154" max="6154" width="7.5703125" style="199" customWidth="1"/>
    <col min="6155" max="6155" width="7" style="199" customWidth="1"/>
    <col min="6156" max="6156" width="6.140625" style="199" bestFit="1" customWidth="1"/>
    <col min="6157" max="6157" width="6.42578125" style="199" customWidth="1"/>
    <col min="6158" max="6400" width="9.140625" style="199"/>
    <col min="6401" max="6401" width="12" style="199" customWidth="1"/>
    <col min="6402" max="6402" width="13.42578125" style="199" bestFit="1" customWidth="1"/>
    <col min="6403" max="6403" width="11.85546875" style="199" customWidth="1"/>
    <col min="6404" max="6404" width="7.42578125" style="199" customWidth="1"/>
    <col min="6405" max="6405" width="7.28515625" style="199" customWidth="1"/>
    <col min="6406" max="6406" width="7" style="199" customWidth="1"/>
    <col min="6407" max="6407" width="5.28515625" style="199" bestFit="1" customWidth="1"/>
    <col min="6408" max="6408" width="6.140625" style="199" bestFit="1" customWidth="1"/>
    <col min="6409" max="6409" width="6.85546875" style="199" customWidth="1"/>
    <col min="6410" max="6410" width="7.5703125" style="199" customWidth="1"/>
    <col min="6411" max="6411" width="7" style="199" customWidth="1"/>
    <col min="6412" max="6412" width="6.140625" style="199" bestFit="1" customWidth="1"/>
    <col min="6413" max="6413" width="6.42578125" style="199" customWidth="1"/>
    <col min="6414" max="6656" width="9.140625" style="199"/>
    <col min="6657" max="6657" width="12" style="199" customWidth="1"/>
    <col min="6658" max="6658" width="13.42578125" style="199" bestFit="1" customWidth="1"/>
    <col min="6659" max="6659" width="11.85546875" style="199" customWidth="1"/>
    <col min="6660" max="6660" width="7.42578125" style="199" customWidth="1"/>
    <col min="6661" max="6661" width="7.28515625" style="199" customWidth="1"/>
    <col min="6662" max="6662" width="7" style="199" customWidth="1"/>
    <col min="6663" max="6663" width="5.28515625" style="199" bestFit="1" customWidth="1"/>
    <col min="6664" max="6664" width="6.140625" style="199" bestFit="1" customWidth="1"/>
    <col min="6665" max="6665" width="6.85546875" style="199" customWidth="1"/>
    <col min="6666" max="6666" width="7.5703125" style="199" customWidth="1"/>
    <col min="6667" max="6667" width="7" style="199" customWidth="1"/>
    <col min="6668" max="6668" width="6.140625" style="199" bestFit="1" customWidth="1"/>
    <col min="6669" max="6669" width="6.42578125" style="199" customWidth="1"/>
    <col min="6670" max="6912" width="9.140625" style="199"/>
    <col min="6913" max="6913" width="12" style="199" customWidth="1"/>
    <col min="6914" max="6914" width="13.42578125" style="199" bestFit="1" customWidth="1"/>
    <col min="6915" max="6915" width="11.85546875" style="199" customWidth="1"/>
    <col min="6916" max="6916" width="7.42578125" style="199" customWidth="1"/>
    <col min="6917" max="6917" width="7.28515625" style="199" customWidth="1"/>
    <col min="6918" max="6918" width="7" style="199" customWidth="1"/>
    <col min="6919" max="6919" width="5.28515625" style="199" bestFit="1" customWidth="1"/>
    <col min="6920" max="6920" width="6.140625" style="199" bestFit="1" customWidth="1"/>
    <col min="6921" max="6921" width="6.85546875" style="199" customWidth="1"/>
    <col min="6922" max="6922" width="7.5703125" style="199" customWidth="1"/>
    <col min="6923" max="6923" width="7" style="199" customWidth="1"/>
    <col min="6924" max="6924" width="6.140625" style="199" bestFit="1" customWidth="1"/>
    <col min="6925" max="6925" width="6.42578125" style="199" customWidth="1"/>
    <col min="6926" max="7168" width="9.140625" style="199"/>
    <col min="7169" max="7169" width="12" style="199" customWidth="1"/>
    <col min="7170" max="7170" width="13.42578125" style="199" bestFit="1" customWidth="1"/>
    <col min="7171" max="7171" width="11.85546875" style="199" customWidth="1"/>
    <col min="7172" max="7172" width="7.42578125" style="199" customWidth="1"/>
    <col min="7173" max="7173" width="7.28515625" style="199" customWidth="1"/>
    <col min="7174" max="7174" width="7" style="199" customWidth="1"/>
    <col min="7175" max="7175" width="5.28515625" style="199" bestFit="1" customWidth="1"/>
    <col min="7176" max="7176" width="6.140625" style="199" bestFit="1" customWidth="1"/>
    <col min="7177" max="7177" width="6.85546875" style="199" customWidth="1"/>
    <col min="7178" max="7178" width="7.5703125" style="199" customWidth="1"/>
    <col min="7179" max="7179" width="7" style="199" customWidth="1"/>
    <col min="7180" max="7180" width="6.140625" style="199" bestFit="1" customWidth="1"/>
    <col min="7181" max="7181" width="6.42578125" style="199" customWidth="1"/>
    <col min="7182" max="7424" width="9.140625" style="199"/>
    <col min="7425" max="7425" width="12" style="199" customWidth="1"/>
    <col min="7426" max="7426" width="13.42578125" style="199" bestFit="1" customWidth="1"/>
    <col min="7427" max="7427" width="11.85546875" style="199" customWidth="1"/>
    <col min="7428" max="7428" width="7.42578125" style="199" customWidth="1"/>
    <col min="7429" max="7429" width="7.28515625" style="199" customWidth="1"/>
    <col min="7430" max="7430" width="7" style="199" customWidth="1"/>
    <col min="7431" max="7431" width="5.28515625" style="199" bestFit="1" customWidth="1"/>
    <col min="7432" max="7432" width="6.140625" style="199" bestFit="1" customWidth="1"/>
    <col min="7433" max="7433" width="6.85546875" style="199" customWidth="1"/>
    <col min="7434" max="7434" width="7.5703125" style="199" customWidth="1"/>
    <col min="7435" max="7435" width="7" style="199" customWidth="1"/>
    <col min="7436" max="7436" width="6.140625" style="199" bestFit="1" customWidth="1"/>
    <col min="7437" max="7437" width="6.42578125" style="199" customWidth="1"/>
    <col min="7438" max="7680" width="9.140625" style="199"/>
    <col min="7681" max="7681" width="12" style="199" customWidth="1"/>
    <col min="7682" max="7682" width="13.42578125" style="199" bestFit="1" customWidth="1"/>
    <col min="7683" max="7683" width="11.85546875" style="199" customWidth="1"/>
    <col min="7684" max="7684" width="7.42578125" style="199" customWidth="1"/>
    <col min="7685" max="7685" width="7.28515625" style="199" customWidth="1"/>
    <col min="7686" max="7686" width="7" style="199" customWidth="1"/>
    <col min="7687" max="7687" width="5.28515625" style="199" bestFit="1" customWidth="1"/>
    <col min="7688" max="7688" width="6.140625" style="199" bestFit="1" customWidth="1"/>
    <col min="7689" max="7689" width="6.85546875" style="199" customWidth="1"/>
    <col min="7690" max="7690" width="7.5703125" style="199" customWidth="1"/>
    <col min="7691" max="7691" width="7" style="199" customWidth="1"/>
    <col min="7692" max="7692" width="6.140625" style="199" bestFit="1" customWidth="1"/>
    <col min="7693" max="7693" width="6.42578125" style="199" customWidth="1"/>
    <col min="7694" max="7936" width="9.140625" style="199"/>
    <col min="7937" max="7937" width="12" style="199" customWidth="1"/>
    <col min="7938" max="7938" width="13.42578125" style="199" bestFit="1" customWidth="1"/>
    <col min="7939" max="7939" width="11.85546875" style="199" customWidth="1"/>
    <col min="7940" max="7940" width="7.42578125" style="199" customWidth="1"/>
    <col min="7941" max="7941" width="7.28515625" style="199" customWidth="1"/>
    <col min="7942" max="7942" width="7" style="199" customWidth="1"/>
    <col min="7943" max="7943" width="5.28515625" style="199" bestFit="1" customWidth="1"/>
    <col min="7944" max="7944" width="6.140625" style="199" bestFit="1" customWidth="1"/>
    <col min="7945" max="7945" width="6.85546875" style="199" customWidth="1"/>
    <col min="7946" max="7946" width="7.5703125" style="199" customWidth="1"/>
    <col min="7947" max="7947" width="7" style="199" customWidth="1"/>
    <col min="7948" max="7948" width="6.140625" style="199" bestFit="1" customWidth="1"/>
    <col min="7949" max="7949" width="6.42578125" style="199" customWidth="1"/>
    <col min="7950" max="8192" width="9.140625" style="199"/>
    <col min="8193" max="8193" width="12" style="199" customWidth="1"/>
    <col min="8194" max="8194" width="13.42578125" style="199" bestFit="1" customWidth="1"/>
    <col min="8195" max="8195" width="11.85546875" style="199" customWidth="1"/>
    <col min="8196" max="8196" width="7.42578125" style="199" customWidth="1"/>
    <col min="8197" max="8197" width="7.28515625" style="199" customWidth="1"/>
    <col min="8198" max="8198" width="7" style="199" customWidth="1"/>
    <col min="8199" max="8199" width="5.28515625" style="199" bestFit="1" customWidth="1"/>
    <col min="8200" max="8200" width="6.140625" style="199" bestFit="1" customWidth="1"/>
    <col min="8201" max="8201" width="6.85546875" style="199" customWidth="1"/>
    <col min="8202" max="8202" width="7.5703125" style="199" customWidth="1"/>
    <col min="8203" max="8203" width="7" style="199" customWidth="1"/>
    <col min="8204" max="8204" width="6.140625" style="199" bestFit="1" customWidth="1"/>
    <col min="8205" max="8205" width="6.42578125" style="199" customWidth="1"/>
    <col min="8206" max="8448" width="9.140625" style="199"/>
    <col min="8449" max="8449" width="12" style="199" customWidth="1"/>
    <col min="8450" max="8450" width="13.42578125" style="199" bestFit="1" customWidth="1"/>
    <col min="8451" max="8451" width="11.85546875" style="199" customWidth="1"/>
    <col min="8452" max="8452" width="7.42578125" style="199" customWidth="1"/>
    <col min="8453" max="8453" width="7.28515625" style="199" customWidth="1"/>
    <col min="8454" max="8454" width="7" style="199" customWidth="1"/>
    <col min="8455" max="8455" width="5.28515625" style="199" bestFit="1" customWidth="1"/>
    <col min="8456" max="8456" width="6.140625" style="199" bestFit="1" customWidth="1"/>
    <col min="8457" max="8457" width="6.85546875" style="199" customWidth="1"/>
    <col min="8458" max="8458" width="7.5703125" style="199" customWidth="1"/>
    <col min="8459" max="8459" width="7" style="199" customWidth="1"/>
    <col min="8460" max="8460" width="6.140625" style="199" bestFit="1" customWidth="1"/>
    <col min="8461" max="8461" width="6.42578125" style="199" customWidth="1"/>
    <col min="8462" max="8704" width="9.140625" style="199"/>
    <col min="8705" max="8705" width="12" style="199" customWidth="1"/>
    <col min="8706" max="8706" width="13.42578125" style="199" bestFit="1" customWidth="1"/>
    <col min="8707" max="8707" width="11.85546875" style="199" customWidth="1"/>
    <col min="8708" max="8708" width="7.42578125" style="199" customWidth="1"/>
    <col min="8709" max="8709" width="7.28515625" style="199" customWidth="1"/>
    <col min="8710" max="8710" width="7" style="199" customWidth="1"/>
    <col min="8711" max="8711" width="5.28515625" style="199" bestFit="1" customWidth="1"/>
    <col min="8712" max="8712" width="6.140625" style="199" bestFit="1" customWidth="1"/>
    <col min="8713" max="8713" width="6.85546875" style="199" customWidth="1"/>
    <col min="8714" max="8714" width="7.5703125" style="199" customWidth="1"/>
    <col min="8715" max="8715" width="7" style="199" customWidth="1"/>
    <col min="8716" max="8716" width="6.140625" style="199" bestFit="1" customWidth="1"/>
    <col min="8717" max="8717" width="6.42578125" style="199" customWidth="1"/>
    <col min="8718" max="8960" width="9.140625" style="199"/>
    <col min="8961" max="8961" width="12" style="199" customWidth="1"/>
    <col min="8962" max="8962" width="13.42578125" style="199" bestFit="1" customWidth="1"/>
    <col min="8963" max="8963" width="11.85546875" style="199" customWidth="1"/>
    <col min="8964" max="8964" width="7.42578125" style="199" customWidth="1"/>
    <col min="8965" max="8965" width="7.28515625" style="199" customWidth="1"/>
    <col min="8966" max="8966" width="7" style="199" customWidth="1"/>
    <col min="8967" max="8967" width="5.28515625" style="199" bestFit="1" customWidth="1"/>
    <col min="8968" max="8968" width="6.140625" style="199" bestFit="1" customWidth="1"/>
    <col min="8969" max="8969" width="6.85546875" style="199" customWidth="1"/>
    <col min="8970" max="8970" width="7.5703125" style="199" customWidth="1"/>
    <col min="8971" max="8971" width="7" style="199" customWidth="1"/>
    <col min="8972" max="8972" width="6.140625" style="199" bestFit="1" customWidth="1"/>
    <col min="8973" max="8973" width="6.42578125" style="199" customWidth="1"/>
    <col min="8974" max="9216" width="9.140625" style="199"/>
    <col min="9217" max="9217" width="12" style="199" customWidth="1"/>
    <col min="9218" max="9218" width="13.42578125" style="199" bestFit="1" customWidth="1"/>
    <col min="9219" max="9219" width="11.85546875" style="199" customWidth="1"/>
    <col min="9220" max="9220" width="7.42578125" style="199" customWidth="1"/>
    <col min="9221" max="9221" width="7.28515625" style="199" customWidth="1"/>
    <col min="9222" max="9222" width="7" style="199" customWidth="1"/>
    <col min="9223" max="9223" width="5.28515625" style="199" bestFit="1" customWidth="1"/>
    <col min="9224" max="9224" width="6.140625" style="199" bestFit="1" customWidth="1"/>
    <col min="9225" max="9225" width="6.85546875" style="199" customWidth="1"/>
    <col min="9226" max="9226" width="7.5703125" style="199" customWidth="1"/>
    <col min="9227" max="9227" width="7" style="199" customWidth="1"/>
    <col min="9228" max="9228" width="6.140625" style="199" bestFit="1" customWidth="1"/>
    <col min="9229" max="9229" width="6.42578125" style="199" customWidth="1"/>
    <col min="9230" max="9472" width="9.140625" style="199"/>
    <col min="9473" max="9473" width="12" style="199" customWidth="1"/>
    <col min="9474" max="9474" width="13.42578125" style="199" bestFit="1" customWidth="1"/>
    <col min="9475" max="9475" width="11.85546875" style="199" customWidth="1"/>
    <col min="9476" max="9476" width="7.42578125" style="199" customWidth="1"/>
    <col min="9477" max="9477" width="7.28515625" style="199" customWidth="1"/>
    <col min="9478" max="9478" width="7" style="199" customWidth="1"/>
    <col min="9479" max="9479" width="5.28515625" style="199" bestFit="1" customWidth="1"/>
    <col min="9480" max="9480" width="6.140625" style="199" bestFit="1" customWidth="1"/>
    <col min="9481" max="9481" width="6.85546875" style="199" customWidth="1"/>
    <col min="9482" max="9482" width="7.5703125" style="199" customWidth="1"/>
    <col min="9483" max="9483" width="7" style="199" customWidth="1"/>
    <col min="9484" max="9484" width="6.140625" style="199" bestFit="1" customWidth="1"/>
    <col min="9485" max="9485" width="6.42578125" style="199" customWidth="1"/>
    <col min="9486" max="9728" width="9.140625" style="199"/>
    <col min="9729" max="9729" width="12" style="199" customWidth="1"/>
    <col min="9730" max="9730" width="13.42578125" style="199" bestFit="1" customWidth="1"/>
    <col min="9731" max="9731" width="11.85546875" style="199" customWidth="1"/>
    <col min="9732" max="9732" width="7.42578125" style="199" customWidth="1"/>
    <col min="9733" max="9733" width="7.28515625" style="199" customWidth="1"/>
    <col min="9734" max="9734" width="7" style="199" customWidth="1"/>
    <col min="9735" max="9735" width="5.28515625" style="199" bestFit="1" customWidth="1"/>
    <col min="9736" max="9736" width="6.140625" style="199" bestFit="1" customWidth="1"/>
    <col min="9737" max="9737" width="6.85546875" style="199" customWidth="1"/>
    <col min="9738" max="9738" width="7.5703125" style="199" customWidth="1"/>
    <col min="9739" max="9739" width="7" style="199" customWidth="1"/>
    <col min="9740" max="9740" width="6.140625" style="199" bestFit="1" customWidth="1"/>
    <col min="9741" max="9741" width="6.42578125" style="199" customWidth="1"/>
    <col min="9742" max="9984" width="9.140625" style="199"/>
    <col min="9985" max="9985" width="12" style="199" customWidth="1"/>
    <col min="9986" max="9986" width="13.42578125" style="199" bestFit="1" customWidth="1"/>
    <col min="9987" max="9987" width="11.85546875" style="199" customWidth="1"/>
    <col min="9988" max="9988" width="7.42578125" style="199" customWidth="1"/>
    <col min="9989" max="9989" width="7.28515625" style="199" customWidth="1"/>
    <col min="9990" max="9990" width="7" style="199" customWidth="1"/>
    <col min="9991" max="9991" width="5.28515625" style="199" bestFit="1" customWidth="1"/>
    <col min="9992" max="9992" width="6.140625" style="199" bestFit="1" customWidth="1"/>
    <col min="9993" max="9993" width="6.85546875" style="199" customWidth="1"/>
    <col min="9994" max="9994" width="7.5703125" style="199" customWidth="1"/>
    <col min="9995" max="9995" width="7" style="199" customWidth="1"/>
    <col min="9996" max="9996" width="6.140625" style="199" bestFit="1" customWidth="1"/>
    <col min="9997" max="9997" width="6.42578125" style="199" customWidth="1"/>
    <col min="9998" max="10240" width="9.140625" style="199"/>
    <col min="10241" max="10241" width="12" style="199" customWidth="1"/>
    <col min="10242" max="10242" width="13.42578125" style="199" bestFit="1" customWidth="1"/>
    <col min="10243" max="10243" width="11.85546875" style="199" customWidth="1"/>
    <col min="10244" max="10244" width="7.42578125" style="199" customWidth="1"/>
    <col min="10245" max="10245" width="7.28515625" style="199" customWidth="1"/>
    <col min="10246" max="10246" width="7" style="199" customWidth="1"/>
    <col min="10247" max="10247" width="5.28515625" style="199" bestFit="1" customWidth="1"/>
    <col min="10248" max="10248" width="6.140625" style="199" bestFit="1" customWidth="1"/>
    <col min="10249" max="10249" width="6.85546875" style="199" customWidth="1"/>
    <col min="10250" max="10250" width="7.5703125" style="199" customWidth="1"/>
    <col min="10251" max="10251" width="7" style="199" customWidth="1"/>
    <col min="10252" max="10252" width="6.140625" style="199" bestFit="1" customWidth="1"/>
    <col min="10253" max="10253" width="6.42578125" style="199" customWidth="1"/>
    <col min="10254" max="10496" width="9.140625" style="199"/>
    <col min="10497" max="10497" width="12" style="199" customWidth="1"/>
    <col min="10498" max="10498" width="13.42578125" style="199" bestFit="1" customWidth="1"/>
    <col min="10499" max="10499" width="11.85546875" style="199" customWidth="1"/>
    <col min="10500" max="10500" width="7.42578125" style="199" customWidth="1"/>
    <col min="10501" max="10501" width="7.28515625" style="199" customWidth="1"/>
    <col min="10502" max="10502" width="7" style="199" customWidth="1"/>
    <col min="10503" max="10503" width="5.28515625" style="199" bestFit="1" customWidth="1"/>
    <col min="10504" max="10504" width="6.140625" style="199" bestFit="1" customWidth="1"/>
    <col min="10505" max="10505" width="6.85546875" style="199" customWidth="1"/>
    <col min="10506" max="10506" width="7.5703125" style="199" customWidth="1"/>
    <col min="10507" max="10507" width="7" style="199" customWidth="1"/>
    <col min="10508" max="10508" width="6.140625" style="199" bestFit="1" customWidth="1"/>
    <col min="10509" max="10509" width="6.42578125" style="199" customWidth="1"/>
    <col min="10510" max="10752" width="9.140625" style="199"/>
    <col min="10753" max="10753" width="12" style="199" customWidth="1"/>
    <col min="10754" max="10754" width="13.42578125" style="199" bestFit="1" customWidth="1"/>
    <col min="10755" max="10755" width="11.85546875" style="199" customWidth="1"/>
    <col min="10756" max="10756" width="7.42578125" style="199" customWidth="1"/>
    <col min="10757" max="10757" width="7.28515625" style="199" customWidth="1"/>
    <col min="10758" max="10758" width="7" style="199" customWidth="1"/>
    <col min="10759" max="10759" width="5.28515625" style="199" bestFit="1" customWidth="1"/>
    <col min="10760" max="10760" width="6.140625" style="199" bestFit="1" customWidth="1"/>
    <col min="10761" max="10761" width="6.85546875" style="199" customWidth="1"/>
    <col min="10762" max="10762" width="7.5703125" style="199" customWidth="1"/>
    <col min="10763" max="10763" width="7" style="199" customWidth="1"/>
    <col min="10764" max="10764" width="6.140625" style="199" bestFit="1" customWidth="1"/>
    <col min="10765" max="10765" width="6.42578125" style="199" customWidth="1"/>
    <col min="10766" max="11008" width="9.140625" style="199"/>
    <col min="11009" max="11009" width="12" style="199" customWidth="1"/>
    <col min="11010" max="11010" width="13.42578125" style="199" bestFit="1" customWidth="1"/>
    <col min="11011" max="11011" width="11.85546875" style="199" customWidth="1"/>
    <col min="11012" max="11012" width="7.42578125" style="199" customWidth="1"/>
    <col min="11013" max="11013" width="7.28515625" style="199" customWidth="1"/>
    <col min="11014" max="11014" width="7" style="199" customWidth="1"/>
    <col min="11015" max="11015" width="5.28515625" style="199" bestFit="1" customWidth="1"/>
    <col min="11016" max="11016" width="6.140625" style="199" bestFit="1" customWidth="1"/>
    <col min="11017" max="11017" width="6.85546875" style="199" customWidth="1"/>
    <col min="11018" max="11018" width="7.5703125" style="199" customWidth="1"/>
    <col min="11019" max="11019" width="7" style="199" customWidth="1"/>
    <col min="11020" max="11020" width="6.140625" style="199" bestFit="1" customWidth="1"/>
    <col min="11021" max="11021" width="6.42578125" style="199" customWidth="1"/>
    <col min="11022" max="11264" width="9.140625" style="199"/>
    <col min="11265" max="11265" width="12" style="199" customWidth="1"/>
    <col min="11266" max="11266" width="13.42578125" style="199" bestFit="1" customWidth="1"/>
    <col min="11267" max="11267" width="11.85546875" style="199" customWidth="1"/>
    <col min="11268" max="11268" width="7.42578125" style="199" customWidth="1"/>
    <col min="11269" max="11269" width="7.28515625" style="199" customWidth="1"/>
    <col min="11270" max="11270" width="7" style="199" customWidth="1"/>
    <col min="11271" max="11271" width="5.28515625" style="199" bestFit="1" customWidth="1"/>
    <col min="11272" max="11272" width="6.140625" style="199" bestFit="1" customWidth="1"/>
    <col min="11273" max="11273" width="6.85546875" style="199" customWidth="1"/>
    <col min="11274" max="11274" width="7.5703125" style="199" customWidth="1"/>
    <col min="11275" max="11275" width="7" style="199" customWidth="1"/>
    <col min="11276" max="11276" width="6.140625" style="199" bestFit="1" customWidth="1"/>
    <col min="11277" max="11277" width="6.42578125" style="199" customWidth="1"/>
    <col min="11278" max="11520" width="9.140625" style="199"/>
    <col min="11521" max="11521" width="12" style="199" customWidth="1"/>
    <col min="11522" max="11522" width="13.42578125" style="199" bestFit="1" customWidth="1"/>
    <col min="11523" max="11523" width="11.85546875" style="199" customWidth="1"/>
    <col min="11524" max="11524" width="7.42578125" style="199" customWidth="1"/>
    <col min="11525" max="11525" width="7.28515625" style="199" customWidth="1"/>
    <col min="11526" max="11526" width="7" style="199" customWidth="1"/>
    <col min="11527" max="11527" width="5.28515625" style="199" bestFit="1" customWidth="1"/>
    <col min="11528" max="11528" width="6.140625" style="199" bestFit="1" customWidth="1"/>
    <col min="11529" max="11529" width="6.85546875" style="199" customWidth="1"/>
    <col min="11530" max="11530" width="7.5703125" style="199" customWidth="1"/>
    <col min="11531" max="11531" width="7" style="199" customWidth="1"/>
    <col min="11532" max="11532" width="6.140625" style="199" bestFit="1" customWidth="1"/>
    <col min="11533" max="11533" width="6.42578125" style="199" customWidth="1"/>
    <col min="11534" max="11776" width="9.140625" style="199"/>
    <col min="11777" max="11777" width="12" style="199" customWidth="1"/>
    <col min="11778" max="11778" width="13.42578125" style="199" bestFit="1" customWidth="1"/>
    <col min="11779" max="11779" width="11.85546875" style="199" customWidth="1"/>
    <col min="11780" max="11780" width="7.42578125" style="199" customWidth="1"/>
    <col min="11781" max="11781" width="7.28515625" style="199" customWidth="1"/>
    <col min="11782" max="11782" width="7" style="199" customWidth="1"/>
    <col min="11783" max="11783" width="5.28515625" style="199" bestFit="1" customWidth="1"/>
    <col min="11784" max="11784" width="6.140625" style="199" bestFit="1" customWidth="1"/>
    <col min="11785" max="11785" width="6.85546875" style="199" customWidth="1"/>
    <col min="11786" max="11786" width="7.5703125" style="199" customWidth="1"/>
    <col min="11787" max="11787" width="7" style="199" customWidth="1"/>
    <col min="11788" max="11788" width="6.140625" style="199" bestFit="1" customWidth="1"/>
    <col min="11789" max="11789" width="6.42578125" style="199" customWidth="1"/>
    <col min="11790" max="12032" width="9.140625" style="199"/>
    <col min="12033" max="12033" width="12" style="199" customWidth="1"/>
    <col min="12034" max="12034" width="13.42578125" style="199" bestFit="1" customWidth="1"/>
    <col min="12035" max="12035" width="11.85546875" style="199" customWidth="1"/>
    <col min="12036" max="12036" width="7.42578125" style="199" customWidth="1"/>
    <col min="12037" max="12037" width="7.28515625" style="199" customWidth="1"/>
    <col min="12038" max="12038" width="7" style="199" customWidth="1"/>
    <col min="12039" max="12039" width="5.28515625" style="199" bestFit="1" customWidth="1"/>
    <col min="12040" max="12040" width="6.140625" style="199" bestFit="1" customWidth="1"/>
    <col min="12041" max="12041" width="6.85546875" style="199" customWidth="1"/>
    <col min="12042" max="12042" width="7.5703125" style="199" customWidth="1"/>
    <col min="12043" max="12043" width="7" style="199" customWidth="1"/>
    <col min="12044" max="12044" width="6.140625" style="199" bestFit="1" customWidth="1"/>
    <col min="12045" max="12045" width="6.42578125" style="199" customWidth="1"/>
    <col min="12046" max="12288" width="9.140625" style="199"/>
    <col min="12289" max="12289" width="12" style="199" customWidth="1"/>
    <col min="12290" max="12290" width="13.42578125" style="199" bestFit="1" customWidth="1"/>
    <col min="12291" max="12291" width="11.85546875" style="199" customWidth="1"/>
    <col min="12292" max="12292" width="7.42578125" style="199" customWidth="1"/>
    <col min="12293" max="12293" width="7.28515625" style="199" customWidth="1"/>
    <col min="12294" max="12294" width="7" style="199" customWidth="1"/>
    <col min="12295" max="12295" width="5.28515625" style="199" bestFit="1" customWidth="1"/>
    <col min="12296" max="12296" width="6.140625" style="199" bestFit="1" customWidth="1"/>
    <col min="12297" max="12297" width="6.85546875" style="199" customWidth="1"/>
    <col min="12298" max="12298" width="7.5703125" style="199" customWidth="1"/>
    <col min="12299" max="12299" width="7" style="199" customWidth="1"/>
    <col min="12300" max="12300" width="6.140625" style="199" bestFit="1" customWidth="1"/>
    <col min="12301" max="12301" width="6.42578125" style="199" customWidth="1"/>
    <col min="12302" max="12544" width="9.140625" style="199"/>
    <col min="12545" max="12545" width="12" style="199" customWidth="1"/>
    <col min="12546" max="12546" width="13.42578125" style="199" bestFit="1" customWidth="1"/>
    <col min="12547" max="12547" width="11.85546875" style="199" customWidth="1"/>
    <col min="12548" max="12548" width="7.42578125" style="199" customWidth="1"/>
    <col min="12549" max="12549" width="7.28515625" style="199" customWidth="1"/>
    <col min="12550" max="12550" width="7" style="199" customWidth="1"/>
    <col min="12551" max="12551" width="5.28515625" style="199" bestFit="1" customWidth="1"/>
    <col min="12552" max="12552" width="6.140625" style="199" bestFit="1" customWidth="1"/>
    <col min="12553" max="12553" width="6.85546875" style="199" customWidth="1"/>
    <col min="12554" max="12554" width="7.5703125" style="199" customWidth="1"/>
    <col min="12555" max="12555" width="7" style="199" customWidth="1"/>
    <col min="12556" max="12556" width="6.140625" style="199" bestFit="1" customWidth="1"/>
    <col min="12557" max="12557" width="6.42578125" style="199" customWidth="1"/>
    <col min="12558" max="12800" width="9.140625" style="199"/>
    <col min="12801" max="12801" width="12" style="199" customWidth="1"/>
    <col min="12802" max="12802" width="13.42578125" style="199" bestFit="1" customWidth="1"/>
    <col min="12803" max="12803" width="11.85546875" style="199" customWidth="1"/>
    <col min="12804" max="12804" width="7.42578125" style="199" customWidth="1"/>
    <col min="12805" max="12805" width="7.28515625" style="199" customWidth="1"/>
    <col min="12806" max="12806" width="7" style="199" customWidth="1"/>
    <col min="12807" max="12807" width="5.28515625" style="199" bestFit="1" customWidth="1"/>
    <col min="12808" max="12808" width="6.140625" style="199" bestFit="1" customWidth="1"/>
    <col min="12809" max="12809" width="6.85546875" style="199" customWidth="1"/>
    <col min="12810" max="12810" width="7.5703125" style="199" customWidth="1"/>
    <col min="12811" max="12811" width="7" style="199" customWidth="1"/>
    <col min="12812" max="12812" width="6.140625" style="199" bestFit="1" customWidth="1"/>
    <col min="12813" max="12813" width="6.42578125" style="199" customWidth="1"/>
    <col min="12814" max="13056" width="9.140625" style="199"/>
    <col min="13057" max="13057" width="12" style="199" customWidth="1"/>
    <col min="13058" max="13058" width="13.42578125" style="199" bestFit="1" customWidth="1"/>
    <col min="13059" max="13059" width="11.85546875" style="199" customWidth="1"/>
    <col min="13060" max="13060" width="7.42578125" style="199" customWidth="1"/>
    <col min="13061" max="13061" width="7.28515625" style="199" customWidth="1"/>
    <col min="13062" max="13062" width="7" style="199" customWidth="1"/>
    <col min="13063" max="13063" width="5.28515625" style="199" bestFit="1" customWidth="1"/>
    <col min="13064" max="13064" width="6.140625" style="199" bestFit="1" customWidth="1"/>
    <col min="13065" max="13065" width="6.85546875" style="199" customWidth="1"/>
    <col min="13066" max="13066" width="7.5703125" style="199" customWidth="1"/>
    <col min="13067" max="13067" width="7" style="199" customWidth="1"/>
    <col min="13068" max="13068" width="6.140625" style="199" bestFit="1" customWidth="1"/>
    <col min="13069" max="13069" width="6.42578125" style="199" customWidth="1"/>
    <col min="13070" max="13312" width="9.140625" style="199"/>
    <col min="13313" max="13313" width="12" style="199" customWidth="1"/>
    <col min="13314" max="13314" width="13.42578125" style="199" bestFit="1" customWidth="1"/>
    <col min="13315" max="13315" width="11.85546875" style="199" customWidth="1"/>
    <col min="13316" max="13316" width="7.42578125" style="199" customWidth="1"/>
    <col min="13317" max="13317" width="7.28515625" style="199" customWidth="1"/>
    <col min="13318" max="13318" width="7" style="199" customWidth="1"/>
    <col min="13319" max="13319" width="5.28515625" style="199" bestFit="1" customWidth="1"/>
    <col min="13320" max="13320" width="6.140625" style="199" bestFit="1" customWidth="1"/>
    <col min="13321" max="13321" width="6.85546875" style="199" customWidth="1"/>
    <col min="13322" max="13322" width="7.5703125" style="199" customWidth="1"/>
    <col min="13323" max="13323" width="7" style="199" customWidth="1"/>
    <col min="13324" max="13324" width="6.140625" style="199" bestFit="1" customWidth="1"/>
    <col min="13325" max="13325" width="6.42578125" style="199" customWidth="1"/>
    <col min="13326" max="13568" width="9.140625" style="199"/>
    <col min="13569" max="13569" width="12" style="199" customWidth="1"/>
    <col min="13570" max="13570" width="13.42578125" style="199" bestFit="1" customWidth="1"/>
    <col min="13571" max="13571" width="11.85546875" style="199" customWidth="1"/>
    <col min="13572" max="13572" width="7.42578125" style="199" customWidth="1"/>
    <col min="13573" max="13573" width="7.28515625" style="199" customWidth="1"/>
    <col min="13574" max="13574" width="7" style="199" customWidth="1"/>
    <col min="13575" max="13575" width="5.28515625" style="199" bestFit="1" customWidth="1"/>
    <col min="13576" max="13576" width="6.140625" style="199" bestFit="1" customWidth="1"/>
    <col min="13577" max="13577" width="6.85546875" style="199" customWidth="1"/>
    <col min="13578" max="13578" width="7.5703125" style="199" customWidth="1"/>
    <col min="13579" max="13579" width="7" style="199" customWidth="1"/>
    <col min="13580" max="13580" width="6.140625" style="199" bestFit="1" customWidth="1"/>
    <col min="13581" max="13581" width="6.42578125" style="199" customWidth="1"/>
    <col min="13582" max="13824" width="9.140625" style="199"/>
    <col min="13825" max="13825" width="12" style="199" customWidth="1"/>
    <col min="13826" max="13826" width="13.42578125" style="199" bestFit="1" customWidth="1"/>
    <col min="13827" max="13827" width="11.85546875" style="199" customWidth="1"/>
    <col min="13828" max="13828" width="7.42578125" style="199" customWidth="1"/>
    <col min="13829" max="13829" width="7.28515625" style="199" customWidth="1"/>
    <col min="13830" max="13830" width="7" style="199" customWidth="1"/>
    <col min="13831" max="13831" width="5.28515625" style="199" bestFit="1" customWidth="1"/>
    <col min="13832" max="13832" width="6.140625" style="199" bestFit="1" customWidth="1"/>
    <col min="13833" max="13833" width="6.85546875" style="199" customWidth="1"/>
    <col min="13834" max="13834" width="7.5703125" style="199" customWidth="1"/>
    <col min="13835" max="13835" width="7" style="199" customWidth="1"/>
    <col min="13836" max="13836" width="6.140625" style="199" bestFit="1" customWidth="1"/>
    <col min="13837" max="13837" width="6.42578125" style="199" customWidth="1"/>
    <col min="13838" max="14080" width="9.140625" style="199"/>
    <col min="14081" max="14081" width="12" style="199" customWidth="1"/>
    <col min="14082" max="14082" width="13.42578125" style="199" bestFit="1" customWidth="1"/>
    <col min="14083" max="14083" width="11.85546875" style="199" customWidth="1"/>
    <col min="14084" max="14084" width="7.42578125" style="199" customWidth="1"/>
    <col min="14085" max="14085" width="7.28515625" style="199" customWidth="1"/>
    <col min="14086" max="14086" width="7" style="199" customWidth="1"/>
    <col min="14087" max="14087" width="5.28515625" style="199" bestFit="1" customWidth="1"/>
    <col min="14088" max="14088" width="6.140625" style="199" bestFit="1" customWidth="1"/>
    <col min="14089" max="14089" width="6.85546875" style="199" customWidth="1"/>
    <col min="14090" max="14090" width="7.5703125" style="199" customWidth="1"/>
    <col min="14091" max="14091" width="7" style="199" customWidth="1"/>
    <col min="14092" max="14092" width="6.140625" style="199" bestFit="1" customWidth="1"/>
    <col min="14093" max="14093" width="6.42578125" style="199" customWidth="1"/>
    <col min="14094" max="14336" width="9.140625" style="199"/>
    <col min="14337" max="14337" width="12" style="199" customWidth="1"/>
    <col min="14338" max="14338" width="13.42578125" style="199" bestFit="1" customWidth="1"/>
    <col min="14339" max="14339" width="11.85546875" style="199" customWidth="1"/>
    <col min="14340" max="14340" width="7.42578125" style="199" customWidth="1"/>
    <col min="14341" max="14341" width="7.28515625" style="199" customWidth="1"/>
    <col min="14342" max="14342" width="7" style="199" customWidth="1"/>
    <col min="14343" max="14343" width="5.28515625" style="199" bestFit="1" customWidth="1"/>
    <col min="14344" max="14344" width="6.140625" style="199" bestFit="1" customWidth="1"/>
    <col min="14345" max="14345" width="6.85546875" style="199" customWidth="1"/>
    <col min="14346" max="14346" width="7.5703125" style="199" customWidth="1"/>
    <col min="14347" max="14347" width="7" style="199" customWidth="1"/>
    <col min="14348" max="14348" width="6.140625" style="199" bestFit="1" customWidth="1"/>
    <col min="14349" max="14349" width="6.42578125" style="199" customWidth="1"/>
    <col min="14350" max="14592" width="9.140625" style="199"/>
    <col min="14593" max="14593" width="12" style="199" customWidth="1"/>
    <col min="14594" max="14594" width="13.42578125" style="199" bestFit="1" customWidth="1"/>
    <col min="14595" max="14595" width="11.85546875" style="199" customWidth="1"/>
    <col min="14596" max="14596" width="7.42578125" style="199" customWidth="1"/>
    <col min="14597" max="14597" width="7.28515625" style="199" customWidth="1"/>
    <col min="14598" max="14598" width="7" style="199" customWidth="1"/>
    <col min="14599" max="14599" width="5.28515625" style="199" bestFit="1" customWidth="1"/>
    <col min="14600" max="14600" width="6.140625" style="199" bestFit="1" customWidth="1"/>
    <col min="14601" max="14601" width="6.85546875" style="199" customWidth="1"/>
    <col min="14602" max="14602" width="7.5703125" style="199" customWidth="1"/>
    <col min="14603" max="14603" width="7" style="199" customWidth="1"/>
    <col min="14604" max="14604" width="6.140625" style="199" bestFit="1" customWidth="1"/>
    <col min="14605" max="14605" width="6.42578125" style="199" customWidth="1"/>
    <col min="14606" max="14848" width="9.140625" style="199"/>
    <col min="14849" max="14849" width="12" style="199" customWidth="1"/>
    <col min="14850" max="14850" width="13.42578125" style="199" bestFit="1" customWidth="1"/>
    <col min="14851" max="14851" width="11.85546875" style="199" customWidth="1"/>
    <col min="14852" max="14852" width="7.42578125" style="199" customWidth="1"/>
    <col min="14853" max="14853" width="7.28515625" style="199" customWidth="1"/>
    <col min="14854" max="14854" width="7" style="199" customWidth="1"/>
    <col min="14855" max="14855" width="5.28515625" style="199" bestFit="1" customWidth="1"/>
    <col min="14856" max="14856" width="6.140625" style="199" bestFit="1" customWidth="1"/>
    <col min="14857" max="14857" width="6.85546875" style="199" customWidth="1"/>
    <col min="14858" max="14858" width="7.5703125" style="199" customWidth="1"/>
    <col min="14859" max="14859" width="7" style="199" customWidth="1"/>
    <col min="14860" max="14860" width="6.140625" style="199" bestFit="1" customWidth="1"/>
    <col min="14861" max="14861" width="6.42578125" style="199" customWidth="1"/>
    <col min="14862" max="15104" width="9.140625" style="199"/>
    <col min="15105" max="15105" width="12" style="199" customWidth="1"/>
    <col min="15106" max="15106" width="13.42578125" style="199" bestFit="1" customWidth="1"/>
    <col min="15107" max="15107" width="11.85546875" style="199" customWidth="1"/>
    <col min="15108" max="15108" width="7.42578125" style="199" customWidth="1"/>
    <col min="15109" max="15109" width="7.28515625" style="199" customWidth="1"/>
    <col min="15110" max="15110" width="7" style="199" customWidth="1"/>
    <col min="15111" max="15111" width="5.28515625" style="199" bestFit="1" customWidth="1"/>
    <col min="15112" max="15112" width="6.140625" style="199" bestFit="1" customWidth="1"/>
    <col min="15113" max="15113" width="6.85546875" style="199" customWidth="1"/>
    <col min="15114" max="15114" width="7.5703125" style="199" customWidth="1"/>
    <col min="15115" max="15115" width="7" style="199" customWidth="1"/>
    <col min="15116" max="15116" width="6.140625" style="199" bestFit="1" customWidth="1"/>
    <col min="15117" max="15117" width="6.42578125" style="199" customWidth="1"/>
    <col min="15118" max="15360" width="9.140625" style="199"/>
    <col min="15361" max="15361" width="12" style="199" customWidth="1"/>
    <col min="15362" max="15362" width="13.42578125" style="199" bestFit="1" customWidth="1"/>
    <col min="15363" max="15363" width="11.85546875" style="199" customWidth="1"/>
    <col min="15364" max="15364" width="7.42578125" style="199" customWidth="1"/>
    <col min="15365" max="15365" width="7.28515625" style="199" customWidth="1"/>
    <col min="15366" max="15366" width="7" style="199" customWidth="1"/>
    <col min="15367" max="15367" width="5.28515625" style="199" bestFit="1" customWidth="1"/>
    <col min="15368" max="15368" width="6.140625" style="199" bestFit="1" customWidth="1"/>
    <col min="15369" max="15369" width="6.85546875" style="199" customWidth="1"/>
    <col min="15370" max="15370" width="7.5703125" style="199" customWidth="1"/>
    <col min="15371" max="15371" width="7" style="199" customWidth="1"/>
    <col min="15372" max="15372" width="6.140625" style="199" bestFit="1" customWidth="1"/>
    <col min="15373" max="15373" width="6.42578125" style="199" customWidth="1"/>
    <col min="15374" max="15616" width="9.140625" style="199"/>
    <col min="15617" max="15617" width="12" style="199" customWidth="1"/>
    <col min="15618" max="15618" width="13.42578125" style="199" bestFit="1" customWidth="1"/>
    <col min="15619" max="15619" width="11.85546875" style="199" customWidth="1"/>
    <col min="15620" max="15620" width="7.42578125" style="199" customWidth="1"/>
    <col min="15621" max="15621" width="7.28515625" style="199" customWidth="1"/>
    <col min="15622" max="15622" width="7" style="199" customWidth="1"/>
    <col min="15623" max="15623" width="5.28515625" style="199" bestFit="1" customWidth="1"/>
    <col min="15624" max="15624" width="6.140625" style="199" bestFit="1" customWidth="1"/>
    <col min="15625" max="15625" width="6.85546875" style="199" customWidth="1"/>
    <col min="15626" max="15626" width="7.5703125" style="199" customWidth="1"/>
    <col min="15627" max="15627" width="7" style="199" customWidth="1"/>
    <col min="15628" max="15628" width="6.140625" style="199" bestFit="1" customWidth="1"/>
    <col min="15629" max="15629" width="6.42578125" style="199" customWidth="1"/>
    <col min="15630" max="15872" width="9.140625" style="199"/>
    <col min="15873" max="15873" width="12" style="199" customWidth="1"/>
    <col min="15874" max="15874" width="13.42578125" style="199" bestFit="1" customWidth="1"/>
    <col min="15875" max="15875" width="11.85546875" style="199" customWidth="1"/>
    <col min="15876" max="15876" width="7.42578125" style="199" customWidth="1"/>
    <col min="15877" max="15877" width="7.28515625" style="199" customWidth="1"/>
    <col min="15878" max="15878" width="7" style="199" customWidth="1"/>
    <col min="15879" max="15879" width="5.28515625" style="199" bestFit="1" customWidth="1"/>
    <col min="15880" max="15880" width="6.140625" style="199" bestFit="1" customWidth="1"/>
    <col min="15881" max="15881" width="6.85546875" style="199" customWidth="1"/>
    <col min="15882" max="15882" width="7.5703125" style="199" customWidth="1"/>
    <col min="15883" max="15883" width="7" style="199" customWidth="1"/>
    <col min="15884" max="15884" width="6.140625" style="199" bestFit="1" customWidth="1"/>
    <col min="15885" max="15885" width="6.42578125" style="199" customWidth="1"/>
    <col min="15886" max="16128" width="9.140625" style="199"/>
    <col min="16129" max="16129" width="12" style="199" customWidth="1"/>
    <col min="16130" max="16130" width="13.42578125" style="199" bestFit="1" customWidth="1"/>
    <col min="16131" max="16131" width="11.85546875" style="199" customWidth="1"/>
    <col min="16132" max="16132" width="7.42578125" style="199" customWidth="1"/>
    <col min="16133" max="16133" width="7.28515625" style="199" customWidth="1"/>
    <col min="16134" max="16134" width="7" style="199" customWidth="1"/>
    <col min="16135" max="16135" width="5.28515625" style="199" bestFit="1" customWidth="1"/>
    <col min="16136" max="16136" width="6.140625" style="199" bestFit="1" customWidth="1"/>
    <col min="16137" max="16137" width="6.85546875" style="199" customWidth="1"/>
    <col min="16138" max="16138" width="7.5703125" style="199" customWidth="1"/>
    <col min="16139" max="16139" width="7" style="199" customWidth="1"/>
    <col min="16140" max="16140" width="6.140625" style="199" bestFit="1" customWidth="1"/>
    <col min="16141" max="16141" width="6.42578125" style="199" customWidth="1"/>
    <col min="16142" max="16384" width="9.140625" style="199"/>
  </cols>
  <sheetData>
    <row r="1" spans="1:39" ht="21" customHeight="1" x14ac:dyDescent="0.25">
      <c r="A1" s="2039" t="str">
        <f>'S2'!A1:B1</f>
        <v>Name of Transmission Licensee: Uttar Pradesh Power Transmission Corporation Limited</v>
      </c>
      <c r="B1" s="2039"/>
      <c r="C1" s="2039"/>
      <c r="D1" s="2039"/>
      <c r="E1" s="2039"/>
      <c r="F1" s="2039"/>
      <c r="G1" s="2039"/>
      <c r="H1" s="2039"/>
      <c r="I1" s="2039"/>
      <c r="J1" s="2039"/>
      <c r="K1" s="2039"/>
      <c r="L1" s="2039"/>
      <c r="M1" s="2039"/>
      <c r="N1" s="2039"/>
      <c r="O1" s="2039"/>
      <c r="P1" s="2039"/>
      <c r="Q1" s="2039"/>
      <c r="R1" s="2039"/>
      <c r="S1" s="2039"/>
      <c r="T1" s="2039"/>
      <c r="U1" s="2039"/>
      <c r="V1" s="2039"/>
      <c r="W1" s="2039"/>
      <c r="X1" s="2039"/>
      <c r="Y1" s="2039"/>
      <c r="Z1" s="2039"/>
      <c r="AA1" s="2039"/>
      <c r="AB1" s="2039"/>
      <c r="AC1" s="2039"/>
      <c r="AD1" s="2039"/>
      <c r="AE1" s="2039"/>
      <c r="AF1" s="2039"/>
      <c r="AG1" s="2039"/>
      <c r="AH1" s="2039"/>
      <c r="AI1" s="2039"/>
      <c r="AJ1" s="2039"/>
      <c r="AK1" s="2039"/>
      <c r="AL1" s="2039"/>
      <c r="AM1" s="2039"/>
    </row>
    <row r="2" spans="1:39" ht="21" customHeight="1" x14ac:dyDescent="0.25">
      <c r="A2" s="1881" t="s">
        <v>1059</v>
      </c>
      <c r="B2" s="1881"/>
      <c r="C2" s="1881"/>
      <c r="D2" s="1881"/>
      <c r="E2" s="1881"/>
      <c r="F2" s="1881"/>
      <c r="G2" s="1881"/>
      <c r="H2" s="1881"/>
      <c r="I2" s="1881"/>
      <c r="J2" s="1881"/>
      <c r="K2" s="1881"/>
      <c r="L2" s="1881"/>
      <c r="M2" s="1881"/>
      <c r="N2" s="1881"/>
      <c r="O2" s="1881"/>
      <c r="P2" s="1881"/>
      <c r="Q2" s="1874" t="s">
        <v>1248</v>
      </c>
      <c r="R2" s="1874"/>
      <c r="S2" s="479"/>
      <c r="T2" s="479"/>
      <c r="U2" s="479"/>
      <c r="V2" s="479"/>
      <c r="W2" s="479"/>
      <c r="X2" s="479"/>
      <c r="Y2" s="479"/>
      <c r="Z2" s="479"/>
      <c r="AA2" s="479"/>
      <c r="AB2" s="479"/>
      <c r="AC2" s="479"/>
      <c r="AD2" s="479"/>
      <c r="AE2" s="479"/>
      <c r="AF2" s="479"/>
      <c r="AG2" s="479"/>
      <c r="AH2" s="479"/>
      <c r="AI2" s="479"/>
      <c r="AJ2" s="479"/>
      <c r="AK2" s="479"/>
      <c r="AL2" s="479"/>
      <c r="AM2" s="479"/>
    </row>
    <row r="3" spans="1:39" ht="21" customHeight="1" x14ac:dyDescent="0.25">
      <c r="A3" s="228"/>
      <c r="B3" s="228"/>
      <c r="C3" s="228"/>
      <c r="D3" s="389"/>
      <c r="E3" s="228"/>
      <c r="F3" s="228"/>
      <c r="G3" s="228"/>
      <c r="H3" s="228"/>
      <c r="I3" s="228"/>
      <c r="J3" s="228"/>
      <c r="K3" s="228"/>
      <c r="L3" s="2471"/>
      <c r="M3" s="2471"/>
    </row>
    <row r="4" spans="1:39" ht="21" customHeight="1" x14ac:dyDescent="0.25">
      <c r="A4" s="2248" t="s">
        <v>999</v>
      </c>
      <c r="B4" s="2248" t="s">
        <v>1060</v>
      </c>
      <c r="C4" s="2248" t="s">
        <v>1061</v>
      </c>
      <c r="D4" s="2460" t="s">
        <v>506</v>
      </c>
      <c r="E4" s="2464"/>
      <c r="F4" s="2464"/>
      <c r="G4" s="2464"/>
      <c r="H4" s="2464"/>
      <c r="I4" s="2461"/>
      <c r="J4" s="2460" t="s">
        <v>235</v>
      </c>
      <c r="K4" s="2464"/>
      <c r="L4" s="2464"/>
      <c r="M4" s="2464"/>
      <c r="N4" s="2464"/>
      <c r="O4" s="2461"/>
      <c r="P4" s="2460" t="s">
        <v>49</v>
      </c>
      <c r="Q4" s="2464"/>
      <c r="R4" s="2464"/>
      <c r="S4" s="2464"/>
      <c r="T4" s="2464"/>
      <c r="U4" s="2461"/>
      <c r="V4" s="2460" t="s">
        <v>163</v>
      </c>
      <c r="W4" s="2464"/>
      <c r="X4" s="2464"/>
      <c r="Y4" s="2464"/>
      <c r="Z4" s="2464"/>
      <c r="AA4" s="2464"/>
      <c r="AB4" s="2464"/>
      <c r="AC4" s="2464"/>
      <c r="AD4" s="2464"/>
      <c r="AE4" s="2464"/>
      <c r="AF4" s="2464"/>
      <c r="AG4" s="2464"/>
      <c r="AH4" s="2464"/>
      <c r="AI4" s="2464"/>
      <c r="AJ4" s="2464"/>
      <c r="AK4" s="2464"/>
      <c r="AL4" s="2464"/>
      <c r="AM4" s="2461"/>
    </row>
    <row r="5" spans="1:39" ht="21" customHeight="1" x14ac:dyDescent="0.25">
      <c r="A5" s="2268"/>
      <c r="B5" s="2268"/>
      <c r="C5" s="2268"/>
      <c r="D5" s="2460" t="s">
        <v>1027</v>
      </c>
      <c r="E5" s="2464"/>
      <c r="F5" s="2464"/>
      <c r="G5" s="2464"/>
      <c r="H5" s="2464"/>
      <c r="I5" s="2461"/>
      <c r="J5" s="2460" t="s">
        <v>1028</v>
      </c>
      <c r="K5" s="2464"/>
      <c r="L5" s="2464"/>
      <c r="M5" s="2464"/>
      <c r="N5" s="2464"/>
      <c r="O5" s="2461"/>
      <c r="P5" s="2460" t="s">
        <v>1029</v>
      </c>
      <c r="Q5" s="2464"/>
      <c r="R5" s="2464"/>
      <c r="S5" s="2464"/>
      <c r="T5" s="2464"/>
      <c r="U5" s="2461"/>
      <c r="V5" s="2460" t="s">
        <v>1030</v>
      </c>
      <c r="W5" s="2464"/>
      <c r="X5" s="2464"/>
      <c r="Y5" s="2464"/>
      <c r="Z5" s="2464"/>
      <c r="AA5" s="2461"/>
      <c r="AB5" s="2460" t="s">
        <v>1031</v>
      </c>
      <c r="AC5" s="2464"/>
      <c r="AD5" s="2464"/>
      <c r="AE5" s="2464"/>
      <c r="AF5" s="2464"/>
      <c r="AG5" s="2461"/>
      <c r="AH5" s="2460" t="s">
        <v>1032</v>
      </c>
      <c r="AI5" s="2464"/>
      <c r="AJ5" s="2464"/>
      <c r="AK5" s="2464"/>
      <c r="AL5" s="2464"/>
      <c r="AM5" s="2461"/>
    </row>
    <row r="6" spans="1:39" ht="21" customHeight="1" x14ac:dyDescent="0.25">
      <c r="A6" s="2268"/>
      <c r="B6" s="2268"/>
      <c r="C6" s="2268"/>
      <c r="D6" s="2228" t="s">
        <v>1074</v>
      </c>
      <c r="E6" s="2229"/>
      <c r="F6" s="2229"/>
      <c r="G6" s="2229"/>
      <c r="H6" s="2229"/>
      <c r="I6" s="2230"/>
      <c r="J6" s="2228" t="s">
        <v>1074</v>
      </c>
      <c r="K6" s="2229"/>
      <c r="L6" s="2229"/>
      <c r="M6" s="2229"/>
      <c r="N6" s="2229"/>
      <c r="O6" s="2230"/>
      <c r="P6" s="2228" t="s">
        <v>1074</v>
      </c>
      <c r="Q6" s="2229"/>
      <c r="R6" s="2229"/>
      <c r="S6" s="2229"/>
      <c r="T6" s="2229"/>
      <c r="U6" s="2230"/>
      <c r="V6" s="2228" t="s">
        <v>1074</v>
      </c>
      <c r="W6" s="2229"/>
      <c r="X6" s="2229"/>
      <c r="Y6" s="2229"/>
      <c r="Z6" s="2229"/>
      <c r="AA6" s="2230"/>
      <c r="AB6" s="2228" t="s">
        <v>1074</v>
      </c>
      <c r="AC6" s="2229"/>
      <c r="AD6" s="2229"/>
      <c r="AE6" s="2229"/>
      <c r="AF6" s="2229"/>
      <c r="AG6" s="2230"/>
      <c r="AH6" s="2228" t="s">
        <v>1074</v>
      </c>
      <c r="AI6" s="2229"/>
      <c r="AJ6" s="2229"/>
      <c r="AK6" s="2229"/>
      <c r="AL6" s="2229"/>
      <c r="AM6" s="2230"/>
    </row>
    <row r="7" spans="1:39" ht="54.75" customHeight="1" x14ac:dyDescent="0.25">
      <c r="A7" s="2249"/>
      <c r="B7" s="2249"/>
      <c r="C7" s="2249"/>
      <c r="D7" s="1757" t="s">
        <v>1062</v>
      </c>
      <c r="E7" s="1757"/>
      <c r="F7" s="1757" t="s">
        <v>1063</v>
      </c>
      <c r="G7" s="1757"/>
      <c r="H7" s="1757" t="s">
        <v>1064</v>
      </c>
      <c r="I7" s="1757"/>
      <c r="J7" s="1757" t="s">
        <v>1062</v>
      </c>
      <c r="K7" s="1757"/>
      <c r="L7" s="1757" t="s">
        <v>1063</v>
      </c>
      <c r="M7" s="1757"/>
      <c r="N7" s="1757" t="s">
        <v>1064</v>
      </c>
      <c r="O7" s="1757"/>
      <c r="P7" s="1757" t="s">
        <v>1062</v>
      </c>
      <c r="Q7" s="1757"/>
      <c r="R7" s="1757" t="s">
        <v>1063</v>
      </c>
      <c r="S7" s="1757"/>
      <c r="T7" s="1757" t="s">
        <v>1064</v>
      </c>
      <c r="U7" s="1757"/>
      <c r="V7" s="1757" t="s">
        <v>1062</v>
      </c>
      <c r="W7" s="1757"/>
      <c r="X7" s="1757" t="s">
        <v>1063</v>
      </c>
      <c r="Y7" s="1757"/>
      <c r="Z7" s="1757" t="s">
        <v>1064</v>
      </c>
      <c r="AA7" s="1757"/>
      <c r="AB7" s="1757" t="s">
        <v>1062</v>
      </c>
      <c r="AC7" s="1757"/>
      <c r="AD7" s="1757" t="s">
        <v>1063</v>
      </c>
      <c r="AE7" s="1757"/>
      <c r="AF7" s="1757" t="s">
        <v>1064</v>
      </c>
      <c r="AG7" s="1757"/>
      <c r="AH7" s="1757" t="s">
        <v>1062</v>
      </c>
      <c r="AI7" s="1757"/>
      <c r="AJ7" s="1757" t="s">
        <v>1063</v>
      </c>
      <c r="AK7" s="1757"/>
      <c r="AL7" s="1757" t="s">
        <v>1064</v>
      </c>
      <c r="AM7" s="1757"/>
    </row>
    <row r="8" spans="1:39" ht="21" customHeight="1" x14ac:dyDescent="0.25">
      <c r="A8" s="47"/>
      <c r="B8" s="47"/>
      <c r="C8" s="47"/>
      <c r="D8" s="208" t="s">
        <v>1065</v>
      </c>
      <c r="E8" s="208" t="s">
        <v>1066</v>
      </c>
      <c r="F8" s="208" t="s">
        <v>1065</v>
      </c>
      <c r="G8" s="208" t="s">
        <v>1066</v>
      </c>
      <c r="H8" s="208" t="s">
        <v>1065</v>
      </c>
      <c r="I8" s="208" t="s">
        <v>1066</v>
      </c>
      <c r="J8" s="208" t="s">
        <v>1065</v>
      </c>
      <c r="K8" s="208" t="s">
        <v>1066</v>
      </c>
      <c r="L8" s="208" t="s">
        <v>1065</v>
      </c>
      <c r="M8" s="208" t="s">
        <v>1066</v>
      </c>
      <c r="N8" s="208" t="s">
        <v>1065</v>
      </c>
      <c r="O8" s="208" t="s">
        <v>1066</v>
      </c>
      <c r="P8" s="208" t="s">
        <v>1065</v>
      </c>
      <c r="Q8" s="208" t="s">
        <v>1066</v>
      </c>
      <c r="R8" s="208" t="s">
        <v>1065</v>
      </c>
      <c r="S8" s="208" t="s">
        <v>1066</v>
      </c>
      <c r="T8" s="208" t="s">
        <v>1065</v>
      </c>
      <c r="U8" s="208" t="s">
        <v>1066</v>
      </c>
      <c r="V8" s="208" t="s">
        <v>1065</v>
      </c>
      <c r="W8" s="208" t="s">
        <v>1066</v>
      </c>
      <c r="X8" s="208" t="s">
        <v>1065</v>
      </c>
      <c r="Y8" s="208" t="s">
        <v>1066</v>
      </c>
      <c r="Z8" s="208" t="s">
        <v>1065</v>
      </c>
      <c r="AA8" s="208" t="s">
        <v>1066</v>
      </c>
      <c r="AB8" s="208" t="s">
        <v>1065</v>
      </c>
      <c r="AC8" s="208" t="s">
        <v>1066</v>
      </c>
      <c r="AD8" s="208" t="s">
        <v>1065</v>
      </c>
      <c r="AE8" s="208" t="s">
        <v>1066</v>
      </c>
      <c r="AF8" s="208" t="s">
        <v>1065</v>
      </c>
      <c r="AG8" s="208" t="s">
        <v>1066</v>
      </c>
      <c r="AH8" s="208" t="s">
        <v>1065</v>
      </c>
      <c r="AI8" s="208" t="s">
        <v>1066</v>
      </c>
      <c r="AJ8" s="208" t="s">
        <v>1065</v>
      </c>
      <c r="AK8" s="208" t="s">
        <v>1066</v>
      </c>
      <c r="AL8" s="208" t="s">
        <v>1065</v>
      </c>
      <c r="AM8" s="208" t="s">
        <v>1066</v>
      </c>
    </row>
    <row r="9" spans="1:39" ht="21" customHeight="1" x14ac:dyDescent="0.25">
      <c r="A9" s="52" t="s">
        <v>1067</v>
      </c>
      <c r="B9" s="289"/>
      <c r="C9" s="28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row>
    <row r="10" spans="1:39" ht="21" customHeight="1" x14ac:dyDescent="0.25">
      <c r="A10" s="52" t="s">
        <v>596</v>
      </c>
      <c r="B10" s="289"/>
      <c r="C10" s="28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row>
    <row r="11" spans="1:39" ht="21" customHeight="1" x14ac:dyDescent="0.25">
      <c r="A11" s="52" t="s">
        <v>597</v>
      </c>
      <c r="B11" s="289"/>
      <c r="C11" s="28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row>
    <row r="12" spans="1:39" ht="21" customHeight="1" x14ac:dyDescent="0.25">
      <c r="A12" s="53" t="s">
        <v>602</v>
      </c>
      <c r="B12" s="229"/>
      <c r="C12" s="229"/>
      <c r="D12" s="164"/>
      <c r="E12" s="164"/>
      <c r="F12" s="164"/>
      <c r="G12" s="164"/>
      <c r="H12" s="229"/>
      <c r="I12" s="229"/>
      <c r="J12" s="164"/>
      <c r="K12" s="164"/>
      <c r="L12" s="164"/>
      <c r="M12" s="164"/>
      <c r="N12" s="229"/>
      <c r="O12" s="229"/>
      <c r="P12" s="164"/>
      <c r="Q12" s="164"/>
      <c r="R12" s="164"/>
      <c r="S12" s="164"/>
      <c r="T12" s="229"/>
      <c r="U12" s="229"/>
      <c r="V12" s="164"/>
      <c r="W12" s="164"/>
      <c r="X12" s="164"/>
      <c r="Y12" s="164"/>
      <c r="Z12" s="229"/>
      <c r="AA12" s="229"/>
      <c r="AB12" s="164"/>
      <c r="AC12" s="164"/>
      <c r="AD12" s="164"/>
      <c r="AE12" s="164"/>
      <c r="AF12" s="229"/>
      <c r="AG12" s="229"/>
      <c r="AH12" s="164"/>
      <c r="AI12" s="164"/>
      <c r="AJ12" s="164"/>
      <c r="AK12" s="164"/>
      <c r="AL12" s="229"/>
      <c r="AM12" s="229"/>
    </row>
    <row r="13" spans="1:39" ht="21" customHeight="1" x14ac:dyDescent="0.25">
      <c r="A13" s="53" t="s">
        <v>960</v>
      </c>
      <c r="B13" s="229"/>
      <c r="C13" s="229"/>
      <c r="D13" s="164"/>
      <c r="E13" s="164"/>
      <c r="F13" s="164"/>
      <c r="G13" s="164"/>
      <c r="H13" s="164"/>
      <c r="I13" s="223"/>
      <c r="J13" s="164"/>
      <c r="K13" s="164"/>
      <c r="L13" s="164"/>
      <c r="M13" s="164"/>
      <c r="N13" s="164"/>
      <c r="O13" s="223"/>
      <c r="P13" s="164"/>
      <c r="Q13" s="164"/>
      <c r="R13" s="164"/>
      <c r="S13" s="164"/>
      <c r="T13" s="164"/>
      <c r="U13" s="223"/>
      <c r="V13" s="164"/>
      <c r="W13" s="164"/>
      <c r="X13" s="164"/>
      <c r="Y13" s="164"/>
      <c r="Z13" s="164"/>
      <c r="AA13" s="223"/>
      <c r="AB13" s="164"/>
      <c r="AC13" s="164"/>
      <c r="AD13" s="164"/>
      <c r="AE13" s="164"/>
      <c r="AF13" s="164"/>
      <c r="AG13" s="223"/>
      <c r="AH13" s="164"/>
      <c r="AI13" s="164"/>
      <c r="AJ13" s="164"/>
      <c r="AK13" s="164"/>
      <c r="AL13" s="164"/>
      <c r="AM13" s="223"/>
    </row>
    <row r="14" spans="1:39" ht="21" customHeight="1" x14ac:dyDescent="0.25">
      <c r="A14" s="229"/>
      <c r="B14" s="229"/>
      <c r="C14" s="229"/>
      <c r="D14" s="164"/>
      <c r="E14" s="164"/>
      <c r="F14" s="164"/>
      <c r="G14" s="164"/>
      <c r="H14" s="164"/>
      <c r="I14" s="223"/>
      <c r="J14" s="164"/>
      <c r="K14" s="164"/>
      <c r="L14" s="164"/>
      <c r="M14" s="164"/>
      <c r="N14" s="164"/>
      <c r="O14" s="223"/>
      <c r="P14" s="164"/>
      <c r="Q14" s="164"/>
      <c r="R14" s="164"/>
      <c r="S14" s="164"/>
      <c r="T14" s="164"/>
      <c r="U14" s="223"/>
      <c r="V14" s="164"/>
      <c r="W14" s="164"/>
      <c r="X14" s="164"/>
      <c r="Y14" s="164"/>
      <c r="Z14" s="164"/>
      <c r="AA14" s="223"/>
      <c r="AB14" s="164"/>
      <c r="AC14" s="164"/>
      <c r="AD14" s="164"/>
      <c r="AE14" s="164"/>
      <c r="AF14" s="164"/>
      <c r="AG14" s="223"/>
      <c r="AH14" s="164"/>
      <c r="AI14" s="164"/>
      <c r="AJ14" s="164"/>
      <c r="AK14" s="164"/>
      <c r="AL14" s="164"/>
      <c r="AM14" s="223"/>
    </row>
    <row r="15" spans="1:39" ht="21" customHeight="1" x14ac:dyDescent="0.25">
      <c r="A15" s="52" t="s">
        <v>1068</v>
      </c>
      <c r="B15" s="289"/>
      <c r="C15" s="289"/>
      <c r="D15" s="164"/>
      <c r="E15" s="164"/>
      <c r="F15" s="164"/>
      <c r="G15" s="164"/>
      <c r="H15" s="164"/>
      <c r="I15" s="223"/>
      <c r="J15" s="164"/>
      <c r="K15" s="164"/>
      <c r="L15" s="164"/>
      <c r="M15" s="164"/>
      <c r="N15" s="164"/>
      <c r="O15" s="223"/>
      <c r="P15" s="164"/>
      <c r="Q15" s="164"/>
      <c r="R15" s="164"/>
      <c r="S15" s="164"/>
      <c r="T15" s="164"/>
      <c r="U15" s="223"/>
      <c r="V15" s="164"/>
      <c r="W15" s="164"/>
      <c r="X15" s="164"/>
      <c r="Y15" s="164"/>
      <c r="Z15" s="164"/>
      <c r="AA15" s="223"/>
      <c r="AB15" s="164"/>
      <c r="AC15" s="164"/>
      <c r="AD15" s="164"/>
      <c r="AE15" s="164"/>
      <c r="AF15" s="164"/>
      <c r="AG15" s="223"/>
      <c r="AH15" s="164"/>
      <c r="AI15" s="164"/>
      <c r="AJ15" s="164"/>
      <c r="AK15" s="164"/>
      <c r="AL15" s="164"/>
      <c r="AM15" s="223"/>
    </row>
    <row r="16" spans="1:39" ht="21" customHeight="1" x14ac:dyDescent="0.25">
      <c r="A16" s="52" t="s">
        <v>596</v>
      </c>
      <c r="B16" s="289"/>
      <c r="C16" s="289"/>
      <c r="D16" s="164"/>
      <c r="E16" s="164"/>
      <c r="F16" s="164"/>
      <c r="G16" s="164"/>
      <c r="H16" s="164"/>
      <c r="I16" s="223"/>
      <c r="J16" s="164"/>
      <c r="K16" s="164"/>
      <c r="L16" s="164"/>
      <c r="M16" s="164"/>
      <c r="N16" s="164"/>
      <c r="O16" s="223"/>
      <c r="P16" s="164"/>
      <c r="Q16" s="164"/>
      <c r="R16" s="164"/>
      <c r="S16" s="164"/>
      <c r="T16" s="164"/>
      <c r="U16" s="223"/>
      <c r="V16" s="164"/>
      <c r="W16" s="164"/>
      <c r="X16" s="164"/>
      <c r="Y16" s="164"/>
      <c r="Z16" s="164"/>
      <c r="AA16" s="223"/>
      <c r="AB16" s="164"/>
      <c r="AC16" s="164"/>
      <c r="AD16" s="164"/>
      <c r="AE16" s="164"/>
      <c r="AF16" s="164"/>
      <c r="AG16" s="223"/>
      <c r="AH16" s="164"/>
      <c r="AI16" s="164"/>
      <c r="AJ16" s="164"/>
      <c r="AK16" s="164"/>
      <c r="AL16" s="164"/>
      <c r="AM16" s="223"/>
    </row>
    <row r="17" spans="1:39" ht="21" customHeight="1" x14ac:dyDescent="0.25">
      <c r="A17" s="53" t="s">
        <v>597</v>
      </c>
      <c r="B17" s="229"/>
      <c r="C17" s="229"/>
      <c r="D17" s="164"/>
      <c r="E17" s="164"/>
      <c r="F17" s="164"/>
      <c r="G17" s="164"/>
      <c r="H17" s="164"/>
      <c r="I17" s="223"/>
      <c r="J17" s="164"/>
      <c r="K17" s="164"/>
      <c r="L17" s="164"/>
      <c r="M17" s="164"/>
      <c r="N17" s="164"/>
      <c r="O17" s="223"/>
      <c r="P17" s="164"/>
      <c r="Q17" s="164"/>
      <c r="R17" s="164"/>
      <c r="S17" s="164"/>
      <c r="T17" s="164"/>
      <c r="U17" s="223"/>
      <c r="V17" s="164"/>
      <c r="W17" s="164"/>
      <c r="X17" s="164"/>
      <c r="Y17" s="164"/>
      <c r="Z17" s="164"/>
      <c r="AA17" s="223"/>
      <c r="AB17" s="164"/>
      <c r="AC17" s="164"/>
      <c r="AD17" s="164"/>
      <c r="AE17" s="164"/>
      <c r="AF17" s="164"/>
      <c r="AG17" s="223"/>
      <c r="AH17" s="164"/>
      <c r="AI17" s="164"/>
      <c r="AJ17" s="164"/>
      <c r="AK17" s="164"/>
      <c r="AL17" s="164"/>
      <c r="AM17" s="223"/>
    </row>
    <row r="18" spans="1:39" ht="21" customHeight="1" x14ac:dyDescent="0.25">
      <c r="A18" s="53" t="s">
        <v>602</v>
      </c>
      <c r="B18" s="229"/>
      <c r="C18" s="229"/>
      <c r="D18" s="164"/>
      <c r="E18" s="164"/>
      <c r="F18" s="164"/>
      <c r="G18" s="164"/>
      <c r="H18" s="164"/>
      <c r="I18" s="223"/>
      <c r="J18" s="164"/>
      <c r="K18" s="164"/>
      <c r="L18" s="164"/>
      <c r="M18" s="164"/>
      <c r="N18" s="164"/>
      <c r="O18" s="223"/>
      <c r="P18" s="164"/>
      <c r="Q18" s="164"/>
      <c r="R18" s="164"/>
      <c r="S18" s="164"/>
      <c r="T18" s="164"/>
      <c r="U18" s="223"/>
      <c r="V18" s="164"/>
      <c r="W18" s="164"/>
      <c r="X18" s="164"/>
      <c r="Y18" s="164"/>
      <c r="Z18" s="164"/>
      <c r="AA18" s="223"/>
      <c r="AB18" s="164"/>
      <c r="AC18" s="164"/>
      <c r="AD18" s="164"/>
      <c r="AE18" s="164"/>
      <c r="AF18" s="164"/>
      <c r="AG18" s="223"/>
      <c r="AH18" s="164"/>
      <c r="AI18" s="164"/>
      <c r="AJ18" s="164"/>
      <c r="AK18" s="164"/>
      <c r="AL18" s="164"/>
      <c r="AM18" s="223"/>
    </row>
    <row r="19" spans="1:39" ht="21" customHeight="1" x14ac:dyDescent="0.25">
      <c r="A19" s="53" t="s">
        <v>960</v>
      </c>
      <c r="B19" s="229"/>
      <c r="C19" s="229"/>
      <c r="D19" s="164"/>
      <c r="E19" s="164"/>
      <c r="F19" s="164"/>
      <c r="G19" s="164"/>
      <c r="H19" s="164"/>
      <c r="I19" s="223"/>
      <c r="J19" s="164"/>
      <c r="K19" s="164"/>
      <c r="L19" s="164"/>
      <c r="M19" s="164"/>
      <c r="N19" s="164"/>
      <c r="O19" s="223"/>
      <c r="P19" s="164"/>
      <c r="Q19" s="164"/>
      <c r="R19" s="164"/>
      <c r="S19" s="164"/>
      <c r="T19" s="164"/>
      <c r="U19" s="223"/>
      <c r="V19" s="164"/>
      <c r="W19" s="164"/>
      <c r="X19" s="164"/>
      <c r="Y19" s="164"/>
      <c r="Z19" s="164"/>
      <c r="AA19" s="223"/>
      <c r="AB19" s="164"/>
      <c r="AC19" s="164"/>
      <c r="AD19" s="164"/>
      <c r="AE19" s="164"/>
      <c r="AF19" s="164"/>
      <c r="AG19" s="223"/>
      <c r="AH19" s="164"/>
      <c r="AI19" s="164"/>
      <c r="AJ19" s="164"/>
      <c r="AK19" s="164"/>
      <c r="AL19" s="164"/>
      <c r="AM19" s="223"/>
    </row>
    <row r="20" spans="1:39" ht="21" customHeight="1" x14ac:dyDescent="0.25">
      <c r="A20" s="229"/>
      <c r="B20" s="229"/>
      <c r="C20" s="229"/>
      <c r="D20" s="164"/>
      <c r="E20" s="164"/>
      <c r="F20" s="164"/>
      <c r="G20" s="164"/>
      <c r="H20" s="164"/>
      <c r="I20" s="223"/>
      <c r="J20" s="164"/>
      <c r="K20" s="164"/>
      <c r="L20" s="164"/>
      <c r="M20" s="164"/>
      <c r="N20" s="164"/>
      <c r="O20" s="223"/>
      <c r="P20" s="164"/>
      <c r="Q20" s="164"/>
      <c r="R20" s="164"/>
      <c r="S20" s="164"/>
      <c r="T20" s="164"/>
      <c r="U20" s="223"/>
      <c r="V20" s="164"/>
      <c r="W20" s="164"/>
      <c r="X20" s="164"/>
      <c r="Y20" s="164"/>
      <c r="Z20" s="164"/>
      <c r="AA20" s="223"/>
      <c r="AB20" s="164"/>
      <c r="AC20" s="164"/>
      <c r="AD20" s="164"/>
      <c r="AE20" s="164"/>
      <c r="AF20" s="164"/>
      <c r="AG20" s="223"/>
      <c r="AH20" s="164"/>
      <c r="AI20" s="164"/>
      <c r="AJ20" s="164"/>
      <c r="AK20" s="164"/>
      <c r="AL20" s="164"/>
      <c r="AM20" s="223"/>
    </row>
    <row r="21" spans="1:39" ht="21" customHeight="1" x14ac:dyDescent="0.25">
      <c r="A21" s="52" t="s">
        <v>1069</v>
      </c>
      <c r="B21" s="289"/>
      <c r="C21" s="289"/>
      <c r="D21" s="164"/>
      <c r="E21" s="164"/>
      <c r="F21" s="164"/>
      <c r="G21" s="164"/>
      <c r="H21" s="164"/>
      <c r="I21" s="223"/>
      <c r="J21" s="164"/>
      <c r="K21" s="164"/>
      <c r="L21" s="164"/>
      <c r="M21" s="164"/>
      <c r="N21" s="164"/>
      <c r="O21" s="223"/>
      <c r="P21" s="164"/>
      <c r="Q21" s="164"/>
      <c r="R21" s="164"/>
      <c r="S21" s="164"/>
      <c r="T21" s="164"/>
      <c r="U21" s="223"/>
      <c r="V21" s="164"/>
      <c r="W21" s="164"/>
      <c r="X21" s="164"/>
      <c r="Y21" s="164"/>
      <c r="Z21" s="164"/>
      <c r="AA21" s="223"/>
      <c r="AB21" s="164"/>
      <c r="AC21" s="164"/>
      <c r="AD21" s="164"/>
      <c r="AE21" s="164"/>
      <c r="AF21" s="164"/>
      <c r="AG21" s="223"/>
      <c r="AH21" s="164"/>
      <c r="AI21" s="164"/>
      <c r="AJ21" s="164"/>
      <c r="AK21" s="164"/>
      <c r="AL21" s="164"/>
      <c r="AM21" s="223"/>
    </row>
    <row r="22" spans="1:39" ht="21" customHeight="1" x14ac:dyDescent="0.25">
      <c r="A22" s="52" t="s">
        <v>596</v>
      </c>
      <c r="B22" s="289"/>
      <c r="C22" s="289"/>
      <c r="D22" s="164"/>
      <c r="E22" s="164"/>
      <c r="F22" s="164"/>
      <c r="G22" s="164"/>
      <c r="H22" s="164"/>
      <c r="I22" s="223"/>
      <c r="J22" s="164"/>
      <c r="K22" s="164"/>
      <c r="L22" s="164"/>
      <c r="M22" s="164"/>
      <c r="N22" s="164"/>
      <c r="O22" s="223"/>
      <c r="P22" s="164"/>
      <c r="Q22" s="164"/>
      <c r="R22" s="164"/>
      <c r="S22" s="164"/>
      <c r="T22" s="164"/>
      <c r="U22" s="223"/>
      <c r="V22" s="164"/>
      <c r="W22" s="164"/>
      <c r="X22" s="164"/>
      <c r="Y22" s="164"/>
      <c r="Z22" s="164"/>
      <c r="AA22" s="223"/>
      <c r="AB22" s="164"/>
      <c r="AC22" s="164"/>
      <c r="AD22" s="164"/>
      <c r="AE22" s="164"/>
      <c r="AF22" s="164"/>
      <c r="AG22" s="223"/>
      <c r="AH22" s="164"/>
      <c r="AI22" s="164"/>
      <c r="AJ22" s="164"/>
      <c r="AK22" s="164"/>
      <c r="AL22" s="164"/>
      <c r="AM22" s="223"/>
    </row>
    <row r="23" spans="1:39" ht="21" customHeight="1" x14ac:dyDescent="0.25">
      <c r="A23" s="52" t="s">
        <v>597</v>
      </c>
      <c r="B23" s="289"/>
      <c r="C23" s="289"/>
      <c r="D23" s="164"/>
      <c r="E23" s="164"/>
      <c r="F23" s="164"/>
      <c r="G23" s="164"/>
      <c r="H23" s="164"/>
      <c r="I23" s="223"/>
      <c r="J23" s="164"/>
      <c r="K23" s="164"/>
      <c r="L23" s="164"/>
      <c r="M23" s="164"/>
      <c r="N23" s="164"/>
      <c r="O23" s="223"/>
      <c r="P23" s="164"/>
      <c r="Q23" s="164"/>
      <c r="R23" s="164"/>
      <c r="S23" s="164"/>
      <c r="T23" s="164"/>
      <c r="U23" s="223"/>
      <c r="V23" s="164"/>
      <c r="W23" s="164"/>
      <c r="X23" s="164"/>
      <c r="Y23" s="164"/>
      <c r="Z23" s="164"/>
      <c r="AA23" s="223"/>
      <c r="AB23" s="164"/>
      <c r="AC23" s="164"/>
      <c r="AD23" s="164"/>
      <c r="AE23" s="164"/>
      <c r="AF23" s="164"/>
      <c r="AG23" s="223"/>
      <c r="AH23" s="164"/>
      <c r="AI23" s="164"/>
      <c r="AJ23" s="164"/>
      <c r="AK23" s="164"/>
      <c r="AL23" s="164"/>
      <c r="AM23" s="223"/>
    </row>
    <row r="24" spans="1:39" ht="21" customHeight="1" x14ac:dyDescent="0.25">
      <c r="A24" s="52" t="s">
        <v>602</v>
      </c>
      <c r="B24" s="289"/>
      <c r="C24" s="289"/>
      <c r="D24" s="164"/>
      <c r="E24" s="164"/>
      <c r="F24" s="164"/>
      <c r="G24" s="164"/>
      <c r="H24" s="164"/>
      <c r="I24" s="223"/>
      <c r="J24" s="164"/>
      <c r="K24" s="164"/>
      <c r="L24" s="164"/>
      <c r="M24" s="164"/>
      <c r="N24" s="164"/>
      <c r="O24" s="223"/>
      <c r="P24" s="164"/>
      <c r="Q24" s="164"/>
      <c r="R24" s="164"/>
      <c r="S24" s="164"/>
      <c r="T24" s="164"/>
      <c r="U24" s="223"/>
      <c r="V24" s="164"/>
      <c r="W24" s="164"/>
      <c r="X24" s="164"/>
      <c r="Y24" s="164"/>
      <c r="Z24" s="164"/>
      <c r="AA24" s="223"/>
      <c r="AB24" s="164"/>
      <c r="AC24" s="164"/>
      <c r="AD24" s="164"/>
      <c r="AE24" s="164"/>
      <c r="AF24" s="164"/>
      <c r="AG24" s="223"/>
      <c r="AH24" s="164"/>
      <c r="AI24" s="164"/>
      <c r="AJ24" s="164"/>
      <c r="AK24" s="164"/>
      <c r="AL24" s="164"/>
      <c r="AM24" s="223"/>
    </row>
    <row r="25" spans="1:39" ht="21" customHeight="1" x14ac:dyDescent="0.25">
      <c r="A25" s="53" t="s">
        <v>960</v>
      </c>
      <c r="B25" s="229"/>
      <c r="C25" s="229"/>
      <c r="D25" s="164"/>
      <c r="E25" s="164"/>
      <c r="F25" s="164"/>
      <c r="G25" s="164"/>
      <c r="H25" s="164"/>
      <c r="I25" s="223"/>
      <c r="J25" s="164"/>
      <c r="K25" s="164"/>
      <c r="L25" s="164"/>
      <c r="M25" s="164"/>
      <c r="N25" s="164"/>
      <c r="O25" s="223"/>
      <c r="P25" s="164"/>
      <c r="Q25" s="164"/>
      <c r="R25" s="164"/>
      <c r="S25" s="164"/>
      <c r="T25" s="164"/>
      <c r="U25" s="223"/>
      <c r="V25" s="164"/>
      <c r="W25" s="164"/>
      <c r="X25" s="164"/>
      <c r="Y25" s="164"/>
      <c r="Z25" s="164"/>
      <c r="AA25" s="223"/>
      <c r="AB25" s="164"/>
      <c r="AC25" s="164"/>
      <c r="AD25" s="164"/>
      <c r="AE25" s="164"/>
      <c r="AF25" s="164"/>
      <c r="AG25" s="223"/>
      <c r="AH25" s="164"/>
      <c r="AI25" s="164"/>
      <c r="AJ25" s="164"/>
      <c r="AK25" s="164"/>
      <c r="AL25" s="164"/>
      <c r="AM25" s="223"/>
    </row>
    <row r="26" spans="1:39" ht="21" customHeight="1" x14ac:dyDescent="0.25">
      <c r="A26" s="204"/>
      <c r="B26" s="204"/>
      <c r="C26" s="204"/>
      <c r="D26" s="390"/>
      <c r="E26" s="390"/>
      <c r="F26" s="390"/>
      <c r="G26" s="390"/>
      <c r="H26" s="390"/>
      <c r="I26" s="391"/>
      <c r="J26" s="390"/>
      <c r="K26" s="390"/>
      <c r="L26" s="390"/>
      <c r="M26" s="390"/>
      <c r="N26" s="390"/>
      <c r="O26" s="391"/>
      <c r="P26" s="390"/>
      <c r="Q26" s="390"/>
      <c r="R26" s="390"/>
      <c r="S26" s="390"/>
      <c r="T26" s="390"/>
      <c r="U26" s="391"/>
      <c r="V26" s="390"/>
      <c r="W26" s="390"/>
      <c r="X26" s="390"/>
      <c r="Y26" s="390"/>
      <c r="Z26" s="390"/>
      <c r="AA26" s="391"/>
      <c r="AB26" s="390"/>
      <c r="AC26" s="390"/>
      <c r="AD26" s="390"/>
      <c r="AE26" s="390"/>
      <c r="AF26" s="390"/>
      <c r="AG26" s="391"/>
      <c r="AH26" s="390"/>
      <c r="AI26" s="390"/>
      <c r="AJ26" s="390"/>
      <c r="AK26" s="390"/>
      <c r="AL26" s="390"/>
      <c r="AM26" s="391"/>
    </row>
    <row r="27" spans="1:39" ht="21" customHeight="1" x14ac:dyDescent="0.25">
      <c r="A27" s="198"/>
      <c r="B27" s="198"/>
      <c r="C27" s="198"/>
      <c r="D27" s="198"/>
      <c r="E27" s="198"/>
      <c r="F27" s="198"/>
      <c r="G27" s="198"/>
      <c r="H27" s="198"/>
      <c r="I27" s="198"/>
      <c r="J27" s="198"/>
      <c r="K27" s="198"/>
      <c r="L27" s="198"/>
      <c r="M27" s="198"/>
      <c r="N27" s="198"/>
      <c r="O27" s="198"/>
    </row>
    <row r="28" spans="1:39" ht="21" customHeight="1" x14ac:dyDescent="0.25">
      <c r="A28" s="198"/>
      <c r="B28" s="198"/>
      <c r="C28" s="198"/>
      <c r="D28" s="198"/>
      <c r="E28" s="198"/>
      <c r="F28" s="198"/>
      <c r="G28" s="198"/>
      <c r="H28" s="198"/>
      <c r="I28" s="198"/>
      <c r="J28" s="198"/>
      <c r="K28" s="198"/>
      <c r="L28" s="198"/>
      <c r="M28" s="198"/>
      <c r="N28" s="198"/>
      <c r="O28" s="198"/>
      <c r="AK28" s="1956" t="s">
        <v>847</v>
      </c>
      <c r="AL28" s="1956"/>
      <c r="AM28" s="1956"/>
    </row>
    <row r="29" spans="1:39" ht="21" customHeight="1" x14ac:dyDescent="0.25">
      <c r="A29" s="392" t="s">
        <v>254</v>
      </c>
      <c r="B29" s="198" t="s">
        <v>1070</v>
      </c>
      <c r="C29" s="392"/>
      <c r="E29" s="198"/>
      <c r="F29" s="198"/>
      <c r="G29" s="198"/>
      <c r="H29" s="198"/>
      <c r="I29" s="198"/>
      <c r="J29" s="198"/>
      <c r="K29" s="198"/>
      <c r="L29" s="198"/>
      <c r="M29" s="198"/>
      <c r="N29" s="198"/>
      <c r="O29" s="198"/>
    </row>
    <row r="30" spans="1:39" ht="21" customHeight="1" x14ac:dyDescent="0.25">
      <c r="A30" s="392"/>
      <c r="B30" s="198" t="s">
        <v>1071</v>
      </c>
      <c r="C30" s="392"/>
      <c r="E30" s="198"/>
      <c r="F30" s="198"/>
      <c r="G30" s="198"/>
      <c r="H30" s="198"/>
      <c r="I30" s="198"/>
      <c r="J30" s="198"/>
      <c r="K30" s="198"/>
      <c r="L30" s="198"/>
      <c r="M30" s="198"/>
      <c r="N30" s="198"/>
      <c r="O30" s="198"/>
    </row>
    <row r="31" spans="1:39" ht="21" customHeight="1" x14ac:dyDescent="0.25">
      <c r="A31" s="392" t="s">
        <v>1072</v>
      </c>
      <c r="B31" s="198" t="s">
        <v>1073</v>
      </c>
      <c r="C31" s="392"/>
      <c r="E31" s="198"/>
      <c r="F31" s="198"/>
      <c r="G31" s="198"/>
      <c r="H31" s="198"/>
      <c r="I31" s="198"/>
      <c r="J31" s="198"/>
      <c r="K31" s="198"/>
      <c r="L31" s="198"/>
      <c r="M31" s="198"/>
      <c r="N31" s="198"/>
      <c r="O31" s="198"/>
    </row>
    <row r="32" spans="1:39" x14ac:dyDescent="0.25">
      <c r="A32" s="198"/>
      <c r="B32" s="198"/>
      <c r="C32" s="198"/>
      <c r="E32" s="198"/>
      <c r="F32" s="198"/>
      <c r="G32" s="198"/>
      <c r="H32" s="198"/>
      <c r="I32" s="198"/>
      <c r="J32" s="198"/>
      <c r="K32" s="198"/>
      <c r="L32" s="198"/>
      <c r="M32" s="198"/>
      <c r="N32" s="198"/>
      <c r="O32" s="198"/>
    </row>
  </sheetData>
  <mergeCells count="42">
    <mergeCell ref="AK28:AM28"/>
    <mergeCell ref="A1:AM1"/>
    <mergeCell ref="D7:E7"/>
    <mergeCell ref="F7:G7"/>
    <mergeCell ref="H7:I7"/>
    <mergeCell ref="J7:K7"/>
    <mergeCell ref="L7:M7"/>
    <mergeCell ref="D6:I6"/>
    <mergeCell ref="D5:I5"/>
    <mergeCell ref="J5:O5"/>
    <mergeCell ref="L3:M3"/>
    <mergeCell ref="D4:I4"/>
    <mergeCell ref="J4:O4"/>
    <mergeCell ref="J6:O6"/>
    <mergeCell ref="V4:AM4"/>
    <mergeCell ref="AB5:AG5"/>
    <mergeCell ref="AB6:AG6"/>
    <mergeCell ref="AB7:AC7"/>
    <mergeCell ref="AD7:AE7"/>
    <mergeCell ref="AF7:AG7"/>
    <mergeCell ref="V5:AA5"/>
    <mergeCell ref="V6:AA6"/>
    <mergeCell ref="V7:W7"/>
    <mergeCell ref="X7:Y7"/>
    <mergeCell ref="Z7:AA7"/>
    <mergeCell ref="AH5:AM5"/>
    <mergeCell ref="AH6:AM6"/>
    <mergeCell ref="AH7:AI7"/>
    <mergeCell ref="AJ7:AK7"/>
    <mergeCell ref="AL7:AM7"/>
    <mergeCell ref="A2:P2"/>
    <mergeCell ref="C4:C7"/>
    <mergeCell ref="B4:B7"/>
    <mergeCell ref="A4:A7"/>
    <mergeCell ref="Q2:R2"/>
    <mergeCell ref="P7:Q7"/>
    <mergeCell ref="R7:S7"/>
    <mergeCell ref="P4:U4"/>
    <mergeCell ref="P5:U5"/>
    <mergeCell ref="P6:U6"/>
    <mergeCell ref="T7:U7"/>
    <mergeCell ref="N7:O7"/>
  </mergeCells>
  <pageMargins left="0.7" right="0.7" top="0.75" bottom="0.75" header="0.3" footer="0.3"/>
  <pageSetup paperSize="9" scale="3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theme="0"/>
  </sheetPr>
  <dimension ref="A1:E21"/>
  <sheetViews>
    <sheetView workbookViewId="0">
      <selection activeCell="G8" sqref="G8"/>
    </sheetView>
  </sheetViews>
  <sheetFormatPr defaultRowHeight="15" x14ac:dyDescent="0.25"/>
  <cols>
    <col min="1" max="1" width="6.28515625" style="199" customWidth="1"/>
    <col min="2" max="2" width="34.5703125" style="199" customWidth="1"/>
    <col min="3" max="5" width="13.140625" style="199" customWidth="1"/>
    <col min="6" max="253" width="9.140625" style="199"/>
    <col min="254" max="254" width="6.28515625" style="199" customWidth="1"/>
    <col min="255" max="255" width="51" style="199" customWidth="1"/>
    <col min="256" max="509" width="9.140625" style="199"/>
    <col min="510" max="510" width="6.28515625" style="199" customWidth="1"/>
    <col min="511" max="511" width="51" style="199" customWidth="1"/>
    <col min="512" max="765" width="9.140625" style="199"/>
    <col min="766" max="766" width="6.28515625" style="199" customWidth="1"/>
    <col min="767" max="767" width="51" style="199" customWidth="1"/>
    <col min="768" max="1021" width="9.140625" style="199"/>
    <col min="1022" max="1022" width="6.28515625" style="199" customWidth="1"/>
    <col min="1023" max="1023" width="51" style="199" customWidth="1"/>
    <col min="1024" max="1277" width="9.140625" style="199"/>
    <col min="1278" max="1278" width="6.28515625" style="199" customWidth="1"/>
    <col min="1279" max="1279" width="51" style="199" customWidth="1"/>
    <col min="1280" max="1533" width="9.140625" style="199"/>
    <col min="1534" max="1534" width="6.28515625" style="199" customWidth="1"/>
    <col min="1535" max="1535" width="51" style="199" customWidth="1"/>
    <col min="1536" max="1789" width="9.140625" style="199"/>
    <col min="1790" max="1790" width="6.28515625" style="199" customWidth="1"/>
    <col min="1791" max="1791" width="51" style="199" customWidth="1"/>
    <col min="1792" max="2045" width="9.140625" style="199"/>
    <col min="2046" max="2046" width="6.28515625" style="199" customWidth="1"/>
    <col min="2047" max="2047" width="51" style="199" customWidth="1"/>
    <col min="2048" max="2301" width="9.140625" style="199"/>
    <col min="2302" max="2302" width="6.28515625" style="199" customWidth="1"/>
    <col min="2303" max="2303" width="51" style="199" customWidth="1"/>
    <col min="2304" max="2557" width="9.140625" style="199"/>
    <col min="2558" max="2558" width="6.28515625" style="199" customWidth="1"/>
    <col min="2559" max="2559" width="51" style="199" customWidth="1"/>
    <col min="2560" max="2813" width="9.140625" style="199"/>
    <col min="2814" max="2814" width="6.28515625" style="199" customWidth="1"/>
    <col min="2815" max="2815" width="51" style="199" customWidth="1"/>
    <col min="2816" max="3069" width="9.140625" style="199"/>
    <col min="3070" max="3070" width="6.28515625" style="199" customWidth="1"/>
    <col min="3071" max="3071" width="51" style="199" customWidth="1"/>
    <col min="3072" max="3325" width="9.140625" style="199"/>
    <col min="3326" max="3326" width="6.28515625" style="199" customWidth="1"/>
    <col min="3327" max="3327" width="51" style="199" customWidth="1"/>
    <col min="3328" max="3581" width="9.140625" style="199"/>
    <col min="3582" max="3582" width="6.28515625" style="199" customWidth="1"/>
    <col min="3583" max="3583" width="51" style="199" customWidth="1"/>
    <col min="3584" max="3837" width="9.140625" style="199"/>
    <col min="3838" max="3838" width="6.28515625" style="199" customWidth="1"/>
    <col min="3839" max="3839" width="51" style="199" customWidth="1"/>
    <col min="3840" max="4093" width="9.140625" style="199"/>
    <col min="4094" max="4094" width="6.28515625" style="199" customWidth="1"/>
    <col min="4095" max="4095" width="51" style="199" customWidth="1"/>
    <col min="4096" max="4349" width="9.140625" style="199"/>
    <col min="4350" max="4350" width="6.28515625" style="199" customWidth="1"/>
    <col min="4351" max="4351" width="51" style="199" customWidth="1"/>
    <col min="4352" max="4605" width="9.140625" style="199"/>
    <col min="4606" max="4606" width="6.28515625" style="199" customWidth="1"/>
    <col min="4607" max="4607" width="51" style="199" customWidth="1"/>
    <col min="4608" max="4861" width="9.140625" style="199"/>
    <col min="4862" max="4862" width="6.28515625" style="199" customWidth="1"/>
    <col min="4863" max="4863" width="51" style="199" customWidth="1"/>
    <col min="4864" max="5117" width="9.140625" style="199"/>
    <col min="5118" max="5118" width="6.28515625" style="199" customWidth="1"/>
    <col min="5119" max="5119" width="51" style="199" customWidth="1"/>
    <col min="5120" max="5373" width="9.140625" style="199"/>
    <col min="5374" max="5374" width="6.28515625" style="199" customWidth="1"/>
    <col min="5375" max="5375" width="51" style="199" customWidth="1"/>
    <col min="5376" max="5629" width="9.140625" style="199"/>
    <col min="5630" max="5630" width="6.28515625" style="199" customWidth="1"/>
    <col min="5631" max="5631" width="51" style="199" customWidth="1"/>
    <col min="5632" max="5885" width="9.140625" style="199"/>
    <col min="5886" max="5886" width="6.28515625" style="199" customWidth="1"/>
    <col min="5887" max="5887" width="51" style="199" customWidth="1"/>
    <col min="5888" max="6141" width="9.140625" style="199"/>
    <col min="6142" max="6142" width="6.28515625" style="199" customWidth="1"/>
    <col min="6143" max="6143" width="51" style="199" customWidth="1"/>
    <col min="6144" max="6397" width="9.140625" style="199"/>
    <col min="6398" max="6398" width="6.28515625" style="199" customWidth="1"/>
    <col min="6399" max="6399" width="51" style="199" customWidth="1"/>
    <col min="6400" max="6653" width="9.140625" style="199"/>
    <col min="6654" max="6654" width="6.28515625" style="199" customWidth="1"/>
    <col min="6655" max="6655" width="51" style="199" customWidth="1"/>
    <col min="6656" max="6909" width="9.140625" style="199"/>
    <col min="6910" max="6910" width="6.28515625" style="199" customWidth="1"/>
    <col min="6911" max="6911" width="51" style="199" customWidth="1"/>
    <col min="6912" max="7165" width="9.140625" style="199"/>
    <col min="7166" max="7166" width="6.28515625" style="199" customWidth="1"/>
    <col min="7167" max="7167" width="51" style="199" customWidth="1"/>
    <col min="7168" max="7421" width="9.140625" style="199"/>
    <col min="7422" max="7422" width="6.28515625" style="199" customWidth="1"/>
    <col min="7423" max="7423" width="51" style="199" customWidth="1"/>
    <col min="7424" max="7677" width="9.140625" style="199"/>
    <col min="7678" max="7678" width="6.28515625" style="199" customWidth="1"/>
    <col min="7679" max="7679" width="51" style="199" customWidth="1"/>
    <col min="7680" max="7933" width="9.140625" style="199"/>
    <col min="7934" max="7934" width="6.28515625" style="199" customWidth="1"/>
    <col min="7935" max="7935" width="51" style="199" customWidth="1"/>
    <col min="7936" max="8189" width="9.140625" style="199"/>
    <col min="8190" max="8190" width="6.28515625" style="199" customWidth="1"/>
    <col min="8191" max="8191" width="51" style="199" customWidth="1"/>
    <col min="8192" max="8445" width="9.140625" style="199"/>
    <col min="8446" max="8446" width="6.28515625" style="199" customWidth="1"/>
    <col min="8447" max="8447" width="51" style="199" customWidth="1"/>
    <col min="8448" max="8701" width="9.140625" style="199"/>
    <col min="8702" max="8702" width="6.28515625" style="199" customWidth="1"/>
    <col min="8703" max="8703" width="51" style="199" customWidth="1"/>
    <col min="8704" max="8957" width="9.140625" style="199"/>
    <col min="8958" max="8958" width="6.28515625" style="199" customWidth="1"/>
    <col min="8959" max="8959" width="51" style="199" customWidth="1"/>
    <col min="8960" max="9213" width="9.140625" style="199"/>
    <col min="9214" max="9214" width="6.28515625" style="199" customWidth="1"/>
    <col min="9215" max="9215" width="51" style="199" customWidth="1"/>
    <col min="9216" max="9469" width="9.140625" style="199"/>
    <col min="9470" max="9470" width="6.28515625" style="199" customWidth="1"/>
    <col min="9471" max="9471" width="51" style="199" customWidth="1"/>
    <col min="9472" max="9725" width="9.140625" style="199"/>
    <col min="9726" max="9726" width="6.28515625" style="199" customWidth="1"/>
    <col min="9727" max="9727" width="51" style="199" customWidth="1"/>
    <col min="9728" max="9981" width="9.140625" style="199"/>
    <col min="9982" max="9982" width="6.28515625" style="199" customWidth="1"/>
    <col min="9983" max="9983" width="51" style="199" customWidth="1"/>
    <col min="9984" max="10237" width="9.140625" style="199"/>
    <col min="10238" max="10238" width="6.28515625" style="199" customWidth="1"/>
    <col min="10239" max="10239" width="51" style="199" customWidth="1"/>
    <col min="10240" max="10493" width="9.140625" style="199"/>
    <col min="10494" max="10494" width="6.28515625" style="199" customWidth="1"/>
    <col min="10495" max="10495" width="51" style="199" customWidth="1"/>
    <col min="10496" max="10749" width="9.140625" style="199"/>
    <col min="10750" max="10750" width="6.28515625" style="199" customWidth="1"/>
    <col min="10751" max="10751" width="51" style="199" customWidth="1"/>
    <col min="10752" max="11005" width="9.140625" style="199"/>
    <col min="11006" max="11006" width="6.28515625" style="199" customWidth="1"/>
    <col min="11007" max="11007" width="51" style="199" customWidth="1"/>
    <col min="11008" max="11261" width="9.140625" style="199"/>
    <col min="11262" max="11262" width="6.28515625" style="199" customWidth="1"/>
    <col min="11263" max="11263" width="51" style="199" customWidth="1"/>
    <col min="11264" max="11517" width="9.140625" style="199"/>
    <col min="11518" max="11518" width="6.28515625" style="199" customWidth="1"/>
    <col min="11519" max="11519" width="51" style="199" customWidth="1"/>
    <col min="11520" max="11773" width="9.140625" style="199"/>
    <col min="11774" max="11774" width="6.28515625" style="199" customWidth="1"/>
    <col min="11775" max="11775" width="51" style="199" customWidth="1"/>
    <col min="11776" max="12029" width="9.140625" style="199"/>
    <col min="12030" max="12030" width="6.28515625" style="199" customWidth="1"/>
    <col min="12031" max="12031" width="51" style="199" customWidth="1"/>
    <col min="12032" max="12285" width="9.140625" style="199"/>
    <col min="12286" max="12286" width="6.28515625" style="199" customWidth="1"/>
    <col min="12287" max="12287" width="51" style="199" customWidth="1"/>
    <col min="12288" max="12541" width="9.140625" style="199"/>
    <col min="12542" max="12542" width="6.28515625" style="199" customWidth="1"/>
    <col min="12543" max="12543" width="51" style="199" customWidth="1"/>
    <col min="12544" max="12797" width="9.140625" style="199"/>
    <col min="12798" max="12798" width="6.28515625" style="199" customWidth="1"/>
    <col min="12799" max="12799" width="51" style="199" customWidth="1"/>
    <col min="12800" max="13053" width="9.140625" style="199"/>
    <col min="13054" max="13054" width="6.28515625" style="199" customWidth="1"/>
    <col min="13055" max="13055" width="51" style="199" customWidth="1"/>
    <col min="13056" max="13309" width="9.140625" style="199"/>
    <col min="13310" max="13310" width="6.28515625" style="199" customWidth="1"/>
    <col min="13311" max="13311" width="51" style="199" customWidth="1"/>
    <col min="13312" max="13565" width="9.140625" style="199"/>
    <col min="13566" max="13566" width="6.28515625" style="199" customWidth="1"/>
    <col min="13567" max="13567" width="51" style="199" customWidth="1"/>
    <col min="13568" max="13821" width="9.140625" style="199"/>
    <col min="13822" max="13822" width="6.28515625" style="199" customWidth="1"/>
    <col min="13823" max="13823" width="51" style="199" customWidth="1"/>
    <col min="13824" max="14077" width="9.140625" style="199"/>
    <col min="14078" max="14078" width="6.28515625" style="199" customWidth="1"/>
    <col min="14079" max="14079" width="51" style="199" customWidth="1"/>
    <col min="14080" max="14333" width="9.140625" style="199"/>
    <col min="14334" max="14334" width="6.28515625" style="199" customWidth="1"/>
    <col min="14335" max="14335" width="51" style="199" customWidth="1"/>
    <col min="14336" max="14589" width="9.140625" style="199"/>
    <col min="14590" max="14590" width="6.28515625" style="199" customWidth="1"/>
    <col min="14591" max="14591" width="51" style="199" customWidth="1"/>
    <col min="14592" max="14845" width="9.140625" style="199"/>
    <col min="14846" max="14846" width="6.28515625" style="199" customWidth="1"/>
    <col min="14847" max="14847" width="51" style="199" customWidth="1"/>
    <col min="14848" max="15101" width="9.140625" style="199"/>
    <col min="15102" max="15102" width="6.28515625" style="199" customWidth="1"/>
    <col min="15103" max="15103" width="51" style="199" customWidth="1"/>
    <col min="15104" max="15357" width="9.140625" style="199"/>
    <col min="15358" max="15358" width="6.28515625" style="199" customWidth="1"/>
    <col min="15359" max="15359" width="51" style="199" customWidth="1"/>
    <col min="15360" max="15613" width="9.140625" style="199"/>
    <col min="15614" max="15614" width="6.28515625" style="199" customWidth="1"/>
    <col min="15615" max="15615" width="51" style="199" customWidth="1"/>
    <col min="15616" max="15869" width="9.140625" style="199"/>
    <col min="15870" max="15870" width="6.28515625" style="199" customWidth="1"/>
    <col min="15871" max="15871" width="51" style="199" customWidth="1"/>
    <col min="15872" max="16125" width="9.140625" style="199"/>
    <col min="16126" max="16126" width="6.28515625" style="199" customWidth="1"/>
    <col min="16127" max="16127" width="51" style="199" customWidth="1"/>
    <col min="16128" max="16384" width="9.140625" style="199"/>
  </cols>
  <sheetData>
    <row r="1" spans="1:5" ht="21" customHeight="1" x14ac:dyDescent="0.25">
      <c r="A1" s="2472" t="str">
        <f>'S2'!A1:B1</f>
        <v>Name of Transmission Licensee: Uttar Pradesh Power Transmission Corporation Limited</v>
      </c>
      <c r="B1" s="2472"/>
      <c r="C1" s="2472"/>
      <c r="D1" s="2472"/>
      <c r="E1" s="2472"/>
    </row>
    <row r="2" spans="1:5" ht="21" customHeight="1" x14ac:dyDescent="0.25">
      <c r="A2" s="1881" t="s">
        <v>1075</v>
      </c>
      <c r="B2" s="1881"/>
      <c r="C2" s="1881"/>
      <c r="D2" s="1874" t="s">
        <v>1249</v>
      </c>
      <c r="E2" s="1874"/>
    </row>
    <row r="3" spans="1:5" ht="21" customHeight="1" x14ac:dyDescent="0.25">
      <c r="A3" s="57"/>
      <c r="B3" s="198"/>
      <c r="C3" s="198"/>
      <c r="D3" s="198"/>
      <c r="E3" s="198"/>
    </row>
    <row r="4" spans="1:5" ht="41.25" customHeight="1" x14ac:dyDescent="0.25">
      <c r="A4" s="242" t="s">
        <v>516</v>
      </c>
      <c r="B4" s="242" t="s">
        <v>48</v>
      </c>
      <c r="C4" s="656" t="s">
        <v>1251</v>
      </c>
      <c r="D4" s="656" t="s">
        <v>1252</v>
      </c>
      <c r="E4" s="658" t="s">
        <v>1536</v>
      </c>
    </row>
    <row r="5" spans="1:5" ht="21" customHeight="1" x14ac:dyDescent="0.25">
      <c r="A5" s="52"/>
      <c r="B5" s="52"/>
      <c r="C5" s="393"/>
      <c r="D5" s="393"/>
      <c r="E5" s="393"/>
    </row>
    <row r="6" spans="1:5" ht="23.25" customHeight="1" x14ac:dyDescent="0.25">
      <c r="A6" s="53"/>
      <c r="B6" s="48" t="s">
        <v>1537</v>
      </c>
      <c r="C6" s="229"/>
      <c r="D6" s="229"/>
      <c r="E6" s="229"/>
    </row>
    <row r="7" spans="1:5" ht="21" customHeight="1" x14ac:dyDescent="0.25">
      <c r="A7" s="52">
        <v>1</v>
      </c>
      <c r="B7" s="50" t="s">
        <v>1076</v>
      </c>
      <c r="C7" s="229"/>
      <c r="D7" s="229"/>
      <c r="E7" s="229"/>
    </row>
    <row r="8" spans="1:5" ht="21" customHeight="1" x14ac:dyDescent="0.25">
      <c r="A8" s="53" t="s">
        <v>65</v>
      </c>
      <c r="B8" s="229" t="s">
        <v>1077</v>
      </c>
      <c r="C8" s="223"/>
      <c r="D8" s="223"/>
      <c r="E8" s="223"/>
    </row>
    <row r="9" spans="1:5" ht="21" customHeight="1" x14ac:dyDescent="0.25">
      <c r="A9" s="53" t="s">
        <v>66</v>
      </c>
      <c r="B9" s="229" t="s">
        <v>1078</v>
      </c>
      <c r="C9" s="223"/>
      <c r="D9" s="223"/>
      <c r="E9" s="223"/>
    </row>
    <row r="10" spans="1:5" ht="21" customHeight="1" x14ac:dyDescent="0.25">
      <c r="A10" s="53" t="s">
        <v>68</v>
      </c>
      <c r="B10" s="229" t="s">
        <v>1250</v>
      </c>
      <c r="C10" s="223"/>
      <c r="D10" s="223"/>
      <c r="E10" s="223"/>
    </row>
    <row r="11" spans="1:5" ht="33.75" customHeight="1" x14ac:dyDescent="0.25">
      <c r="A11" s="242">
        <v>2</v>
      </c>
      <c r="B11" s="15" t="s">
        <v>1079</v>
      </c>
      <c r="C11" s="223"/>
      <c r="D11" s="223"/>
      <c r="E11" s="223"/>
    </row>
    <row r="12" spans="1:5" ht="20.25" customHeight="1" x14ac:dyDescent="0.25">
      <c r="A12" s="242">
        <v>3</v>
      </c>
      <c r="B12" s="229" t="s">
        <v>1080</v>
      </c>
      <c r="C12" s="223"/>
      <c r="D12" s="223"/>
      <c r="E12" s="223"/>
    </row>
    <row r="13" spans="1:5" ht="21" customHeight="1" x14ac:dyDescent="0.25">
      <c r="A13" s="394"/>
      <c r="B13" s="481" t="s">
        <v>1081</v>
      </c>
      <c r="C13" s="659" t="s">
        <v>1532</v>
      </c>
      <c r="D13" s="659" t="s">
        <v>1533</v>
      </c>
      <c r="E13" s="659" t="s">
        <v>1534</v>
      </c>
    </row>
    <row r="14" spans="1:5" ht="21" customHeight="1" x14ac:dyDescent="0.25">
      <c r="A14" s="525" t="s">
        <v>1535</v>
      </c>
      <c r="E14" s="657"/>
    </row>
    <row r="15" spans="1:5" ht="21" customHeight="1" x14ac:dyDescent="0.25">
      <c r="A15" s="2087"/>
      <c r="B15" s="2087"/>
      <c r="C15" s="2087"/>
      <c r="D15" s="2087"/>
      <c r="E15" s="2087"/>
    </row>
    <row r="16" spans="1:5" ht="21" customHeight="1" x14ac:dyDescent="0.25"/>
    <row r="17" spans="3:5" ht="21" customHeight="1" x14ac:dyDescent="0.25">
      <c r="C17" s="1956" t="s">
        <v>847</v>
      </c>
      <c r="D17" s="1956"/>
      <c r="E17" s="1956"/>
    </row>
    <row r="18" spans="3:5" ht="21" customHeight="1" x14ac:dyDescent="0.25"/>
    <row r="19" spans="3:5" ht="21" customHeight="1" x14ac:dyDescent="0.25"/>
    <row r="20" spans="3:5" ht="21" customHeight="1" x14ac:dyDescent="0.25"/>
    <row r="21" spans="3:5" ht="21" customHeight="1" x14ac:dyDescent="0.25"/>
  </sheetData>
  <mergeCells count="5">
    <mergeCell ref="A1:E1"/>
    <mergeCell ref="A15:E15"/>
    <mergeCell ref="C17:E17"/>
    <mergeCell ref="D2:E2"/>
    <mergeCell ref="A2:C2"/>
  </mergeCells>
  <pageMargins left="0.7" right="0.7" top="0.75" bottom="0.75" header="0.3" footer="0.3"/>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FF0000"/>
    <pageSetUpPr fitToPage="1"/>
  </sheetPr>
  <dimension ref="A1:H80"/>
  <sheetViews>
    <sheetView workbookViewId="0">
      <selection sqref="A1:N1"/>
    </sheetView>
  </sheetViews>
  <sheetFormatPr defaultRowHeight="15" x14ac:dyDescent="0.25"/>
  <cols>
    <col min="1" max="1" width="9.140625" style="199"/>
    <col min="2" max="2" width="34.28515625" style="199" customWidth="1"/>
    <col min="3" max="8" width="13.28515625" style="199" customWidth="1"/>
    <col min="9" max="214" width="9.140625" style="199"/>
    <col min="215" max="215" width="21.28515625" style="199" customWidth="1"/>
    <col min="216" max="216" width="9.140625" style="199"/>
    <col min="217" max="217" width="12.140625" style="199" customWidth="1"/>
    <col min="218" max="218" width="14.140625" style="199" customWidth="1"/>
    <col min="219" max="219" width="19.42578125" style="199" customWidth="1"/>
    <col min="220" max="220" width="17.85546875" style="199" customWidth="1"/>
    <col min="221" max="221" width="17.140625" style="199" customWidth="1"/>
    <col min="222" max="470" width="9.140625" style="199"/>
    <col min="471" max="471" width="21.28515625" style="199" customWidth="1"/>
    <col min="472" max="472" width="9.140625" style="199"/>
    <col min="473" max="473" width="12.140625" style="199" customWidth="1"/>
    <col min="474" max="474" width="14.140625" style="199" customWidth="1"/>
    <col min="475" max="475" width="19.42578125" style="199" customWidth="1"/>
    <col min="476" max="476" width="17.85546875" style="199" customWidth="1"/>
    <col min="477" max="477" width="17.140625" style="199" customWidth="1"/>
    <col min="478" max="726" width="9.140625" style="199"/>
    <col min="727" max="727" width="21.28515625" style="199" customWidth="1"/>
    <col min="728" max="728" width="9.140625" style="199"/>
    <col min="729" max="729" width="12.140625" style="199" customWidth="1"/>
    <col min="730" max="730" width="14.140625" style="199" customWidth="1"/>
    <col min="731" max="731" width="19.42578125" style="199" customWidth="1"/>
    <col min="732" max="732" width="17.85546875" style="199" customWidth="1"/>
    <col min="733" max="733" width="17.140625" style="199" customWidth="1"/>
    <col min="734" max="982" width="9.140625" style="199"/>
    <col min="983" max="983" width="21.28515625" style="199" customWidth="1"/>
    <col min="984" max="984" width="9.140625" style="199"/>
    <col min="985" max="985" width="12.140625" style="199" customWidth="1"/>
    <col min="986" max="986" width="14.140625" style="199" customWidth="1"/>
    <col min="987" max="987" width="19.42578125" style="199" customWidth="1"/>
    <col min="988" max="988" width="17.85546875" style="199" customWidth="1"/>
    <col min="989" max="989" width="17.140625" style="199" customWidth="1"/>
    <col min="990" max="1238" width="9.140625" style="199"/>
    <col min="1239" max="1239" width="21.28515625" style="199" customWidth="1"/>
    <col min="1240" max="1240" width="9.140625" style="199"/>
    <col min="1241" max="1241" width="12.140625" style="199" customWidth="1"/>
    <col min="1242" max="1242" width="14.140625" style="199" customWidth="1"/>
    <col min="1243" max="1243" width="19.42578125" style="199" customWidth="1"/>
    <col min="1244" max="1244" width="17.85546875" style="199" customWidth="1"/>
    <col min="1245" max="1245" width="17.140625" style="199" customWidth="1"/>
    <col min="1246" max="1494" width="9.140625" style="199"/>
    <col min="1495" max="1495" width="21.28515625" style="199" customWidth="1"/>
    <col min="1496" max="1496" width="9.140625" style="199"/>
    <col min="1497" max="1497" width="12.140625" style="199" customWidth="1"/>
    <col min="1498" max="1498" width="14.140625" style="199" customWidth="1"/>
    <col min="1499" max="1499" width="19.42578125" style="199" customWidth="1"/>
    <col min="1500" max="1500" width="17.85546875" style="199" customWidth="1"/>
    <col min="1501" max="1501" width="17.140625" style="199" customWidth="1"/>
    <col min="1502" max="1750" width="9.140625" style="199"/>
    <col min="1751" max="1751" width="21.28515625" style="199" customWidth="1"/>
    <col min="1752" max="1752" width="9.140625" style="199"/>
    <col min="1753" max="1753" width="12.140625" style="199" customWidth="1"/>
    <col min="1754" max="1754" width="14.140625" style="199" customWidth="1"/>
    <col min="1755" max="1755" width="19.42578125" style="199" customWidth="1"/>
    <col min="1756" max="1756" width="17.85546875" style="199" customWidth="1"/>
    <col min="1757" max="1757" width="17.140625" style="199" customWidth="1"/>
    <col min="1758" max="2006" width="9.140625" style="199"/>
    <col min="2007" max="2007" width="21.28515625" style="199" customWidth="1"/>
    <col min="2008" max="2008" width="9.140625" style="199"/>
    <col min="2009" max="2009" width="12.140625" style="199" customWidth="1"/>
    <col min="2010" max="2010" width="14.140625" style="199" customWidth="1"/>
    <col min="2011" max="2011" width="19.42578125" style="199" customWidth="1"/>
    <col min="2012" max="2012" width="17.85546875" style="199" customWidth="1"/>
    <col min="2013" max="2013" width="17.140625" style="199" customWidth="1"/>
    <col min="2014" max="2262" width="9.140625" style="199"/>
    <col min="2263" max="2263" width="21.28515625" style="199" customWidth="1"/>
    <col min="2264" max="2264" width="9.140625" style="199"/>
    <col min="2265" max="2265" width="12.140625" style="199" customWidth="1"/>
    <col min="2266" max="2266" width="14.140625" style="199" customWidth="1"/>
    <col min="2267" max="2267" width="19.42578125" style="199" customWidth="1"/>
    <col min="2268" max="2268" width="17.85546875" style="199" customWidth="1"/>
    <col min="2269" max="2269" width="17.140625" style="199" customWidth="1"/>
    <col min="2270" max="2518" width="9.140625" style="199"/>
    <col min="2519" max="2519" width="21.28515625" style="199" customWidth="1"/>
    <col min="2520" max="2520" width="9.140625" style="199"/>
    <col min="2521" max="2521" width="12.140625" style="199" customWidth="1"/>
    <col min="2522" max="2522" width="14.140625" style="199" customWidth="1"/>
    <col min="2523" max="2523" width="19.42578125" style="199" customWidth="1"/>
    <col min="2524" max="2524" width="17.85546875" style="199" customWidth="1"/>
    <col min="2525" max="2525" width="17.140625" style="199" customWidth="1"/>
    <col min="2526" max="2774" width="9.140625" style="199"/>
    <col min="2775" max="2775" width="21.28515625" style="199" customWidth="1"/>
    <col min="2776" max="2776" width="9.140625" style="199"/>
    <col min="2777" max="2777" width="12.140625" style="199" customWidth="1"/>
    <col min="2778" max="2778" width="14.140625" style="199" customWidth="1"/>
    <col min="2779" max="2779" width="19.42578125" style="199" customWidth="1"/>
    <col min="2780" max="2780" width="17.85546875" style="199" customWidth="1"/>
    <col min="2781" max="2781" width="17.140625" style="199" customWidth="1"/>
    <col min="2782" max="3030" width="9.140625" style="199"/>
    <col min="3031" max="3031" width="21.28515625" style="199" customWidth="1"/>
    <col min="3032" max="3032" width="9.140625" style="199"/>
    <col min="3033" max="3033" width="12.140625" style="199" customWidth="1"/>
    <col min="3034" max="3034" width="14.140625" style="199" customWidth="1"/>
    <col min="3035" max="3035" width="19.42578125" style="199" customWidth="1"/>
    <col min="3036" max="3036" width="17.85546875" style="199" customWidth="1"/>
    <col min="3037" max="3037" width="17.140625" style="199" customWidth="1"/>
    <col min="3038" max="3286" width="9.140625" style="199"/>
    <col min="3287" max="3287" width="21.28515625" style="199" customWidth="1"/>
    <col min="3288" max="3288" width="9.140625" style="199"/>
    <col min="3289" max="3289" width="12.140625" style="199" customWidth="1"/>
    <col min="3290" max="3290" width="14.140625" style="199" customWidth="1"/>
    <col min="3291" max="3291" width="19.42578125" style="199" customWidth="1"/>
    <col min="3292" max="3292" width="17.85546875" style="199" customWidth="1"/>
    <col min="3293" max="3293" width="17.140625" style="199" customWidth="1"/>
    <col min="3294" max="3542" width="9.140625" style="199"/>
    <col min="3543" max="3543" width="21.28515625" style="199" customWidth="1"/>
    <col min="3544" max="3544" width="9.140625" style="199"/>
    <col min="3545" max="3545" width="12.140625" style="199" customWidth="1"/>
    <col min="3546" max="3546" width="14.140625" style="199" customWidth="1"/>
    <col min="3547" max="3547" width="19.42578125" style="199" customWidth="1"/>
    <col min="3548" max="3548" width="17.85546875" style="199" customWidth="1"/>
    <col min="3549" max="3549" width="17.140625" style="199" customWidth="1"/>
    <col min="3550" max="3798" width="9.140625" style="199"/>
    <col min="3799" max="3799" width="21.28515625" style="199" customWidth="1"/>
    <col min="3800" max="3800" width="9.140625" style="199"/>
    <col min="3801" max="3801" width="12.140625" style="199" customWidth="1"/>
    <col min="3802" max="3802" width="14.140625" style="199" customWidth="1"/>
    <col min="3803" max="3803" width="19.42578125" style="199" customWidth="1"/>
    <col min="3804" max="3804" width="17.85546875" style="199" customWidth="1"/>
    <col min="3805" max="3805" width="17.140625" style="199" customWidth="1"/>
    <col min="3806" max="4054" width="9.140625" style="199"/>
    <col min="4055" max="4055" width="21.28515625" style="199" customWidth="1"/>
    <col min="4056" max="4056" width="9.140625" style="199"/>
    <col min="4057" max="4057" width="12.140625" style="199" customWidth="1"/>
    <col min="4058" max="4058" width="14.140625" style="199" customWidth="1"/>
    <col min="4059" max="4059" width="19.42578125" style="199" customWidth="1"/>
    <col min="4060" max="4060" width="17.85546875" style="199" customWidth="1"/>
    <col min="4061" max="4061" width="17.140625" style="199" customWidth="1"/>
    <col min="4062" max="4310" width="9.140625" style="199"/>
    <col min="4311" max="4311" width="21.28515625" style="199" customWidth="1"/>
    <col min="4312" max="4312" width="9.140625" style="199"/>
    <col min="4313" max="4313" width="12.140625" style="199" customWidth="1"/>
    <col min="4314" max="4314" width="14.140625" style="199" customWidth="1"/>
    <col min="4315" max="4315" width="19.42578125" style="199" customWidth="1"/>
    <col min="4316" max="4316" width="17.85546875" style="199" customWidth="1"/>
    <col min="4317" max="4317" width="17.140625" style="199" customWidth="1"/>
    <col min="4318" max="4566" width="9.140625" style="199"/>
    <col min="4567" max="4567" width="21.28515625" style="199" customWidth="1"/>
    <col min="4568" max="4568" width="9.140625" style="199"/>
    <col min="4569" max="4569" width="12.140625" style="199" customWidth="1"/>
    <col min="4570" max="4570" width="14.140625" style="199" customWidth="1"/>
    <col min="4571" max="4571" width="19.42578125" style="199" customWidth="1"/>
    <col min="4572" max="4572" width="17.85546875" style="199" customWidth="1"/>
    <col min="4573" max="4573" width="17.140625" style="199" customWidth="1"/>
    <col min="4574" max="4822" width="9.140625" style="199"/>
    <col min="4823" max="4823" width="21.28515625" style="199" customWidth="1"/>
    <col min="4824" max="4824" width="9.140625" style="199"/>
    <col min="4825" max="4825" width="12.140625" style="199" customWidth="1"/>
    <col min="4826" max="4826" width="14.140625" style="199" customWidth="1"/>
    <col min="4827" max="4827" width="19.42578125" style="199" customWidth="1"/>
    <col min="4828" max="4828" width="17.85546875" style="199" customWidth="1"/>
    <col min="4829" max="4829" width="17.140625" style="199" customWidth="1"/>
    <col min="4830" max="5078" width="9.140625" style="199"/>
    <col min="5079" max="5079" width="21.28515625" style="199" customWidth="1"/>
    <col min="5080" max="5080" width="9.140625" style="199"/>
    <col min="5081" max="5081" width="12.140625" style="199" customWidth="1"/>
    <col min="5082" max="5082" width="14.140625" style="199" customWidth="1"/>
    <col min="5083" max="5083" width="19.42578125" style="199" customWidth="1"/>
    <col min="5084" max="5084" width="17.85546875" style="199" customWidth="1"/>
    <col min="5085" max="5085" width="17.140625" style="199" customWidth="1"/>
    <col min="5086" max="5334" width="9.140625" style="199"/>
    <col min="5335" max="5335" width="21.28515625" style="199" customWidth="1"/>
    <col min="5336" max="5336" width="9.140625" style="199"/>
    <col min="5337" max="5337" width="12.140625" style="199" customWidth="1"/>
    <col min="5338" max="5338" width="14.140625" style="199" customWidth="1"/>
    <col min="5339" max="5339" width="19.42578125" style="199" customWidth="1"/>
    <col min="5340" max="5340" width="17.85546875" style="199" customWidth="1"/>
    <col min="5341" max="5341" width="17.140625" style="199" customWidth="1"/>
    <col min="5342" max="5590" width="9.140625" style="199"/>
    <col min="5591" max="5591" width="21.28515625" style="199" customWidth="1"/>
    <col min="5592" max="5592" width="9.140625" style="199"/>
    <col min="5593" max="5593" width="12.140625" style="199" customWidth="1"/>
    <col min="5594" max="5594" width="14.140625" style="199" customWidth="1"/>
    <col min="5595" max="5595" width="19.42578125" style="199" customWidth="1"/>
    <col min="5596" max="5596" width="17.85546875" style="199" customWidth="1"/>
    <col min="5597" max="5597" width="17.140625" style="199" customWidth="1"/>
    <col min="5598" max="5846" width="9.140625" style="199"/>
    <col min="5847" max="5847" width="21.28515625" style="199" customWidth="1"/>
    <col min="5848" max="5848" width="9.140625" style="199"/>
    <col min="5849" max="5849" width="12.140625" style="199" customWidth="1"/>
    <col min="5850" max="5850" width="14.140625" style="199" customWidth="1"/>
    <col min="5851" max="5851" width="19.42578125" style="199" customWidth="1"/>
    <col min="5852" max="5852" width="17.85546875" style="199" customWidth="1"/>
    <col min="5853" max="5853" width="17.140625" style="199" customWidth="1"/>
    <col min="5854" max="6102" width="9.140625" style="199"/>
    <col min="6103" max="6103" width="21.28515625" style="199" customWidth="1"/>
    <col min="6104" max="6104" width="9.140625" style="199"/>
    <col min="6105" max="6105" width="12.140625" style="199" customWidth="1"/>
    <col min="6106" max="6106" width="14.140625" style="199" customWidth="1"/>
    <col min="6107" max="6107" width="19.42578125" style="199" customWidth="1"/>
    <col min="6108" max="6108" width="17.85546875" style="199" customWidth="1"/>
    <col min="6109" max="6109" width="17.140625" style="199" customWidth="1"/>
    <col min="6110" max="6358" width="9.140625" style="199"/>
    <col min="6359" max="6359" width="21.28515625" style="199" customWidth="1"/>
    <col min="6360" max="6360" width="9.140625" style="199"/>
    <col min="6361" max="6361" width="12.140625" style="199" customWidth="1"/>
    <col min="6362" max="6362" width="14.140625" style="199" customWidth="1"/>
    <col min="6363" max="6363" width="19.42578125" style="199" customWidth="1"/>
    <col min="6364" max="6364" width="17.85546875" style="199" customWidth="1"/>
    <col min="6365" max="6365" width="17.140625" style="199" customWidth="1"/>
    <col min="6366" max="6614" width="9.140625" style="199"/>
    <col min="6615" max="6615" width="21.28515625" style="199" customWidth="1"/>
    <col min="6616" max="6616" width="9.140625" style="199"/>
    <col min="6617" max="6617" width="12.140625" style="199" customWidth="1"/>
    <col min="6618" max="6618" width="14.140625" style="199" customWidth="1"/>
    <col min="6619" max="6619" width="19.42578125" style="199" customWidth="1"/>
    <col min="6620" max="6620" width="17.85546875" style="199" customWidth="1"/>
    <col min="6621" max="6621" width="17.140625" style="199" customWidth="1"/>
    <col min="6622" max="6870" width="9.140625" style="199"/>
    <col min="6871" max="6871" width="21.28515625" style="199" customWidth="1"/>
    <col min="6872" max="6872" width="9.140625" style="199"/>
    <col min="6873" max="6873" width="12.140625" style="199" customWidth="1"/>
    <col min="6874" max="6874" width="14.140625" style="199" customWidth="1"/>
    <col min="6875" max="6875" width="19.42578125" style="199" customWidth="1"/>
    <col min="6876" max="6876" width="17.85546875" style="199" customWidth="1"/>
    <col min="6877" max="6877" width="17.140625" style="199" customWidth="1"/>
    <col min="6878" max="7126" width="9.140625" style="199"/>
    <col min="7127" max="7127" width="21.28515625" style="199" customWidth="1"/>
    <col min="7128" max="7128" width="9.140625" style="199"/>
    <col min="7129" max="7129" width="12.140625" style="199" customWidth="1"/>
    <col min="7130" max="7130" width="14.140625" style="199" customWidth="1"/>
    <col min="7131" max="7131" width="19.42578125" style="199" customWidth="1"/>
    <col min="7132" max="7132" width="17.85546875" style="199" customWidth="1"/>
    <col min="7133" max="7133" width="17.140625" style="199" customWidth="1"/>
    <col min="7134" max="7382" width="9.140625" style="199"/>
    <col min="7383" max="7383" width="21.28515625" style="199" customWidth="1"/>
    <col min="7384" max="7384" width="9.140625" style="199"/>
    <col min="7385" max="7385" width="12.140625" style="199" customWidth="1"/>
    <col min="7386" max="7386" width="14.140625" style="199" customWidth="1"/>
    <col min="7387" max="7387" width="19.42578125" style="199" customWidth="1"/>
    <col min="7388" max="7388" width="17.85546875" style="199" customWidth="1"/>
    <col min="7389" max="7389" width="17.140625" style="199" customWidth="1"/>
    <col min="7390" max="7638" width="9.140625" style="199"/>
    <col min="7639" max="7639" width="21.28515625" style="199" customWidth="1"/>
    <col min="7640" max="7640" width="9.140625" style="199"/>
    <col min="7641" max="7641" width="12.140625" style="199" customWidth="1"/>
    <col min="7642" max="7642" width="14.140625" style="199" customWidth="1"/>
    <col min="7643" max="7643" width="19.42578125" style="199" customWidth="1"/>
    <col min="7644" max="7644" width="17.85546875" style="199" customWidth="1"/>
    <col min="7645" max="7645" width="17.140625" style="199" customWidth="1"/>
    <col min="7646" max="7894" width="9.140625" style="199"/>
    <col min="7895" max="7895" width="21.28515625" style="199" customWidth="1"/>
    <col min="7896" max="7896" width="9.140625" style="199"/>
    <col min="7897" max="7897" width="12.140625" style="199" customWidth="1"/>
    <col min="7898" max="7898" width="14.140625" style="199" customWidth="1"/>
    <col min="7899" max="7899" width="19.42578125" style="199" customWidth="1"/>
    <col min="7900" max="7900" width="17.85546875" style="199" customWidth="1"/>
    <col min="7901" max="7901" width="17.140625" style="199" customWidth="1"/>
    <col min="7902" max="8150" width="9.140625" style="199"/>
    <col min="8151" max="8151" width="21.28515625" style="199" customWidth="1"/>
    <col min="8152" max="8152" width="9.140625" style="199"/>
    <col min="8153" max="8153" width="12.140625" style="199" customWidth="1"/>
    <col min="8154" max="8154" width="14.140625" style="199" customWidth="1"/>
    <col min="8155" max="8155" width="19.42578125" style="199" customWidth="1"/>
    <col min="8156" max="8156" width="17.85546875" style="199" customWidth="1"/>
    <col min="8157" max="8157" width="17.140625" style="199" customWidth="1"/>
    <col min="8158" max="8406" width="9.140625" style="199"/>
    <col min="8407" max="8407" width="21.28515625" style="199" customWidth="1"/>
    <col min="8408" max="8408" width="9.140625" style="199"/>
    <col min="8409" max="8409" width="12.140625" style="199" customWidth="1"/>
    <col min="8410" max="8410" width="14.140625" style="199" customWidth="1"/>
    <col min="8411" max="8411" width="19.42578125" style="199" customWidth="1"/>
    <col min="8412" max="8412" width="17.85546875" style="199" customWidth="1"/>
    <col min="8413" max="8413" width="17.140625" style="199" customWidth="1"/>
    <col min="8414" max="8662" width="9.140625" style="199"/>
    <col min="8663" max="8663" width="21.28515625" style="199" customWidth="1"/>
    <col min="8664" max="8664" width="9.140625" style="199"/>
    <col min="8665" max="8665" width="12.140625" style="199" customWidth="1"/>
    <col min="8666" max="8666" width="14.140625" style="199" customWidth="1"/>
    <col min="8667" max="8667" width="19.42578125" style="199" customWidth="1"/>
    <col min="8668" max="8668" width="17.85546875" style="199" customWidth="1"/>
    <col min="8669" max="8669" width="17.140625" style="199" customWidth="1"/>
    <col min="8670" max="8918" width="9.140625" style="199"/>
    <col min="8919" max="8919" width="21.28515625" style="199" customWidth="1"/>
    <col min="8920" max="8920" width="9.140625" style="199"/>
    <col min="8921" max="8921" width="12.140625" style="199" customWidth="1"/>
    <col min="8922" max="8922" width="14.140625" style="199" customWidth="1"/>
    <col min="8923" max="8923" width="19.42578125" style="199" customWidth="1"/>
    <col min="8924" max="8924" width="17.85546875" style="199" customWidth="1"/>
    <col min="8925" max="8925" width="17.140625" style="199" customWidth="1"/>
    <col min="8926" max="9174" width="9.140625" style="199"/>
    <col min="9175" max="9175" width="21.28515625" style="199" customWidth="1"/>
    <col min="9176" max="9176" width="9.140625" style="199"/>
    <col min="9177" max="9177" width="12.140625" style="199" customWidth="1"/>
    <col min="9178" max="9178" width="14.140625" style="199" customWidth="1"/>
    <col min="9179" max="9179" width="19.42578125" style="199" customWidth="1"/>
    <col min="9180" max="9180" width="17.85546875" style="199" customWidth="1"/>
    <col min="9181" max="9181" width="17.140625" style="199" customWidth="1"/>
    <col min="9182" max="9430" width="9.140625" style="199"/>
    <col min="9431" max="9431" width="21.28515625" style="199" customWidth="1"/>
    <col min="9432" max="9432" width="9.140625" style="199"/>
    <col min="9433" max="9433" width="12.140625" style="199" customWidth="1"/>
    <col min="9434" max="9434" width="14.140625" style="199" customWidth="1"/>
    <col min="9435" max="9435" width="19.42578125" style="199" customWidth="1"/>
    <col min="9436" max="9436" width="17.85546875" style="199" customWidth="1"/>
    <col min="9437" max="9437" width="17.140625" style="199" customWidth="1"/>
    <col min="9438" max="9686" width="9.140625" style="199"/>
    <col min="9687" max="9687" width="21.28515625" style="199" customWidth="1"/>
    <col min="9688" max="9688" width="9.140625" style="199"/>
    <col min="9689" max="9689" width="12.140625" style="199" customWidth="1"/>
    <col min="9690" max="9690" width="14.140625" style="199" customWidth="1"/>
    <col min="9691" max="9691" width="19.42578125" style="199" customWidth="1"/>
    <col min="9692" max="9692" width="17.85546875" style="199" customWidth="1"/>
    <col min="9693" max="9693" width="17.140625" style="199" customWidth="1"/>
    <col min="9694" max="9942" width="9.140625" style="199"/>
    <col min="9943" max="9943" width="21.28515625" style="199" customWidth="1"/>
    <col min="9944" max="9944" width="9.140625" style="199"/>
    <col min="9945" max="9945" width="12.140625" style="199" customWidth="1"/>
    <col min="9946" max="9946" width="14.140625" style="199" customWidth="1"/>
    <col min="9947" max="9947" width="19.42578125" style="199" customWidth="1"/>
    <col min="9948" max="9948" width="17.85546875" style="199" customWidth="1"/>
    <col min="9949" max="9949" width="17.140625" style="199" customWidth="1"/>
    <col min="9950" max="10198" width="9.140625" style="199"/>
    <col min="10199" max="10199" width="21.28515625" style="199" customWidth="1"/>
    <col min="10200" max="10200" width="9.140625" style="199"/>
    <col min="10201" max="10201" width="12.140625" style="199" customWidth="1"/>
    <col min="10202" max="10202" width="14.140625" style="199" customWidth="1"/>
    <col min="10203" max="10203" width="19.42578125" style="199" customWidth="1"/>
    <col min="10204" max="10204" width="17.85546875" style="199" customWidth="1"/>
    <col min="10205" max="10205" width="17.140625" style="199" customWidth="1"/>
    <col min="10206" max="10454" width="9.140625" style="199"/>
    <col min="10455" max="10455" width="21.28515625" style="199" customWidth="1"/>
    <col min="10456" max="10456" width="9.140625" style="199"/>
    <col min="10457" max="10457" width="12.140625" style="199" customWidth="1"/>
    <col min="10458" max="10458" width="14.140625" style="199" customWidth="1"/>
    <col min="10459" max="10459" width="19.42578125" style="199" customWidth="1"/>
    <col min="10460" max="10460" width="17.85546875" style="199" customWidth="1"/>
    <col min="10461" max="10461" width="17.140625" style="199" customWidth="1"/>
    <col min="10462" max="10710" width="9.140625" style="199"/>
    <col min="10711" max="10711" width="21.28515625" style="199" customWidth="1"/>
    <col min="10712" max="10712" width="9.140625" style="199"/>
    <col min="10713" max="10713" width="12.140625" style="199" customWidth="1"/>
    <col min="10714" max="10714" width="14.140625" style="199" customWidth="1"/>
    <col min="10715" max="10715" width="19.42578125" style="199" customWidth="1"/>
    <col min="10716" max="10716" width="17.85546875" style="199" customWidth="1"/>
    <col min="10717" max="10717" width="17.140625" style="199" customWidth="1"/>
    <col min="10718" max="10966" width="9.140625" style="199"/>
    <col min="10967" max="10967" width="21.28515625" style="199" customWidth="1"/>
    <col min="10968" max="10968" width="9.140625" style="199"/>
    <col min="10969" max="10969" width="12.140625" style="199" customWidth="1"/>
    <col min="10970" max="10970" width="14.140625" style="199" customWidth="1"/>
    <col min="10971" max="10971" width="19.42578125" style="199" customWidth="1"/>
    <col min="10972" max="10972" width="17.85546875" style="199" customWidth="1"/>
    <col min="10973" max="10973" width="17.140625" style="199" customWidth="1"/>
    <col min="10974" max="11222" width="9.140625" style="199"/>
    <col min="11223" max="11223" width="21.28515625" style="199" customWidth="1"/>
    <col min="11224" max="11224" width="9.140625" style="199"/>
    <col min="11225" max="11225" width="12.140625" style="199" customWidth="1"/>
    <col min="11226" max="11226" width="14.140625" style="199" customWidth="1"/>
    <col min="11227" max="11227" width="19.42578125" style="199" customWidth="1"/>
    <col min="11228" max="11228" width="17.85546875" style="199" customWidth="1"/>
    <col min="11229" max="11229" width="17.140625" style="199" customWidth="1"/>
    <col min="11230" max="11478" width="9.140625" style="199"/>
    <col min="11479" max="11479" width="21.28515625" style="199" customWidth="1"/>
    <col min="11480" max="11480" width="9.140625" style="199"/>
    <col min="11481" max="11481" width="12.140625" style="199" customWidth="1"/>
    <col min="11482" max="11482" width="14.140625" style="199" customWidth="1"/>
    <col min="11483" max="11483" width="19.42578125" style="199" customWidth="1"/>
    <col min="11484" max="11484" width="17.85546875" style="199" customWidth="1"/>
    <col min="11485" max="11485" width="17.140625" style="199" customWidth="1"/>
    <col min="11486" max="11734" width="9.140625" style="199"/>
    <col min="11735" max="11735" width="21.28515625" style="199" customWidth="1"/>
    <col min="11736" max="11736" width="9.140625" style="199"/>
    <col min="11737" max="11737" width="12.140625" style="199" customWidth="1"/>
    <col min="11738" max="11738" width="14.140625" style="199" customWidth="1"/>
    <col min="11739" max="11739" width="19.42578125" style="199" customWidth="1"/>
    <col min="11740" max="11740" width="17.85546875" style="199" customWidth="1"/>
    <col min="11741" max="11741" width="17.140625" style="199" customWidth="1"/>
    <col min="11742" max="11990" width="9.140625" style="199"/>
    <col min="11991" max="11991" width="21.28515625" style="199" customWidth="1"/>
    <col min="11992" max="11992" width="9.140625" style="199"/>
    <col min="11993" max="11993" width="12.140625" style="199" customWidth="1"/>
    <col min="11994" max="11994" width="14.140625" style="199" customWidth="1"/>
    <col min="11995" max="11995" width="19.42578125" style="199" customWidth="1"/>
    <col min="11996" max="11996" width="17.85546875" style="199" customWidth="1"/>
    <col min="11997" max="11997" width="17.140625" style="199" customWidth="1"/>
    <col min="11998" max="12246" width="9.140625" style="199"/>
    <col min="12247" max="12247" width="21.28515625" style="199" customWidth="1"/>
    <col min="12248" max="12248" width="9.140625" style="199"/>
    <col min="12249" max="12249" width="12.140625" style="199" customWidth="1"/>
    <col min="12250" max="12250" width="14.140625" style="199" customWidth="1"/>
    <col min="12251" max="12251" width="19.42578125" style="199" customWidth="1"/>
    <col min="12252" max="12252" width="17.85546875" style="199" customWidth="1"/>
    <col min="12253" max="12253" width="17.140625" style="199" customWidth="1"/>
    <col min="12254" max="12502" width="9.140625" style="199"/>
    <col min="12503" max="12503" width="21.28515625" style="199" customWidth="1"/>
    <col min="12504" max="12504" width="9.140625" style="199"/>
    <col min="12505" max="12505" width="12.140625" style="199" customWidth="1"/>
    <col min="12506" max="12506" width="14.140625" style="199" customWidth="1"/>
    <col min="12507" max="12507" width="19.42578125" style="199" customWidth="1"/>
    <col min="12508" max="12508" width="17.85546875" style="199" customWidth="1"/>
    <col min="12509" max="12509" width="17.140625" style="199" customWidth="1"/>
    <col min="12510" max="12758" width="9.140625" style="199"/>
    <col min="12759" max="12759" width="21.28515625" style="199" customWidth="1"/>
    <col min="12760" max="12760" width="9.140625" style="199"/>
    <col min="12761" max="12761" width="12.140625" style="199" customWidth="1"/>
    <col min="12762" max="12762" width="14.140625" style="199" customWidth="1"/>
    <col min="12763" max="12763" width="19.42578125" style="199" customWidth="1"/>
    <col min="12764" max="12764" width="17.85546875" style="199" customWidth="1"/>
    <col min="12765" max="12765" width="17.140625" style="199" customWidth="1"/>
    <col min="12766" max="13014" width="9.140625" style="199"/>
    <col min="13015" max="13015" width="21.28515625" style="199" customWidth="1"/>
    <col min="13016" max="13016" width="9.140625" style="199"/>
    <col min="13017" max="13017" width="12.140625" style="199" customWidth="1"/>
    <col min="13018" max="13018" width="14.140625" style="199" customWidth="1"/>
    <col min="13019" max="13019" width="19.42578125" style="199" customWidth="1"/>
    <col min="13020" max="13020" width="17.85546875" style="199" customWidth="1"/>
    <col min="13021" max="13021" width="17.140625" style="199" customWidth="1"/>
    <col min="13022" max="13270" width="9.140625" style="199"/>
    <col min="13271" max="13271" width="21.28515625" style="199" customWidth="1"/>
    <col min="13272" max="13272" width="9.140625" style="199"/>
    <col min="13273" max="13273" width="12.140625" style="199" customWidth="1"/>
    <col min="13274" max="13274" width="14.140625" style="199" customWidth="1"/>
    <col min="13275" max="13275" width="19.42578125" style="199" customWidth="1"/>
    <col min="13276" max="13276" width="17.85546875" style="199" customWidth="1"/>
    <col min="13277" max="13277" width="17.140625" style="199" customWidth="1"/>
    <col min="13278" max="13526" width="9.140625" style="199"/>
    <col min="13527" max="13527" width="21.28515625" style="199" customWidth="1"/>
    <col min="13528" max="13528" width="9.140625" style="199"/>
    <col min="13529" max="13529" width="12.140625" style="199" customWidth="1"/>
    <col min="13530" max="13530" width="14.140625" style="199" customWidth="1"/>
    <col min="13531" max="13531" width="19.42578125" style="199" customWidth="1"/>
    <col min="13532" max="13532" width="17.85546875" style="199" customWidth="1"/>
    <col min="13533" max="13533" width="17.140625" style="199" customWidth="1"/>
    <col min="13534" max="13782" width="9.140625" style="199"/>
    <col min="13783" max="13783" width="21.28515625" style="199" customWidth="1"/>
    <col min="13784" max="13784" width="9.140625" style="199"/>
    <col min="13785" max="13785" width="12.140625" style="199" customWidth="1"/>
    <col min="13786" max="13786" width="14.140625" style="199" customWidth="1"/>
    <col min="13787" max="13787" width="19.42578125" style="199" customWidth="1"/>
    <col min="13788" max="13788" width="17.85546875" style="199" customWidth="1"/>
    <col min="13789" max="13789" width="17.140625" style="199" customWidth="1"/>
    <col min="13790" max="14038" width="9.140625" style="199"/>
    <col min="14039" max="14039" width="21.28515625" style="199" customWidth="1"/>
    <col min="14040" max="14040" width="9.140625" style="199"/>
    <col min="14041" max="14041" width="12.140625" style="199" customWidth="1"/>
    <col min="14042" max="14042" width="14.140625" style="199" customWidth="1"/>
    <col min="14043" max="14043" width="19.42578125" style="199" customWidth="1"/>
    <col min="14044" max="14044" width="17.85546875" style="199" customWidth="1"/>
    <col min="14045" max="14045" width="17.140625" style="199" customWidth="1"/>
    <col min="14046" max="14294" width="9.140625" style="199"/>
    <col min="14295" max="14295" width="21.28515625" style="199" customWidth="1"/>
    <col min="14296" max="14296" width="9.140625" style="199"/>
    <col min="14297" max="14297" width="12.140625" style="199" customWidth="1"/>
    <col min="14298" max="14298" width="14.140625" style="199" customWidth="1"/>
    <col min="14299" max="14299" width="19.42578125" style="199" customWidth="1"/>
    <col min="14300" max="14300" width="17.85546875" style="199" customWidth="1"/>
    <col min="14301" max="14301" width="17.140625" style="199" customWidth="1"/>
    <col min="14302" max="14550" width="9.140625" style="199"/>
    <col min="14551" max="14551" width="21.28515625" style="199" customWidth="1"/>
    <col min="14552" max="14552" width="9.140625" style="199"/>
    <col min="14553" max="14553" width="12.140625" style="199" customWidth="1"/>
    <col min="14554" max="14554" width="14.140625" style="199" customWidth="1"/>
    <col min="14555" max="14555" width="19.42578125" style="199" customWidth="1"/>
    <col min="14556" max="14556" width="17.85546875" style="199" customWidth="1"/>
    <col min="14557" max="14557" width="17.140625" style="199" customWidth="1"/>
    <col min="14558" max="14806" width="9.140625" style="199"/>
    <col min="14807" max="14807" width="21.28515625" style="199" customWidth="1"/>
    <col min="14808" max="14808" width="9.140625" style="199"/>
    <col min="14809" max="14809" width="12.140625" style="199" customWidth="1"/>
    <col min="14810" max="14810" width="14.140625" style="199" customWidth="1"/>
    <col min="14811" max="14811" width="19.42578125" style="199" customWidth="1"/>
    <col min="14812" max="14812" width="17.85546875" style="199" customWidth="1"/>
    <col min="14813" max="14813" width="17.140625" style="199" customWidth="1"/>
    <col min="14814" max="15062" width="9.140625" style="199"/>
    <col min="15063" max="15063" width="21.28515625" style="199" customWidth="1"/>
    <col min="15064" max="15064" width="9.140625" style="199"/>
    <col min="15065" max="15065" width="12.140625" style="199" customWidth="1"/>
    <col min="15066" max="15066" width="14.140625" style="199" customWidth="1"/>
    <col min="15067" max="15067" width="19.42578125" style="199" customWidth="1"/>
    <col min="15068" max="15068" width="17.85546875" style="199" customWidth="1"/>
    <col min="15069" max="15069" width="17.140625" style="199" customWidth="1"/>
    <col min="15070" max="15318" width="9.140625" style="199"/>
    <col min="15319" max="15319" width="21.28515625" style="199" customWidth="1"/>
    <col min="15320" max="15320" width="9.140625" style="199"/>
    <col min="15321" max="15321" width="12.140625" style="199" customWidth="1"/>
    <col min="15322" max="15322" width="14.140625" style="199" customWidth="1"/>
    <col min="15323" max="15323" width="19.42578125" style="199" customWidth="1"/>
    <col min="15324" max="15324" width="17.85546875" style="199" customWidth="1"/>
    <col min="15325" max="15325" width="17.140625" style="199" customWidth="1"/>
    <col min="15326" max="15574" width="9.140625" style="199"/>
    <col min="15575" max="15575" width="21.28515625" style="199" customWidth="1"/>
    <col min="15576" max="15576" width="9.140625" style="199"/>
    <col min="15577" max="15577" width="12.140625" style="199" customWidth="1"/>
    <col min="15578" max="15578" width="14.140625" style="199" customWidth="1"/>
    <col min="15579" max="15579" width="19.42578125" style="199" customWidth="1"/>
    <col min="15580" max="15580" width="17.85546875" style="199" customWidth="1"/>
    <col min="15581" max="15581" width="17.140625" style="199" customWidth="1"/>
    <col min="15582" max="15830" width="9.140625" style="199"/>
    <col min="15831" max="15831" width="21.28515625" style="199" customWidth="1"/>
    <col min="15832" max="15832" width="9.140625" style="199"/>
    <col min="15833" max="15833" width="12.140625" style="199" customWidth="1"/>
    <col min="15834" max="15834" width="14.140625" style="199" customWidth="1"/>
    <col min="15835" max="15835" width="19.42578125" style="199" customWidth="1"/>
    <col min="15836" max="15836" width="17.85546875" style="199" customWidth="1"/>
    <col min="15837" max="15837" width="17.140625" style="199" customWidth="1"/>
    <col min="15838" max="16086" width="9.140625" style="199"/>
    <col min="16087" max="16087" width="21.28515625" style="199" customWidth="1"/>
    <col min="16088" max="16088" width="9.140625" style="199"/>
    <col min="16089" max="16089" width="12.140625" style="199" customWidth="1"/>
    <col min="16090" max="16090" width="14.140625" style="199" customWidth="1"/>
    <col min="16091" max="16091" width="19.42578125" style="199" customWidth="1"/>
    <col min="16092" max="16092" width="17.85546875" style="199" customWidth="1"/>
    <col min="16093" max="16093" width="17.140625" style="199" customWidth="1"/>
    <col min="16094" max="16384" width="9.140625" style="199"/>
  </cols>
  <sheetData>
    <row r="1" spans="1:8" s="191" customFormat="1" ht="21" customHeight="1" x14ac:dyDescent="0.25">
      <c r="A1" s="2472" t="str">
        <f>'S2'!A1:B1</f>
        <v>Name of Transmission Licensee: Uttar Pradesh Power Transmission Corporation Limited</v>
      </c>
      <c r="B1" s="2472"/>
      <c r="C1" s="2472"/>
      <c r="D1" s="2472"/>
      <c r="E1" s="2472"/>
      <c r="F1" s="2472"/>
      <c r="G1" s="2472"/>
      <c r="H1" s="2472"/>
    </row>
    <row r="2" spans="1:8" ht="21" customHeight="1" x14ac:dyDescent="0.25">
      <c r="A2" s="1881" t="s">
        <v>1184</v>
      </c>
      <c r="B2" s="1881"/>
      <c r="C2" s="1881"/>
      <c r="D2" s="1881"/>
      <c r="E2" s="1881"/>
      <c r="F2" s="1881"/>
      <c r="G2" s="1874" t="s">
        <v>1082</v>
      </c>
      <c r="H2" s="1874"/>
    </row>
    <row r="3" spans="1:8" ht="21" customHeight="1" x14ac:dyDescent="0.25">
      <c r="A3" s="57"/>
      <c r="B3" s="198"/>
      <c r="C3" s="198"/>
      <c r="D3" s="198"/>
      <c r="E3" s="198"/>
      <c r="F3" s="198"/>
      <c r="G3" s="60"/>
      <c r="H3" s="198"/>
    </row>
    <row r="4" spans="1:8" s="191" customFormat="1" ht="68.25" customHeight="1" x14ac:dyDescent="0.25">
      <c r="A4" s="242" t="s">
        <v>516</v>
      </c>
      <c r="B4" s="242" t="s">
        <v>1084</v>
      </c>
      <c r="C4" s="141" t="s">
        <v>1085</v>
      </c>
      <c r="D4" s="141" t="s">
        <v>1086</v>
      </c>
      <c r="E4" s="141" t="s">
        <v>1087</v>
      </c>
      <c r="F4" s="141" t="s">
        <v>1088</v>
      </c>
      <c r="G4" s="141" t="s">
        <v>1089</v>
      </c>
      <c r="H4" s="141" t="s">
        <v>1090</v>
      </c>
    </row>
    <row r="5" spans="1:8" ht="21" customHeight="1" x14ac:dyDescent="0.25">
      <c r="A5" s="2474" t="s">
        <v>1091</v>
      </c>
      <c r="B5" s="2474"/>
      <c r="C5" s="2474"/>
      <c r="D5" s="2474"/>
      <c r="E5" s="2474"/>
      <c r="F5" s="2474"/>
      <c r="G5" s="2474"/>
      <c r="H5" s="2474"/>
    </row>
    <row r="6" spans="1:8" ht="21" customHeight="1" x14ac:dyDescent="0.25">
      <c r="A6" s="395">
        <v>1</v>
      </c>
      <c r="B6" s="396" t="s">
        <v>1092</v>
      </c>
      <c r="C6" s="122"/>
      <c r="D6" s="232"/>
      <c r="E6" s="122"/>
      <c r="F6" s="122"/>
      <c r="G6" s="122"/>
      <c r="H6" s="122"/>
    </row>
    <row r="7" spans="1:8" ht="21" customHeight="1" x14ac:dyDescent="0.25">
      <c r="A7" s="395"/>
      <c r="B7" s="396"/>
      <c r="C7" s="122"/>
      <c r="D7" s="397"/>
      <c r="E7" s="122"/>
      <c r="F7" s="122"/>
      <c r="G7" s="122"/>
      <c r="H7" s="122"/>
    </row>
    <row r="8" spans="1:8" ht="21" customHeight="1" x14ac:dyDescent="0.25">
      <c r="A8" s="395"/>
      <c r="B8" s="396"/>
      <c r="C8" s="122"/>
      <c r="D8" s="122"/>
      <c r="E8" s="122"/>
      <c r="F8" s="122"/>
      <c r="G8" s="122"/>
      <c r="H8" s="122"/>
    </row>
    <row r="9" spans="1:8" ht="21" customHeight="1" x14ac:dyDescent="0.25">
      <c r="A9" s="395">
        <v>2</v>
      </c>
      <c r="B9" s="396" t="s">
        <v>1093</v>
      </c>
      <c r="C9" s="122"/>
      <c r="D9" s="122"/>
      <c r="E9" s="122"/>
      <c r="F9" s="122"/>
      <c r="G9" s="122"/>
      <c r="H9" s="122"/>
    </row>
    <row r="10" spans="1:8" ht="21" customHeight="1" x14ac:dyDescent="0.25">
      <c r="A10" s="395"/>
      <c r="B10" s="396"/>
      <c r="C10" s="122"/>
      <c r="D10" s="122"/>
      <c r="E10" s="122"/>
      <c r="F10" s="122"/>
      <c r="G10" s="122"/>
      <c r="H10" s="122"/>
    </row>
    <row r="11" spans="1:8" ht="21" customHeight="1" x14ac:dyDescent="0.25">
      <c r="A11" s="395"/>
      <c r="B11" s="396"/>
      <c r="C11" s="122"/>
      <c r="D11" s="122"/>
      <c r="E11" s="122"/>
      <c r="F11" s="122"/>
      <c r="G11" s="122"/>
      <c r="H11" s="122"/>
    </row>
    <row r="12" spans="1:8" ht="21" customHeight="1" x14ac:dyDescent="0.25">
      <c r="A12" s="395">
        <v>3</v>
      </c>
      <c r="B12" s="396" t="s">
        <v>1094</v>
      </c>
      <c r="C12" s="122"/>
      <c r="D12" s="122"/>
      <c r="E12" s="122"/>
      <c r="F12" s="122"/>
      <c r="G12" s="122"/>
      <c r="H12" s="122"/>
    </row>
    <row r="13" spans="1:8" ht="21" customHeight="1" x14ac:dyDescent="0.25">
      <c r="A13" s="395"/>
      <c r="B13" s="396"/>
      <c r="C13" s="122"/>
      <c r="D13" s="122"/>
      <c r="E13" s="122"/>
      <c r="F13" s="122"/>
      <c r="G13" s="122"/>
      <c r="H13" s="122"/>
    </row>
    <row r="14" spans="1:8" ht="21" customHeight="1" x14ac:dyDescent="0.25">
      <c r="A14" s="398"/>
      <c r="B14" s="123"/>
      <c r="C14" s="124"/>
      <c r="D14" s="125"/>
      <c r="E14" s="122"/>
      <c r="F14" s="122"/>
      <c r="G14" s="122"/>
      <c r="H14" s="122"/>
    </row>
    <row r="15" spans="1:8" ht="21" customHeight="1" x14ac:dyDescent="0.25">
      <c r="A15" s="2474" t="s">
        <v>1095</v>
      </c>
      <c r="B15" s="2474" t="s">
        <v>1095</v>
      </c>
      <c r="C15" s="2474"/>
      <c r="D15" s="2474"/>
      <c r="E15" s="2474"/>
      <c r="F15" s="2474"/>
      <c r="G15" s="2474"/>
      <c r="H15" s="2474"/>
    </row>
    <row r="16" spans="1:8" ht="21" customHeight="1" x14ac:dyDescent="0.25">
      <c r="A16" s="395">
        <v>1</v>
      </c>
      <c r="B16" s="396" t="s">
        <v>1092</v>
      </c>
      <c r="C16" s="122"/>
      <c r="D16" s="122"/>
      <c r="E16" s="122"/>
      <c r="F16" s="122"/>
      <c r="G16" s="122"/>
      <c r="H16" s="122"/>
    </row>
    <row r="17" spans="1:8" ht="21" customHeight="1" x14ac:dyDescent="0.25">
      <c r="A17" s="395"/>
      <c r="B17" s="396"/>
      <c r="C17" s="122"/>
      <c r="D17" s="122"/>
      <c r="E17" s="122"/>
      <c r="F17" s="122"/>
      <c r="G17" s="122"/>
      <c r="H17" s="122"/>
    </row>
    <row r="18" spans="1:8" ht="21" customHeight="1" x14ac:dyDescent="0.25">
      <c r="A18" s="395"/>
      <c r="B18" s="396"/>
      <c r="C18" s="122"/>
      <c r="D18" s="122"/>
      <c r="E18" s="122"/>
      <c r="F18" s="122"/>
      <c r="G18" s="122"/>
      <c r="H18" s="122"/>
    </row>
    <row r="19" spans="1:8" ht="21" customHeight="1" x14ac:dyDescent="0.25">
      <c r="A19" s="395">
        <v>2</v>
      </c>
      <c r="B19" s="396" t="s">
        <v>1093</v>
      </c>
      <c r="C19" s="122"/>
      <c r="D19" s="122"/>
      <c r="E19" s="122"/>
      <c r="F19" s="122"/>
      <c r="G19" s="122"/>
      <c r="H19" s="122"/>
    </row>
    <row r="20" spans="1:8" ht="21" customHeight="1" x14ac:dyDescent="0.25">
      <c r="A20" s="395"/>
      <c r="B20" s="396"/>
      <c r="C20" s="122"/>
      <c r="D20" s="122"/>
      <c r="E20" s="122"/>
      <c r="F20" s="122"/>
      <c r="G20" s="122"/>
      <c r="H20" s="122"/>
    </row>
    <row r="21" spans="1:8" ht="21" customHeight="1" x14ac:dyDescent="0.25">
      <c r="A21" s="395"/>
      <c r="B21" s="396"/>
      <c r="C21" s="122"/>
      <c r="D21" s="122"/>
      <c r="E21" s="122"/>
      <c r="F21" s="122"/>
      <c r="G21" s="122"/>
      <c r="H21" s="122"/>
    </row>
    <row r="22" spans="1:8" ht="21" customHeight="1" x14ac:dyDescent="0.25">
      <c r="A22" s="395">
        <v>3</v>
      </c>
      <c r="B22" s="396" t="s">
        <v>1094</v>
      </c>
      <c r="C22" s="122"/>
      <c r="D22" s="122"/>
      <c r="E22" s="122"/>
      <c r="F22" s="122"/>
      <c r="G22" s="122"/>
      <c r="H22" s="122"/>
    </row>
    <row r="23" spans="1:8" ht="21" customHeight="1" x14ac:dyDescent="0.25">
      <c r="A23" s="126"/>
      <c r="B23" s="398"/>
      <c r="C23" s="127"/>
      <c r="D23" s="127"/>
      <c r="E23" s="127"/>
      <c r="F23" s="127"/>
      <c r="G23" s="127"/>
      <c r="H23" s="127"/>
    </row>
    <row r="24" spans="1:8" ht="21" customHeight="1" x14ac:dyDescent="0.25">
      <c r="A24" s="128"/>
      <c r="B24" s="399"/>
      <c r="C24" s="129"/>
      <c r="D24" s="129"/>
      <c r="E24" s="129"/>
      <c r="F24" s="129"/>
      <c r="G24" s="129"/>
      <c r="H24" s="129"/>
    </row>
    <row r="25" spans="1:8" ht="21" customHeight="1" x14ac:dyDescent="0.25">
      <c r="A25" s="174" t="s">
        <v>1096</v>
      </c>
      <c r="B25" s="399"/>
      <c r="C25" s="175"/>
      <c r="D25" s="175"/>
      <c r="E25" s="175"/>
      <c r="F25" s="175"/>
      <c r="G25" s="175"/>
      <c r="H25" s="175"/>
    </row>
    <row r="26" spans="1:8" ht="21" customHeight="1" x14ac:dyDescent="0.25">
      <c r="A26" s="2473" t="s">
        <v>1097</v>
      </c>
      <c r="B26" s="2473"/>
      <c r="C26" s="2473"/>
      <c r="D26" s="2473"/>
      <c r="E26" s="2473"/>
      <c r="F26" s="2473"/>
      <c r="G26" s="2473"/>
      <c r="H26" s="2473"/>
    </row>
    <row r="27" spans="1:8" ht="21" customHeight="1" x14ac:dyDescent="0.25">
      <c r="A27" s="2087" t="s">
        <v>1012</v>
      </c>
      <c r="B27" s="2087"/>
      <c r="C27" s="2087"/>
      <c r="D27" s="2087"/>
      <c r="E27" s="2087"/>
      <c r="F27" s="2087"/>
      <c r="G27" s="2087"/>
      <c r="H27" s="2087"/>
    </row>
    <row r="28" spans="1:8" ht="21" customHeight="1" x14ac:dyDescent="0.25"/>
    <row r="29" spans="1:8" ht="21" customHeight="1" x14ac:dyDescent="0.25"/>
    <row r="30" spans="1:8" ht="21" customHeight="1" x14ac:dyDescent="0.25">
      <c r="F30" s="1956" t="s">
        <v>847</v>
      </c>
      <c r="G30" s="1956"/>
      <c r="H30" s="1956"/>
    </row>
    <row r="31" spans="1:8" ht="21" customHeight="1" x14ac:dyDescent="0.25"/>
    <row r="32" spans="1:8" ht="21" customHeight="1" x14ac:dyDescent="0.25"/>
    <row r="33" ht="21" customHeight="1" x14ac:dyDescent="0.25"/>
    <row r="34" ht="21" customHeight="1" x14ac:dyDescent="0.25"/>
    <row r="35" ht="21" customHeight="1" x14ac:dyDescent="0.25"/>
    <row r="36" ht="21" customHeight="1" x14ac:dyDescent="0.25"/>
    <row r="37" ht="21" customHeight="1" x14ac:dyDescent="0.25"/>
    <row r="38" ht="21" customHeight="1" x14ac:dyDescent="0.25"/>
    <row r="39" ht="21" customHeight="1" x14ac:dyDescent="0.25"/>
    <row r="40" ht="21" customHeight="1" x14ac:dyDescent="0.25"/>
    <row r="41" ht="21" customHeight="1" x14ac:dyDescent="0.25"/>
    <row r="42" ht="21" customHeight="1" x14ac:dyDescent="0.25"/>
    <row r="43" ht="21" customHeight="1" x14ac:dyDescent="0.25"/>
    <row r="44" ht="21" customHeight="1" x14ac:dyDescent="0.25"/>
    <row r="45" ht="21" customHeight="1" x14ac:dyDescent="0.25"/>
    <row r="46" ht="21" customHeight="1" x14ac:dyDescent="0.25"/>
    <row r="47" ht="21" customHeight="1" x14ac:dyDescent="0.25"/>
    <row r="48"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sheetData>
  <mergeCells count="8">
    <mergeCell ref="A1:H1"/>
    <mergeCell ref="A2:F2"/>
    <mergeCell ref="G2:H2"/>
    <mergeCell ref="F30:H30"/>
    <mergeCell ref="A26:H26"/>
    <mergeCell ref="A27:H27"/>
    <mergeCell ref="A5:H5"/>
    <mergeCell ref="A15:H15"/>
  </mergeCells>
  <pageMargins left="0.7" right="0.7" top="0.75" bottom="0.75" header="0.3" footer="0.3"/>
  <pageSetup paperSize="9" scale="74"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FF0000"/>
    <pageSetUpPr fitToPage="1"/>
  </sheetPr>
  <dimension ref="A1:U146"/>
  <sheetViews>
    <sheetView workbookViewId="0">
      <selection sqref="A1:N1"/>
    </sheetView>
  </sheetViews>
  <sheetFormatPr defaultColWidth="9.140625" defaultRowHeight="15" x14ac:dyDescent="0.25"/>
  <cols>
    <col min="1" max="1" width="9.140625" style="199"/>
    <col min="2" max="2" width="26.140625" style="199" customWidth="1"/>
    <col min="3" max="4" width="9.140625" style="199"/>
    <col min="5" max="5" width="10.140625" style="199" bestFit="1" customWidth="1"/>
    <col min="6" max="16384" width="9.140625" style="199"/>
  </cols>
  <sheetData>
    <row r="1" spans="1:21" s="191" customFormat="1" ht="21" customHeight="1" x14ac:dyDescent="0.25">
      <c r="A1" s="2472" t="str">
        <f>'S2'!A1:B1</f>
        <v>Name of Transmission Licensee: Uttar Pradesh Power Transmission Corporation Limited</v>
      </c>
      <c r="B1" s="2472"/>
      <c r="C1" s="2472"/>
      <c r="D1" s="2472"/>
      <c r="E1" s="2472"/>
      <c r="F1" s="2472"/>
      <c r="G1" s="2472"/>
      <c r="H1" s="2472"/>
      <c r="I1" s="2472"/>
      <c r="J1" s="2472"/>
      <c r="K1" s="2472"/>
      <c r="L1" s="2472"/>
      <c r="M1" s="2472"/>
      <c r="N1" s="2472"/>
      <c r="O1" s="2472"/>
      <c r="P1" s="2472"/>
      <c r="Q1" s="2472"/>
      <c r="R1" s="2472"/>
      <c r="S1" s="2472"/>
      <c r="T1" s="2472"/>
    </row>
    <row r="2" spans="1:21" ht="21" customHeight="1" x14ac:dyDescent="0.25">
      <c r="A2" s="1881" t="s">
        <v>1098</v>
      </c>
      <c r="B2" s="1881"/>
      <c r="C2" s="1881"/>
      <c r="D2" s="1881"/>
      <c r="E2" s="1881"/>
      <c r="F2" s="1881"/>
      <c r="G2" s="1881"/>
      <c r="H2" s="1881"/>
      <c r="I2" s="1881"/>
      <c r="J2" s="1881"/>
      <c r="K2" s="1881"/>
      <c r="L2" s="1881"/>
      <c r="M2" s="1881"/>
      <c r="N2" s="1881"/>
      <c r="O2" s="1881"/>
      <c r="P2" s="1881"/>
      <c r="Q2" s="1881"/>
      <c r="R2" s="1881"/>
      <c r="S2" s="2475" t="s">
        <v>1105</v>
      </c>
      <c r="T2" s="2475"/>
    </row>
    <row r="3" spans="1:21" ht="21" customHeight="1" x14ac:dyDescent="0.25">
      <c r="A3" s="400"/>
      <c r="B3" s="400"/>
      <c r="C3" s="400"/>
      <c r="D3" s="400"/>
      <c r="E3" s="400"/>
      <c r="F3" s="400"/>
      <c r="G3" s="400"/>
    </row>
    <row r="4" spans="1:21" ht="21" customHeight="1" x14ac:dyDescent="0.25">
      <c r="A4" s="2240" t="s">
        <v>466</v>
      </c>
      <c r="B4" s="2240" t="s">
        <v>1099</v>
      </c>
      <c r="C4" s="2448" t="s">
        <v>168</v>
      </c>
      <c r="D4" s="2449"/>
      <c r="E4" s="2450"/>
      <c r="F4" s="2448" t="s">
        <v>167</v>
      </c>
      <c r="G4" s="2449"/>
      <c r="H4" s="2450"/>
      <c r="I4" s="2448" t="s">
        <v>49</v>
      </c>
      <c r="J4" s="2449"/>
      <c r="K4" s="2450"/>
      <c r="L4" s="2448" t="s">
        <v>1104</v>
      </c>
      <c r="M4" s="2449"/>
      <c r="N4" s="2449"/>
      <c r="O4" s="2449"/>
      <c r="P4" s="2449"/>
      <c r="Q4" s="2449"/>
      <c r="R4" s="2449"/>
      <c r="S4" s="2449"/>
      <c r="T4" s="2450"/>
    </row>
    <row r="5" spans="1:21" ht="21" customHeight="1" x14ac:dyDescent="0.25">
      <c r="A5" s="2454"/>
      <c r="B5" s="2454"/>
      <c r="C5" s="2448" t="s">
        <v>164</v>
      </c>
      <c r="D5" s="2449"/>
      <c r="E5" s="2450"/>
      <c r="F5" s="2448" t="s">
        <v>165</v>
      </c>
      <c r="G5" s="2449"/>
      <c r="H5" s="2450"/>
      <c r="I5" s="2448" t="s">
        <v>166</v>
      </c>
      <c r="J5" s="2449"/>
      <c r="K5" s="2450"/>
      <c r="L5" s="2448" t="s">
        <v>169</v>
      </c>
      <c r="M5" s="2449"/>
      <c r="N5" s="2450"/>
      <c r="O5" s="2448" t="s">
        <v>170</v>
      </c>
      <c r="P5" s="2449"/>
      <c r="Q5" s="2450"/>
      <c r="R5" s="2448" t="s">
        <v>171</v>
      </c>
      <c r="S5" s="2449"/>
      <c r="T5" s="2450"/>
    </row>
    <row r="6" spans="1:21" ht="85.5" customHeight="1" x14ac:dyDescent="0.25">
      <c r="A6" s="2241"/>
      <c r="B6" s="2241"/>
      <c r="C6" s="141" t="s">
        <v>1100</v>
      </c>
      <c r="D6" s="141" t="s">
        <v>1101</v>
      </c>
      <c r="E6" s="141" t="s">
        <v>1102</v>
      </c>
      <c r="F6" s="141" t="s">
        <v>1100</v>
      </c>
      <c r="G6" s="141" t="s">
        <v>1101</v>
      </c>
      <c r="H6" s="141" t="s">
        <v>1102</v>
      </c>
      <c r="I6" s="141" t="s">
        <v>1100</v>
      </c>
      <c r="J6" s="141" t="s">
        <v>1101</v>
      </c>
      <c r="K6" s="141" t="s">
        <v>1102</v>
      </c>
      <c r="L6" s="141" t="s">
        <v>1100</v>
      </c>
      <c r="M6" s="141" t="s">
        <v>1101</v>
      </c>
      <c r="N6" s="141" t="s">
        <v>1102</v>
      </c>
      <c r="O6" s="141" t="s">
        <v>1100</v>
      </c>
      <c r="P6" s="141" t="s">
        <v>1101</v>
      </c>
      <c r="Q6" s="141" t="s">
        <v>1102</v>
      </c>
      <c r="R6" s="141" t="s">
        <v>1100</v>
      </c>
      <c r="S6" s="141" t="s">
        <v>1101</v>
      </c>
      <c r="T6" s="141" t="s">
        <v>1102</v>
      </c>
    </row>
    <row r="7" spans="1:21" ht="21" customHeight="1" x14ac:dyDescent="0.25">
      <c r="A7" s="229"/>
      <c r="B7" s="289"/>
      <c r="C7" s="289"/>
      <c r="D7" s="289"/>
      <c r="E7" s="289"/>
      <c r="F7" s="289"/>
      <c r="G7" s="289"/>
      <c r="H7" s="289"/>
      <c r="I7" s="229"/>
      <c r="J7" s="229"/>
      <c r="K7" s="229"/>
      <c r="L7" s="229"/>
      <c r="M7" s="229"/>
      <c r="N7" s="229"/>
      <c r="O7" s="229"/>
      <c r="P7" s="229"/>
      <c r="Q7" s="229"/>
      <c r="R7" s="229"/>
      <c r="S7" s="229"/>
      <c r="T7" s="229"/>
    </row>
    <row r="8" spans="1:21" ht="21" customHeight="1" x14ac:dyDescent="0.25">
      <c r="A8" s="401">
        <v>1</v>
      </c>
      <c r="B8" s="230" t="s">
        <v>970</v>
      </c>
      <c r="C8" s="431"/>
      <c r="D8" s="431"/>
      <c r="E8" s="431"/>
      <c r="F8" s="431"/>
      <c r="G8" s="431"/>
      <c r="H8" s="431"/>
      <c r="I8" s="431"/>
      <c r="J8" s="431"/>
      <c r="K8" s="431"/>
      <c r="L8" s="431"/>
      <c r="M8" s="431"/>
      <c r="N8" s="431"/>
      <c r="O8" s="431"/>
      <c r="P8" s="431"/>
      <c r="Q8" s="431"/>
      <c r="R8" s="431"/>
      <c r="S8" s="431"/>
      <c r="T8" s="431"/>
    </row>
    <row r="9" spans="1:21" ht="21" customHeight="1" x14ac:dyDescent="0.25">
      <c r="A9" s="53"/>
      <c r="B9" s="229" t="s">
        <v>971</v>
      </c>
      <c r="C9" s="431"/>
      <c r="D9" s="431"/>
      <c r="E9" s="431"/>
      <c r="F9" s="431"/>
      <c r="G9" s="431"/>
      <c r="H9" s="431"/>
      <c r="I9" s="431"/>
      <c r="J9" s="431"/>
      <c r="K9" s="431"/>
      <c r="L9" s="431"/>
      <c r="M9" s="431"/>
      <c r="N9" s="431"/>
      <c r="O9" s="431"/>
      <c r="P9" s="431"/>
      <c r="Q9" s="431"/>
      <c r="R9" s="431"/>
      <c r="S9" s="431"/>
      <c r="T9" s="431"/>
    </row>
    <row r="10" spans="1:21" ht="21" customHeight="1" x14ac:dyDescent="0.25">
      <c r="A10" s="53"/>
      <c r="B10" s="229" t="s">
        <v>596</v>
      </c>
      <c r="C10" s="431"/>
      <c r="D10" s="431"/>
      <c r="E10" s="431"/>
      <c r="F10" s="431"/>
      <c r="G10" s="431"/>
      <c r="H10" s="431"/>
      <c r="I10" s="431"/>
      <c r="J10" s="431"/>
      <c r="K10" s="431"/>
      <c r="L10" s="431"/>
      <c r="M10" s="431"/>
      <c r="N10" s="431"/>
      <c r="O10" s="431"/>
      <c r="P10" s="431"/>
      <c r="Q10" s="431"/>
      <c r="R10" s="431"/>
      <c r="S10" s="431"/>
      <c r="T10" s="431"/>
    </row>
    <row r="11" spans="1:21" ht="21" customHeight="1" x14ac:dyDescent="0.25">
      <c r="A11" s="53"/>
      <c r="B11" s="229" t="s">
        <v>597</v>
      </c>
      <c r="C11" s="431"/>
      <c r="D11" s="431"/>
      <c r="E11" s="431"/>
      <c r="F11" s="431"/>
      <c r="G11" s="431"/>
      <c r="H11" s="431"/>
      <c r="I11" s="431"/>
      <c r="J11" s="431"/>
      <c r="K11" s="431"/>
      <c r="L11" s="431"/>
      <c r="M11" s="431"/>
      <c r="N11" s="431"/>
      <c r="O11" s="431"/>
      <c r="P11" s="431"/>
      <c r="Q11" s="431"/>
      <c r="R11" s="431"/>
      <c r="S11" s="431"/>
      <c r="T11" s="431"/>
    </row>
    <row r="12" spans="1:21" ht="21" customHeight="1" x14ac:dyDescent="0.25">
      <c r="A12" s="53"/>
      <c r="B12" s="229" t="s">
        <v>602</v>
      </c>
      <c r="C12" s="431"/>
      <c r="D12" s="431"/>
      <c r="E12" s="431"/>
      <c r="F12" s="431"/>
      <c r="G12" s="431"/>
      <c r="H12" s="431"/>
      <c r="I12" s="431"/>
      <c r="J12" s="431"/>
      <c r="K12" s="431"/>
      <c r="L12" s="431"/>
      <c r="M12" s="431"/>
      <c r="N12" s="431"/>
      <c r="O12" s="431"/>
      <c r="P12" s="431"/>
      <c r="Q12" s="431"/>
      <c r="R12" s="431"/>
      <c r="S12" s="431"/>
      <c r="T12" s="431"/>
    </row>
    <row r="13" spans="1:21" ht="21" customHeight="1" x14ac:dyDescent="0.25">
      <c r="A13" s="53"/>
      <c r="B13" s="229" t="s">
        <v>960</v>
      </c>
      <c r="C13" s="431"/>
      <c r="D13" s="431"/>
      <c r="E13" s="431"/>
      <c r="F13" s="431"/>
      <c r="G13" s="431"/>
      <c r="H13" s="431"/>
      <c r="I13" s="431"/>
      <c r="J13" s="431"/>
      <c r="K13" s="431"/>
      <c r="L13" s="431"/>
      <c r="M13" s="431"/>
      <c r="N13" s="431"/>
      <c r="O13" s="431"/>
      <c r="P13" s="431"/>
      <c r="Q13" s="431"/>
      <c r="R13" s="431"/>
      <c r="S13" s="431"/>
      <c r="T13" s="431"/>
    </row>
    <row r="14" spans="1:21" ht="21" customHeight="1" x14ac:dyDescent="0.25">
      <c r="A14" s="160"/>
      <c r="B14" s="233" t="s">
        <v>70</v>
      </c>
      <c r="C14" s="428">
        <f>SUM(C10:C13)</f>
        <v>0</v>
      </c>
      <c r="D14" s="428">
        <f t="shared" ref="D14:T14" si="0">SUM(D10:D13)</f>
        <v>0</v>
      </c>
      <c r="E14" s="428">
        <f t="shared" si="0"/>
        <v>0</v>
      </c>
      <c r="F14" s="428">
        <f t="shared" si="0"/>
        <v>0</v>
      </c>
      <c r="G14" s="428">
        <f t="shared" si="0"/>
        <v>0</v>
      </c>
      <c r="H14" s="428">
        <f t="shared" si="0"/>
        <v>0</v>
      </c>
      <c r="I14" s="428">
        <f t="shared" si="0"/>
        <v>0</v>
      </c>
      <c r="J14" s="428">
        <f t="shared" si="0"/>
        <v>0</v>
      </c>
      <c r="K14" s="428">
        <f t="shared" si="0"/>
        <v>0</v>
      </c>
      <c r="L14" s="428">
        <f t="shared" si="0"/>
        <v>0</v>
      </c>
      <c r="M14" s="428">
        <f t="shared" si="0"/>
        <v>0</v>
      </c>
      <c r="N14" s="428">
        <f t="shared" si="0"/>
        <v>0</v>
      </c>
      <c r="O14" s="428">
        <f t="shared" si="0"/>
        <v>0</v>
      </c>
      <c r="P14" s="428">
        <f t="shared" si="0"/>
        <v>0</v>
      </c>
      <c r="Q14" s="428">
        <f t="shared" si="0"/>
        <v>0</v>
      </c>
      <c r="R14" s="428">
        <f t="shared" si="0"/>
        <v>0</v>
      </c>
      <c r="S14" s="428">
        <f t="shared" si="0"/>
        <v>0</v>
      </c>
      <c r="T14" s="428">
        <f t="shared" si="0"/>
        <v>0</v>
      </c>
      <c r="U14" s="176"/>
    </row>
    <row r="15" spans="1:21" ht="21" customHeight="1" x14ac:dyDescent="0.25">
      <c r="A15" s="53"/>
      <c r="B15" s="289"/>
      <c r="C15" s="474"/>
      <c r="D15" s="474"/>
      <c r="E15" s="474"/>
      <c r="F15" s="474"/>
      <c r="G15" s="474"/>
      <c r="H15" s="474"/>
      <c r="I15" s="474"/>
      <c r="J15" s="474"/>
      <c r="K15" s="474"/>
      <c r="L15" s="474"/>
      <c r="M15" s="474"/>
      <c r="N15" s="474"/>
      <c r="O15" s="474"/>
      <c r="P15" s="474"/>
      <c r="Q15" s="474"/>
      <c r="R15" s="474"/>
      <c r="S15" s="474"/>
      <c r="T15" s="474"/>
    </row>
    <row r="16" spans="1:21" ht="21" customHeight="1" x14ac:dyDescent="0.25">
      <c r="A16" s="52">
        <v>2</v>
      </c>
      <c r="B16" s="230" t="s">
        <v>972</v>
      </c>
      <c r="C16" s="475"/>
      <c r="D16" s="431"/>
      <c r="E16" s="431"/>
      <c r="F16" s="431"/>
      <c r="G16" s="431"/>
      <c r="H16" s="431"/>
      <c r="I16" s="431"/>
      <c r="J16" s="431"/>
      <c r="K16" s="431"/>
      <c r="L16" s="431"/>
      <c r="M16" s="431"/>
      <c r="N16" s="431"/>
      <c r="O16" s="431"/>
      <c r="P16" s="431"/>
      <c r="Q16" s="431"/>
      <c r="R16" s="431"/>
      <c r="S16" s="431"/>
      <c r="T16" s="431"/>
    </row>
    <row r="17" spans="1:21" ht="21" customHeight="1" x14ac:dyDescent="0.25">
      <c r="A17" s="53"/>
      <c r="B17" s="229" t="s">
        <v>971</v>
      </c>
      <c r="C17" s="431"/>
      <c r="D17" s="431"/>
      <c r="E17" s="431"/>
      <c r="F17" s="431"/>
      <c r="G17" s="431"/>
      <c r="H17" s="431"/>
      <c r="I17" s="431"/>
      <c r="J17" s="431"/>
      <c r="K17" s="431"/>
      <c r="L17" s="431"/>
      <c r="M17" s="431"/>
      <c r="N17" s="431"/>
      <c r="O17" s="431"/>
      <c r="P17" s="431"/>
      <c r="Q17" s="431"/>
      <c r="R17" s="431"/>
      <c r="S17" s="431"/>
      <c r="T17" s="431"/>
    </row>
    <row r="18" spans="1:21" ht="21" customHeight="1" x14ac:dyDescent="0.25">
      <c r="A18" s="53"/>
      <c r="B18" s="229" t="s">
        <v>596</v>
      </c>
      <c r="C18" s="431"/>
      <c r="D18" s="431"/>
      <c r="E18" s="431"/>
      <c r="F18" s="431"/>
      <c r="G18" s="431"/>
      <c r="H18" s="431"/>
      <c r="I18" s="431"/>
      <c r="J18" s="431"/>
      <c r="K18" s="431"/>
      <c r="L18" s="431"/>
      <c r="M18" s="431"/>
      <c r="N18" s="431"/>
      <c r="O18" s="431"/>
      <c r="P18" s="431"/>
      <c r="Q18" s="431"/>
      <c r="R18" s="431"/>
      <c r="S18" s="431"/>
      <c r="T18" s="431"/>
    </row>
    <row r="19" spans="1:21" ht="21" customHeight="1" x14ac:dyDescent="0.25">
      <c r="A19" s="53"/>
      <c r="B19" s="229" t="s">
        <v>597</v>
      </c>
      <c r="C19" s="431"/>
      <c r="D19" s="431"/>
      <c r="E19" s="431"/>
      <c r="F19" s="431"/>
      <c r="G19" s="431"/>
      <c r="H19" s="431"/>
      <c r="I19" s="431"/>
      <c r="J19" s="431"/>
      <c r="K19" s="431"/>
      <c r="L19" s="431"/>
      <c r="M19" s="431"/>
      <c r="N19" s="431"/>
      <c r="O19" s="431"/>
      <c r="P19" s="431"/>
      <c r="Q19" s="431"/>
      <c r="R19" s="431"/>
      <c r="S19" s="431"/>
      <c r="T19" s="431"/>
    </row>
    <row r="20" spans="1:21" ht="21" customHeight="1" x14ac:dyDescent="0.25">
      <c r="A20" s="53"/>
      <c r="B20" s="229" t="s">
        <v>602</v>
      </c>
      <c r="C20" s="431"/>
      <c r="D20" s="431"/>
      <c r="E20" s="431"/>
      <c r="F20" s="431"/>
      <c r="G20" s="431"/>
      <c r="H20" s="431"/>
      <c r="I20" s="431"/>
      <c r="J20" s="431"/>
      <c r="K20" s="431"/>
      <c r="L20" s="431"/>
      <c r="M20" s="431"/>
      <c r="N20" s="431"/>
      <c r="O20" s="431"/>
      <c r="P20" s="431"/>
      <c r="Q20" s="431"/>
      <c r="R20" s="431"/>
      <c r="S20" s="431"/>
      <c r="T20" s="431"/>
    </row>
    <row r="21" spans="1:21" ht="21" customHeight="1" x14ac:dyDescent="0.25">
      <c r="A21" s="53"/>
      <c r="B21" s="229" t="s">
        <v>960</v>
      </c>
      <c r="C21" s="431"/>
      <c r="D21" s="431"/>
      <c r="E21" s="431"/>
      <c r="F21" s="431"/>
      <c r="G21" s="431"/>
      <c r="H21" s="431"/>
      <c r="I21" s="431"/>
      <c r="J21" s="431"/>
      <c r="K21" s="431"/>
      <c r="L21" s="431"/>
      <c r="M21" s="431"/>
      <c r="N21" s="431"/>
      <c r="O21" s="431"/>
      <c r="P21" s="431"/>
      <c r="Q21" s="431"/>
      <c r="R21" s="431"/>
      <c r="S21" s="431"/>
      <c r="T21" s="431"/>
    </row>
    <row r="22" spans="1:21" ht="21" customHeight="1" x14ac:dyDescent="0.25">
      <c r="A22" s="160"/>
      <c r="B22" s="233" t="s">
        <v>70</v>
      </c>
      <c r="C22" s="428">
        <f>SUM(C18:C21)</f>
        <v>0</v>
      </c>
      <c r="D22" s="428">
        <f t="shared" ref="D22:T22" si="1">SUM(D18:D21)</f>
        <v>0</v>
      </c>
      <c r="E22" s="428">
        <f t="shared" si="1"/>
        <v>0</v>
      </c>
      <c r="F22" s="428">
        <f t="shared" si="1"/>
        <v>0</v>
      </c>
      <c r="G22" s="428">
        <f t="shared" si="1"/>
        <v>0</v>
      </c>
      <c r="H22" s="428">
        <f t="shared" si="1"/>
        <v>0</v>
      </c>
      <c r="I22" s="428">
        <f t="shared" si="1"/>
        <v>0</v>
      </c>
      <c r="J22" s="428">
        <f t="shared" si="1"/>
        <v>0</v>
      </c>
      <c r="K22" s="428">
        <f t="shared" si="1"/>
        <v>0</v>
      </c>
      <c r="L22" s="428">
        <f t="shared" si="1"/>
        <v>0</v>
      </c>
      <c r="M22" s="428">
        <f t="shared" si="1"/>
        <v>0</v>
      </c>
      <c r="N22" s="428">
        <f t="shared" si="1"/>
        <v>0</v>
      </c>
      <c r="O22" s="428">
        <f t="shared" si="1"/>
        <v>0</v>
      </c>
      <c r="P22" s="428">
        <f t="shared" si="1"/>
        <v>0</v>
      </c>
      <c r="Q22" s="428">
        <f t="shared" si="1"/>
        <v>0</v>
      </c>
      <c r="R22" s="428">
        <f t="shared" si="1"/>
        <v>0</v>
      </c>
      <c r="S22" s="428">
        <f t="shared" si="1"/>
        <v>0</v>
      </c>
      <c r="T22" s="428">
        <f t="shared" si="1"/>
        <v>0</v>
      </c>
      <c r="U22" s="176"/>
    </row>
    <row r="23" spans="1:21" s="191" customFormat="1" ht="21" customHeight="1" x14ac:dyDescent="0.25">
      <c r="A23" s="208"/>
      <c r="B23" s="48"/>
      <c r="C23" s="474"/>
      <c r="D23" s="474"/>
      <c r="E23" s="474"/>
      <c r="F23" s="474"/>
      <c r="G23" s="474"/>
      <c r="H23" s="474"/>
      <c r="I23" s="474"/>
      <c r="J23" s="474"/>
      <c r="K23" s="474"/>
      <c r="L23" s="474"/>
      <c r="M23" s="474"/>
      <c r="N23" s="474"/>
      <c r="O23" s="474"/>
      <c r="P23" s="474"/>
      <c r="Q23" s="474"/>
      <c r="R23" s="474"/>
      <c r="S23" s="474"/>
      <c r="T23" s="474"/>
    </row>
    <row r="24" spans="1:21" ht="21" customHeight="1" x14ac:dyDescent="0.25">
      <c r="A24" s="401">
        <v>3</v>
      </c>
      <c r="B24" s="230" t="s">
        <v>973</v>
      </c>
      <c r="C24" s="431"/>
      <c r="D24" s="431"/>
      <c r="E24" s="431"/>
      <c r="F24" s="431"/>
      <c r="G24" s="431"/>
      <c r="H24" s="431"/>
      <c r="I24" s="430"/>
      <c r="J24" s="430"/>
      <c r="K24" s="430"/>
      <c r="L24" s="430"/>
      <c r="M24" s="430"/>
      <c r="N24" s="430"/>
      <c r="O24" s="430"/>
      <c r="P24" s="430"/>
      <c r="Q24" s="430"/>
      <c r="R24" s="430"/>
      <c r="S24" s="430"/>
      <c r="T24" s="430"/>
    </row>
    <row r="25" spans="1:21" ht="21" customHeight="1" x14ac:dyDescent="0.25">
      <c r="A25" s="53"/>
      <c r="B25" s="229" t="s">
        <v>971</v>
      </c>
      <c r="C25" s="431"/>
      <c r="D25" s="431"/>
      <c r="E25" s="431"/>
      <c r="F25" s="431"/>
      <c r="G25" s="431"/>
      <c r="H25" s="431"/>
      <c r="I25" s="430"/>
      <c r="J25" s="430"/>
      <c r="K25" s="430"/>
      <c r="L25" s="430"/>
      <c r="M25" s="430"/>
      <c r="N25" s="430"/>
      <c r="O25" s="430"/>
      <c r="P25" s="430"/>
      <c r="Q25" s="430"/>
      <c r="R25" s="430"/>
      <c r="S25" s="430"/>
      <c r="T25" s="430"/>
    </row>
    <row r="26" spans="1:21" ht="21" customHeight="1" x14ac:dyDescent="0.25">
      <c r="A26" s="53"/>
      <c r="B26" s="229" t="s">
        <v>596</v>
      </c>
      <c r="C26" s="431"/>
      <c r="D26" s="431"/>
      <c r="E26" s="431"/>
      <c r="F26" s="431"/>
      <c r="G26" s="431"/>
      <c r="H26" s="431"/>
      <c r="I26" s="430"/>
      <c r="J26" s="430"/>
      <c r="K26" s="430"/>
      <c r="L26" s="430"/>
      <c r="M26" s="430"/>
      <c r="N26" s="430"/>
      <c r="O26" s="430"/>
      <c r="P26" s="430"/>
      <c r="Q26" s="430"/>
      <c r="R26" s="430"/>
      <c r="S26" s="430"/>
      <c r="T26" s="430"/>
    </row>
    <row r="27" spans="1:21" ht="21" customHeight="1" x14ac:dyDescent="0.25">
      <c r="A27" s="53"/>
      <c r="B27" s="229" t="s">
        <v>597</v>
      </c>
      <c r="C27" s="431"/>
      <c r="D27" s="431"/>
      <c r="E27" s="431"/>
      <c r="F27" s="431"/>
      <c r="G27" s="431"/>
      <c r="H27" s="431"/>
      <c r="I27" s="430"/>
      <c r="J27" s="430"/>
      <c r="K27" s="430"/>
      <c r="L27" s="430"/>
      <c r="M27" s="430"/>
      <c r="N27" s="430"/>
      <c r="O27" s="430"/>
      <c r="P27" s="430"/>
      <c r="Q27" s="430"/>
      <c r="R27" s="430"/>
      <c r="S27" s="430"/>
      <c r="T27" s="430"/>
    </row>
    <row r="28" spans="1:21" ht="21" customHeight="1" x14ac:dyDescent="0.25">
      <c r="A28" s="53"/>
      <c r="B28" s="229" t="s">
        <v>602</v>
      </c>
      <c r="C28" s="431"/>
      <c r="D28" s="431"/>
      <c r="E28" s="431"/>
      <c r="F28" s="431"/>
      <c r="G28" s="431"/>
      <c r="H28" s="431"/>
      <c r="I28" s="430"/>
      <c r="J28" s="430"/>
      <c r="K28" s="430"/>
      <c r="L28" s="430"/>
      <c r="M28" s="430"/>
      <c r="N28" s="430"/>
      <c r="O28" s="430"/>
      <c r="P28" s="430"/>
      <c r="Q28" s="430"/>
      <c r="R28" s="430"/>
      <c r="S28" s="430"/>
      <c r="T28" s="430"/>
    </row>
    <row r="29" spans="1:21" ht="21" customHeight="1" x14ac:dyDescent="0.25">
      <c r="A29" s="53"/>
      <c r="B29" s="229" t="s">
        <v>960</v>
      </c>
      <c r="C29" s="431"/>
      <c r="D29" s="431"/>
      <c r="E29" s="431"/>
      <c r="F29" s="431"/>
      <c r="G29" s="431"/>
      <c r="H29" s="431"/>
      <c r="I29" s="430"/>
      <c r="J29" s="430"/>
      <c r="K29" s="430"/>
      <c r="L29" s="430"/>
      <c r="M29" s="430"/>
      <c r="N29" s="430"/>
      <c r="O29" s="430"/>
      <c r="P29" s="430"/>
      <c r="Q29" s="430"/>
      <c r="R29" s="430"/>
      <c r="S29" s="430"/>
      <c r="T29" s="430"/>
    </row>
    <row r="30" spans="1:21" ht="21" customHeight="1" x14ac:dyDescent="0.25">
      <c r="A30" s="160"/>
      <c r="B30" s="233" t="s">
        <v>70</v>
      </c>
      <c r="C30" s="428">
        <f>SUM(C26:C29)</f>
        <v>0</v>
      </c>
      <c r="D30" s="428">
        <f t="shared" ref="D30:T30" si="2">SUM(D26:D29)</f>
        <v>0</v>
      </c>
      <c r="E30" s="428">
        <f t="shared" si="2"/>
        <v>0</v>
      </c>
      <c r="F30" s="428">
        <f t="shared" si="2"/>
        <v>0</v>
      </c>
      <c r="G30" s="428">
        <f t="shared" si="2"/>
        <v>0</v>
      </c>
      <c r="H30" s="428">
        <f t="shared" si="2"/>
        <v>0</v>
      </c>
      <c r="I30" s="428">
        <f t="shared" si="2"/>
        <v>0</v>
      </c>
      <c r="J30" s="428">
        <f t="shared" si="2"/>
        <v>0</v>
      </c>
      <c r="K30" s="428">
        <f t="shared" si="2"/>
        <v>0</v>
      </c>
      <c r="L30" s="428">
        <f t="shared" si="2"/>
        <v>0</v>
      </c>
      <c r="M30" s="428">
        <f t="shared" si="2"/>
        <v>0</v>
      </c>
      <c r="N30" s="428">
        <f t="shared" si="2"/>
        <v>0</v>
      </c>
      <c r="O30" s="428">
        <f t="shared" si="2"/>
        <v>0</v>
      </c>
      <c r="P30" s="428">
        <f t="shared" si="2"/>
        <v>0</v>
      </c>
      <c r="Q30" s="428">
        <f t="shared" si="2"/>
        <v>0</v>
      </c>
      <c r="R30" s="428">
        <f t="shared" si="2"/>
        <v>0</v>
      </c>
      <c r="S30" s="428">
        <f t="shared" si="2"/>
        <v>0</v>
      </c>
      <c r="T30" s="428">
        <f t="shared" si="2"/>
        <v>0</v>
      </c>
    </row>
    <row r="31" spans="1:21" s="191" customFormat="1" ht="21" customHeight="1" x14ac:dyDescent="0.25">
      <c r="A31" s="208"/>
      <c r="B31" s="48"/>
      <c r="C31" s="474"/>
      <c r="D31" s="474"/>
      <c r="E31" s="474"/>
      <c r="F31" s="474"/>
      <c r="G31" s="474"/>
      <c r="H31" s="474"/>
      <c r="I31" s="474"/>
      <c r="J31" s="474"/>
      <c r="K31" s="474"/>
      <c r="L31" s="474"/>
      <c r="M31" s="474"/>
      <c r="N31" s="474"/>
      <c r="O31" s="474"/>
      <c r="P31" s="474"/>
      <c r="Q31" s="474"/>
      <c r="R31" s="474"/>
      <c r="S31" s="474"/>
      <c r="T31" s="474"/>
    </row>
    <row r="32" spans="1:21" ht="21" customHeight="1" x14ac:dyDescent="0.25">
      <c r="A32" s="401">
        <v>4</v>
      </c>
      <c r="B32" s="230" t="s">
        <v>974</v>
      </c>
      <c r="C32" s="431"/>
      <c r="D32" s="431"/>
      <c r="E32" s="431"/>
      <c r="F32" s="431"/>
      <c r="G32" s="431"/>
      <c r="H32" s="431"/>
      <c r="I32" s="430"/>
      <c r="J32" s="430"/>
      <c r="K32" s="430"/>
      <c r="L32" s="430"/>
      <c r="M32" s="430"/>
      <c r="N32" s="430"/>
      <c r="O32" s="430"/>
      <c r="P32" s="430"/>
      <c r="Q32" s="430"/>
      <c r="R32" s="430"/>
      <c r="S32" s="430"/>
      <c r="T32" s="430"/>
    </row>
    <row r="33" spans="1:20" ht="21" customHeight="1" x14ac:dyDescent="0.25">
      <c r="A33" s="22"/>
      <c r="B33" s="229" t="s">
        <v>971</v>
      </c>
      <c r="C33" s="431"/>
      <c r="D33" s="431"/>
      <c r="E33" s="431"/>
      <c r="F33" s="431"/>
      <c r="G33" s="431"/>
      <c r="H33" s="431"/>
      <c r="I33" s="407"/>
      <c r="J33" s="407"/>
      <c r="K33" s="407"/>
      <c r="L33" s="407"/>
      <c r="M33" s="407"/>
      <c r="N33" s="407"/>
      <c r="O33" s="407"/>
      <c r="P33" s="407"/>
      <c r="Q33" s="407"/>
      <c r="R33" s="407"/>
      <c r="S33" s="407"/>
      <c r="T33" s="407"/>
    </row>
    <row r="34" spans="1:20" ht="21" customHeight="1" x14ac:dyDescent="0.25">
      <c r="A34" s="22"/>
      <c r="B34" s="229" t="s">
        <v>596</v>
      </c>
      <c r="C34" s="431"/>
      <c r="D34" s="431"/>
      <c r="E34" s="431"/>
      <c r="F34" s="431"/>
      <c r="G34" s="431"/>
      <c r="H34" s="431"/>
      <c r="I34" s="407"/>
      <c r="J34" s="407"/>
      <c r="K34" s="407"/>
      <c r="L34" s="407"/>
      <c r="M34" s="407"/>
      <c r="N34" s="407"/>
      <c r="O34" s="407"/>
      <c r="P34" s="407"/>
      <c r="Q34" s="407"/>
      <c r="R34" s="407"/>
      <c r="S34" s="407"/>
      <c r="T34" s="407"/>
    </row>
    <row r="35" spans="1:20" ht="21" customHeight="1" x14ac:dyDescent="0.25">
      <c r="A35" s="22"/>
      <c r="B35" s="229" t="s">
        <v>597</v>
      </c>
      <c r="C35" s="431"/>
      <c r="D35" s="431"/>
      <c r="E35" s="431"/>
      <c r="F35" s="431"/>
      <c r="G35" s="431"/>
      <c r="H35" s="431"/>
      <c r="I35" s="407"/>
      <c r="J35" s="407"/>
      <c r="K35" s="407"/>
      <c r="L35" s="407"/>
      <c r="M35" s="407"/>
      <c r="N35" s="407"/>
      <c r="O35" s="407"/>
      <c r="P35" s="407"/>
      <c r="Q35" s="407"/>
      <c r="R35" s="407"/>
      <c r="S35" s="407"/>
      <c r="T35" s="407"/>
    </row>
    <row r="36" spans="1:20" ht="21" customHeight="1" x14ac:dyDescent="0.25">
      <c r="A36" s="22"/>
      <c r="B36" s="229" t="s">
        <v>602</v>
      </c>
      <c r="C36" s="431"/>
      <c r="D36" s="431"/>
      <c r="E36" s="431"/>
      <c r="F36" s="431"/>
      <c r="G36" s="431"/>
      <c r="H36" s="431"/>
      <c r="I36" s="407"/>
      <c r="J36" s="407"/>
      <c r="K36" s="407"/>
      <c r="L36" s="407"/>
      <c r="M36" s="407"/>
      <c r="N36" s="407"/>
      <c r="O36" s="407"/>
      <c r="P36" s="407"/>
      <c r="Q36" s="407"/>
      <c r="R36" s="407"/>
      <c r="S36" s="407"/>
      <c r="T36" s="407"/>
    </row>
    <row r="37" spans="1:20" ht="21" customHeight="1" x14ac:dyDescent="0.25">
      <c r="A37" s="22"/>
      <c r="B37" s="229" t="s">
        <v>960</v>
      </c>
      <c r="C37" s="431"/>
      <c r="D37" s="431"/>
      <c r="E37" s="431"/>
      <c r="F37" s="431"/>
      <c r="G37" s="431"/>
      <c r="H37" s="431"/>
      <c r="I37" s="407"/>
      <c r="J37" s="407"/>
      <c r="K37" s="407"/>
      <c r="L37" s="407"/>
      <c r="M37" s="407"/>
      <c r="N37" s="407"/>
      <c r="O37" s="407"/>
      <c r="P37" s="407"/>
      <c r="Q37" s="407"/>
      <c r="R37" s="407"/>
      <c r="S37" s="407"/>
      <c r="T37" s="407"/>
    </row>
    <row r="38" spans="1:20" ht="21" customHeight="1" x14ac:dyDescent="0.25">
      <c r="A38" s="160"/>
      <c r="B38" s="233" t="s">
        <v>70</v>
      </c>
      <c r="C38" s="428">
        <f>SUM(C34:C37)</f>
        <v>0</v>
      </c>
      <c r="D38" s="428">
        <f t="shared" ref="D38:T38" si="3">SUM(D34:D37)</f>
        <v>0</v>
      </c>
      <c r="E38" s="428">
        <f t="shared" si="3"/>
        <v>0</v>
      </c>
      <c r="F38" s="428">
        <f t="shared" si="3"/>
        <v>0</v>
      </c>
      <c r="G38" s="428">
        <f t="shared" si="3"/>
        <v>0</v>
      </c>
      <c r="H38" s="428">
        <f t="shared" si="3"/>
        <v>0</v>
      </c>
      <c r="I38" s="428">
        <f t="shared" si="3"/>
        <v>0</v>
      </c>
      <c r="J38" s="428">
        <f t="shared" si="3"/>
        <v>0</v>
      </c>
      <c r="K38" s="428">
        <f t="shared" si="3"/>
        <v>0</v>
      </c>
      <c r="L38" s="428">
        <f t="shared" si="3"/>
        <v>0</v>
      </c>
      <c r="M38" s="428">
        <f t="shared" si="3"/>
        <v>0</v>
      </c>
      <c r="N38" s="428">
        <f t="shared" si="3"/>
        <v>0</v>
      </c>
      <c r="O38" s="428">
        <f t="shared" si="3"/>
        <v>0</v>
      </c>
      <c r="P38" s="428">
        <f t="shared" si="3"/>
        <v>0</v>
      </c>
      <c r="Q38" s="428">
        <f t="shared" si="3"/>
        <v>0</v>
      </c>
      <c r="R38" s="428">
        <f t="shared" si="3"/>
        <v>0</v>
      </c>
      <c r="S38" s="428">
        <f t="shared" si="3"/>
        <v>0</v>
      </c>
      <c r="T38" s="428">
        <f t="shared" si="3"/>
        <v>0</v>
      </c>
    </row>
    <row r="39" spans="1:20" ht="21" customHeight="1" x14ac:dyDescent="0.25"/>
    <row r="40" spans="1:20" ht="21" customHeight="1" x14ac:dyDescent="0.25">
      <c r="A40" s="198" t="s">
        <v>1103</v>
      </c>
      <c r="B40" s="198"/>
    </row>
    <row r="41" spans="1:20" ht="21" customHeight="1" x14ac:dyDescent="0.25">
      <c r="R41" s="1956" t="s">
        <v>847</v>
      </c>
      <c r="S41" s="1956"/>
      <c r="T41" s="1956"/>
    </row>
    <row r="42" spans="1:20" ht="21" customHeight="1" x14ac:dyDescent="0.25"/>
    <row r="43" spans="1:20" ht="21" customHeight="1" x14ac:dyDescent="0.25"/>
    <row r="44" spans="1:20" ht="21" customHeight="1" x14ac:dyDescent="0.25"/>
    <row r="45" spans="1:20" ht="21" customHeight="1" x14ac:dyDescent="0.25"/>
    <row r="46" spans="1:20" ht="21" customHeight="1" x14ac:dyDescent="0.25"/>
    <row r="47" spans="1:20" ht="21" customHeight="1" x14ac:dyDescent="0.25"/>
    <row r="48" spans="1:2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sheetData>
  <mergeCells count="16">
    <mergeCell ref="A4:A6"/>
    <mergeCell ref="A1:T1"/>
    <mergeCell ref="R5:T5"/>
    <mergeCell ref="L4:T4"/>
    <mergeCell ref="R41:T41"/>
    <mergeCell ref="S2:T2"/>
    <mergeCell ref="A2:R2"/>
    <mergeCell ref="I4:K4"/>
    <mergeCell ref="I5:K5"/>
    <mergeCell ref="L5:N5"/>
    <mergeCell ref="O5:Q5"/>
    <mergeCell ref="F4:H4"/>
    <mergeCell ref="C4:E4"/>
    <mergeCell ref="C5:E5"/>
    <mergeCell ref="F5:H5"/>
    <mergeCell ref="B4:B6"/>
  </mergeCells>
  <pageMargins left="0.7" right="0.7" top="0.75" bottom="0.75" header="0.3" footer="0.3"/>
  <pageSetup paperSize="9" scale="54"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FF0000"/>
    <pageSetUpPr fitToPage="1"/>
  </sheetPr>
  <dimension ref="A1:T130"/>
  <sheetViews>
    <sheetView workbookViewId="0">
      <selection sqref="A1:N1"/>
    </sheetView>
  </sheetViews>
  <sheetFormatPr defaultRowHeight="15" x14ac:dyDescent="0.25"/>
  <cols>
    <col min="1" max="1" width="9.140625" style="199"/>
    <col min="2" max="2" width="32.5703125" style="199" customWidth="1"/>
    <col min="3" max="20" width="10.5703125" style="199" customWidth="1"/>
    <col min="21" max="269" width="9.140625" style="199"/>
    <col min="270" max="270" width="32.5703125" style="199" customWidth="1"/>
    <col min="271" max="271" width="14" style="199" customWidth="1"/>
    <col min="272" max="272" width="10.5703125" style="199" customWidth="1"/>
    <col min="273" max="273" width="11.28515625" style="199" customWidth="1"/>
    <col min="274" max="274" width="12.140625" style="199" customWidth="1"/>
    <col min="275" max="275" width="9.140625" style="199"/>
    <col min="276" max="276" width="11.85546875" style="199" customWidth="1"/>
    <col min="277" max="525" width="9.140625" style="199"/>
    <col min="526" max="526" width="32.5703125" style="199" customWidth="1"/>
    <col min="527" max="527" width="14" style="199" customWidth="1"/>
    <col min="528" max="528" width="10.5703125" style="199" customWidth="1"/>
    <col min="529" max="529" width="11.28515625" style="199" customWidth="1"/>
    <col min="530" max="530" width="12.140625" style="199" customWidth="1"/>
    <col min="531" max="531" width="9.140625" style="199"/>
    <col min="532" max="532" width="11.85546875" style="199" customWidth="1"/>
    <col min="533" max="781" width="9.140625" style="199"/>
    <col min="782" max="782" width="32.5703125" style="199" customWidth="1"/>
    <col min="783" max="783" width="14" style="199" customWidth="1"/>
    <col min="784" max="784" width="10.5703125" style="199" customWidth="1"/>
    <col min="785" max="785" width="11.28515625" style="199" customWidth="1"/>
    <col min="786" max="786" width="12.140625" style="199" customWidth="1"/>
    <col min="787" max="787" width="9.140625" style="199"/>
    <col min="788" max="788" width="11.85546875" style="199" customWidth="1"/>
    <col min="789" max="1037" width="9.140625" style="199"/>
    <col min="1038" max="1038" width="32.5703125" style="199" customWidth="1"/>
    <col min="1039" max="1039" width="14" style="199" customWidth="1"/>
    <col min="1040" max="1040" width="10.5703125" style="199" customWidth="1"/>
    <col min="1041" max="1041" width="11.28515625" style="199" customWidth="1"/>
    <col min="1042" max="1042" width="12.140625" style="199" customWidth="1"/>
    <col min="1043" max="1043" width="9.140625" style="199"/>
    <col min="1044" max="1044" width="11.85546875" style="199" customWidth="1"/>
    <col min="1045" max="1293" width="9.140625" style="199"/>
    <col min="1294" max="1294" width="32.5703125" style="199" customWidth="1"/>
    <col min="1295" max="1295" width="14" style="199" customWidth="1"/>
    <col min="1296" max="1296" width="10.5703125" style="199" customWidth="1"/>
    <col min="1297" max="1297" width="11.28515625" style="199" customWidth="1"/>
    <col min="1298" max="1298" width="12.140625" style="199" customWidth="1"/>
    <col min="1299" max="1299" width="9.140625" style="199"/>
    <col min="1300" max="1300" width="11.85546875" style="199" customWidth="1"/>
    <col min="1301" max="1549" width="9.140625" style="199"/>
    <col min="1550" max="1550" width="32.5703125" style="199" customWidth="1"/>
    <col min="1551" max="1551" width="14" style="199" customWidth="1"/>
    <col min="1552" max="1552" width="10.5703125" style="199" customWidth="1"/>
    <col min="1553" max="1553" width="11.28515625" style="199" customWidth="1"/>
    <col min="1554" max="1554" width="12.140625" style="199" customWidth="1"/>
    <col min="1555" max="1555" width="9.140625" style="199"/>
    <col min="1556" max="1556" width="11.85546875" style="199" customWidth="1"/>
    <col min="1557" max="1805" width="9.140625" style="199"/>
    <col min="1806" max="1806" width="32.5703125" style="199" customWidth="1"/>
    <col min="1807" max="1807" width="14" style="199" customWidth="1"/>
    <col min="1808" max="1808" width="10.5703125" style="199" customWidth="1"/>
    <col min="1809" max="1809" width="11.28515625" style="199" customWidth="1"/>
    <col min="1810" max="1810" width="12.140625" style="199" customWidth="1"/>
    <col min="1811" max="1811" width="9.140625" style="199"/>
    <col min="1812" max="1812" width="11.85546875" style="199" customWidth="1"/>
    <col min="1813" max="2061" width="9.140625" style="199"/>
    <col min="2062" max="2062" width="32.5703125" style="199" customWidth="1"/>
    <col min="2063" max="2063" width="14" style="199" customWidth="1"/>
    <col min="2064" max="2064" width="10.5703125" style="199" customWidth="1"/>
    <col min="2065" max="2065" width="11.28515625" style="199" customWidth="1"/>
    <col min="2066" max="2066" width="12.140625" style="199" customWidth="1"/>
    <col min="2067" max="2067" width="9.140625" style="199"/>
    <col min="2068" max="2068" width="11.85546875" style="199" customWidth="1"/>
    <col min="2069" max="2317" width="9.140625" style="199"/>
    <col min="2318" max="2318" width="32.5703125" style="199" customWidth="1"/>
    <col min="2319" max="2319" width="14" style="199" customWidth="1"/>
    <col min="2320" max="2320" width="10.5703125" style="199" customWidth="1"/>
    <col min="2321" max="2321" width="11.28515625" style="199" customWidth="1"/>
    <col min="2322" max="2322" width="12.140625" style="199" customWidth="1"/>
    <col min="2323" max="2323" width="9.140625" style="199"/>
    <col min="2324" max="2324" width="11.85546875" style="199" customWidth="1"/>
    <col min="2325" max="2573" width="9.140625" style="199"/>
    <col min="2574" max="2574" width="32.5703125" style="199" customWidth="1"/>
    <col min="2575" max="2575" width="14" style="199" customWidth="1"/>
    <col min="2576" max="2576" width="10.5703125" style="199" customWidth="1"/>
    <col min="2577" max="2577" width="11.28515625" style="199" customWidth="1"/>
    <col min="2578" max="2578" width="12.140625" style="199" customWidth="1"/>
    <col min="2579" max="2579" width="9.140625" style="199"/>
    <col min="2580" max="2580" width="11.85546875" style="199" customWidth="1"/>
    <col min="2581" max="2829" width="9.140625" style="199"/>
    <col min="2830" max="2830" width="32.5703125" style="199" customWidth="1"/>
    <col min="2831" max="2831" width="14" style="199" customWidth="1"/>
    <col min="2832" max="2832" width="10.5703125" style="199" customWidth="1"/>
    <col min="2833" max="2833" width="11.28515625" style="199" customWidth="1"/>
    <col min="2834" max="2834" width="12.140625" style="199" customWidth="1"/>
    <col min="2835" max="2835" width="9.140625" style="199"/>
    <col min="2836" max="2836" width="11.85546875" style="199" customWidth="1"/>
    <col min="2837" max="3085" width="9.140625" style="199"/>
    <col min="3086" max="3086" width="32.5703125" style="199" customWidth="1"/>
    <col min="3087" max="3087" width="14" style="199" customWidth="1"/>
    <col min="3088" max="3088" width="10.5703125" style="199" customWidth="1"/>
    <col min="3089" max="3089" width="11.28515625" style="199" customWidth="1"/>
    <col min="3090" max="3090" width="12.140625" style="199" customWidth="1"/>
    <col min="3091" max="3091" width="9.140625" style="199"/>
    <col min="3092" max="3092" width="11.85546875" style="199" customWidth="1"/>
    <col min="3093" max="3341" width="9.140625" style="199"/>
    <col min="3342" max="3342" width="32.5703125" style="199" customWidth="1"/>
    <col min="3343" max="3343" width="14" style="199" customWidth="1"/>
    <col min="3344" max="3344" width="10.5703125" style="199" customWidth="1"/>
    <col min="3345" max="3345" width="11.28515625" style="199" customWidth="1"/>
    <col min="3346" max="3346" width="12.140625" style="199" customWidth="1"/>
    <col min="3347" max="3347" width="9.140625" style="199"/>
    <col min="3348" max="3348" width="11.85546875" style="199" customWidth="1"/>
    <col min="3349" max="3597" width="9.140625" style="199"/>
    <col min="3598" max="3598" width="32.5703125" style="199" customWidth="1"/>
    <col min="3599" max="3599" width="14" style="199" customWidth="1"/>
    <col min="3600" max="3600" width="10.5703125" style="199" customWidth="1"/>
    <col min="3601" max="3601" width="11.28515625" style="199" customWidth="1"/>
    <col min="3602" max="3602" width="12.140625" style="199" customWidth="1"/>
    <col min="3603" max="3603" width="9.140625" style="199"/>
    <col min="3604" max="3604" width="11.85546875" style="199" customWidth="1"/>
    <col min="3605" max="3853" width="9.140625" style="199"/>
    <col min="3854" max="3854" width="32.5703125" style="199" customWidth="1"/>
    <col min="3855" max="3855" width="14" style="199" customWidth="1"/>
    <col min="3856" max="3856" width="10.5703125" style="199" customWidth="1"/>
    <col min="3857" max="3857" width="11.28515625" style="199" customWidth="1"/>
    <col min="3858" max="3858" width="12.140625" style="199" customWidth="1"/>
    <col min="3859" max="3859" width="9.140625" style="199"/>
    <col min="3860" max="3860" width="11.85546875" style="199" customWidth="1"/>
    <col min="3861" max="4109" width="9.140625" style="199"/>
    <col min="4110" max="4110" width="32.5703125" style="199" customWidth="1"/>
    <col min="4111" max="4111" width="14" style="199" customWidth="1"/>
    <col min="4112" max="4112" width="10.5703125" style="199" customWidth="1"/>
    <col min="4113" max="4113" width="11.28515625" style="199" customWidth="1"/>
    <col min="4114" max="4114" width="12.140625" style="199" customWidth="1"/>
    <col min="4115" max="4115" width="9.140625" style="199"/>
    <col min="4116" max="4116" width="11.85546875" style="199" customWidth="1"/>
    <col min="4117" max="4365" width="9.140625" style="199"/>
    <col min="4366" max="4366" width="32.5703125" style="199" customWidth="1"/>
    <col min="4367" max="4367" width="14" style="199" customWidth="1"/>
    <col min="4368" max="4368" width="10.5703125" style="199" customWidth="1"/>
    <col min="4369" max="4369" width="11.28515625" style="199" customWidth="1"/>
    <col min="4370" max="4370" width="12.140625" style="199" customWidth="1"/>
    <col min="4371" max="4371" width="9.140625" style="199"/>
    <col min="4372" max="4372" width="11.85546875" style="199" customWidth="1"/>
    <col min="4373" max="4621" width="9.140625" style="199"/>
    <col min="4622" max="4622" width="32.5703125" style="199" customWidth="1"/>
    <col min="4623" max="4623" width="14" style="199" customWidth="1"/>
    <col min="4624" max="4624" width="10.5703125" style="199" customWidth="1"/>
    <col min="4625" max="4625" width="11.28515625" style="199" customWidth="1"/>
    <col min="4626" max="4626" width="12.140625" style="199" customWidth="1"/>
    <col min="4627" max="4627" width="9.140625" style="199"/>
    <col min="4628" max="4628" width="11.85546875" style="199" customWidth="1"/>
    <col min="4629" max="4877" width="9.140625" style="199"/>
    <col min="4878" max="4878" width="32.5703125" style="199" customWidth="1"/>
    <col min="4879" max="4879" width="14" style="199" customWidth="1"/>
    <col min="4880" max="4880" width="10.5703125" style="199" customWidth="1"/>
    <col min="4881" max="4881" width="11.28515625" style="199" customWidth="1"/>
    <col min="4882" max="4882" width="12.140625" style="199" customWidth="1"/>
    <col min="4883" max="4883" width="9.140625" style="199"/>
    <col min="4884" max="4884" width="11.85546875" style="199" customWidth="1"/>
    <col min="4885" max="5133" width="9.140625" style="199"/>
    <col min="5134" max="5134" width="32.5703125" style="199" customWidth="1"/>
    <col min="5135" max="5135" width="14" style="199" customWidth="1"/>
    <col min="5136" max="5136" width="10.5703125" style="199" customWidth="1"/>
    <col min="5137" max="5137" width="11.28515625" style="199" customWidth="1"/>
    <col min="5138" max="5138" width="12.140625" style="199" customWidth="1"/>
    <col min="5139" max="5139" width="9.140625" style="199"/>
    <col min="5140" max="5140" width="11.85546875" style="199" customWidth="1"/>
    <col min="5141" max="5389" width="9.140625" style="199"/>
    <col min="5390" max="5390" width="32.5703125" style="199" customWidth="1"/>
    <col min="5391" max="5391" width="14" style="199" customWidth="1"/>
    <col min="5392" max="5392" width="10.5703125" style="199" customWidth="1"/>
    <col min="5393" max="5393" width="11.28515625" style="199" customWidth="1"/>
    <col min="5394" max="5394" width="12.140625" style="199" customWidth="1"/>
    <col min="5395" max="5395" width="9.140625" style="199"/>
    <col min="5396" max="5396" width="11.85546875" style="199" customWidth="1"/>
    <col min="5397" max="5645" width="9.140625" style="199"/>
    <col min="5646" max="5646" width="32.5703125" style="199" customWidth="1"/>
    <col min="5647" max="5647" width="14" style="199" customWidth="1"/>
    <col min="5648" max="5648" width="10.5703125" style="199" customWidth="1"/>
    <col min="5649" max="5649" width="11.28515625" style="199" customWidth="1"/>
    <col min="5650" max="5650" width="12.140625" style="199" customWidth="1"/>
    <col min="5651" max="5651" width="9.140625" style="199"/>
    <col min="5652" max="5652" width="11.85546875" style="199" customWidth="1"/>
    <col min="5653" max="5901" width="9.140625" style="199"/>
    <col min="5902" max="5902" width="32.5703125" style="199" customWidth="1"/>
    <col min="5903" max="5903" width="14" style="199" customWidth="1"/>
    <col min="5904" max="5904" width="10.5703125" style="199" customWidth="1"/>
    <col min="5905" max="5905" width="11.28515625" style="199" customWidth="1"/>
    <col min="5906" max="5906" width="12.140625" style="199" customWidth="1"/>
    <col min="5907" max="5907" width="9.140625" style="199"/>
    <col min="5908" max="5908" width="11.85546875" style="199" customWidth="1"/>
    <col min="5909" max="6157" width="9.140625" style="199"/>
    <col min="6158" max="6158" width="32.5703125" style="199" customWidth="1"/>
    <col min="6159" max="6159" width="14" style="199" customWidth="1"/>
    <col min="6160" max="6160" width="10.5703125" style="199" customWidth="1"/>
    <col min="6161" max="6161" width="11.28515625" style="199" customWidth="1"/>
    <col min="6162" max="6162" width="12.140625" style="199" customWidth="1"/>
    <col min="6163" max="6163" width="9.140625" style="199"/>
    <col min="6164" max="6164" width="11.85546875" style="199" customWidth="1"/>
    <col min="6165" max="6413" width="9.140625" style="199"/>
    <col min="6414" max="6414" width="32.5703125" style="199" customWidth="1"/>
    <col min="6415" max="6415" width="14" style="199" customWidth="1"/>
    <col min="6416" max="6416" width="10.5703125" style="199" customWidth="1"/>
    <col min="6417" max="6417" width="11.28515625" style="199" customWidth="1"/>
    <col min="6418" max="6418" width="12.140625" style="199" customWidth="1"/>
    <col min="6419" max="6419" width="9.140625" style="199"/>
    <col min="6420" max="6420" width="11.85546875" style="199" customWidth="1"/>
    <col min="6421" max="6669" width="9.140625" style="199"/>
    <col min="6670" max="6670" width="32.5703125" style="199" customWidth="1"/>
    <col min="6671" max="6671" width="14" style="199" customWidth="1"/>
    <col min="6672" max="6672" width="10.5703125" style="199" customWidth="1"/>
    <col min="6673" max="6673" width="11.28515625" style="199" customWidth="1"/>
    <col min="6674" max="6674" width="12.140625" style="199" customWidth="1"/>
    <col min="6675" max="6675" width="9.140625" style="199"/>
    <col min="6676" max="6676" width="11.85546875" style="199" customWidth="1"/>
    <col min="6677" max="6925" width="9.140625" style="199"/>
    <col min="6926" max="6926" width="32.5703125" style="199" customWidth="1"/>
    <col min="6927" max="6927" width="14" style="199" customWidth="1"/>
    <col min="6928" max="6928" width="10.5703125" style="199" customWidth="1"/>
    <col min="6929" max="6929" width="11.28515625" style="199" customWidth="1"/>
    <col min="6930" max="6930" width="12.140625" style="199" customWidth="1"/>
    <col min="6931" max="6931" width="9.140625" style="199"/>
    <col min="6932" max="6932" width="11.85546875" style="199" customWidth="1"/>
    <col min="6933" max="7181" width="9.140625" style="199"/>
    <col min="7182" max="7182" width="32.5703125" style="199" customWidth="1"/>
    <col min="7183" max="7183" width="14" style="199" customWidth="1"/>
    <col min="7184" max="7184" width="10.5703125" style="199" customWidth="1"/>
    <col min="7185" max="7185" width="11.28515625" style="199" customWidth="1"/>
    <col min="7186" max="7186" width="12.140625" style="199" customWidth="1"/>
    <col min="7187" max="7187" width="9.140625" style="199"/>
    <col min="7188" max="7188" width="11.85546875" style="199" customWidth="1"/>
    <col min="7189" max="7437" width="9.140625" style="199"/>
    <col min="7438" max="7438" width="32.5703125" style="199" customWidth="1"/>
    <col min="7439" max="7439" width="14" style="199" customWidth="1"/>
    <col min="7440" max="7440" width="10.5703125" style="199" customWidth="1"/>
    <col min="7441" max="7441" width="11.28515625" style="199" customWidth="1"/>
    <col min="7442" max="7442" width="12.140625" style="199" customWidth="1"/>
    <col min="7443" max="7443" width="9.140625" style="199"/>
    <col min="7444" max="7444" width="11.85546875" style="199" customWidth="1"/>
    <col min="7445" max="7693" width="9.140625" style="199"/>
    <col min="7694" max="7694" width="32.5703125" style="199" customWidth="1"/>
    <col min="7695" max="7695" width="14" style="199" customWidth="1"/>
    <col min="7696" max="7696" width="10.5703125" style="199" customWidth="1"/>
    <col min="7697" max="7697" width="11.28515625" style="199" customWidth="1"/>
    <col min="7698" max="7698" width="12.140625" style="199" customWidth="1"/>
    <col min="7699" max="7699" width="9.140625" style="199"/>
    <col min="7700" max="7700" width="11.85546875" style="199" customWidth="1"/>
    <col min="7701" max="7949" width="9.140625" style="199"/>
    <col min="7950" max="7950" width="32.5703125" style="199" customWidth="1"/>
    <col min="7951" max="7951" width="14" style="199" customWidth="1"/>
    <col min="7952" max="7952" width="10.5703125" style="199" customWidth="1"/>
    <col min="7953" max="7953" width="11.28515625" style="199" customWidth="1"/>
    <col min="7954" max="7954" width="12.140625" style="199" customWidth="1"/>
    <col min="7955" max="7955" width="9.140625" style="199"/>
    <col min="7956" max="7956" width="11.85546875" style="199" customWidth="1"/>
    <col min="7957" max="8205" width="9.140625" style="199"/>
    <col min="8206" max="8206" width="32.5703125" style="199" customWidth="1"/>
    <col min="8207" max="8207" width="14" style="199" customWidth="1"/>
    <col min="8208" max="8208" width="10.5703125" style="199" customWidth="1"/>
    <col min="8209" max="8209" width="11.28515625" style="199" customWidth="1"/>
    <col min="8210" max="8210" width="12.140625" style="199" customWidth="1"/>
    <col min="8211" max="8211" width="9.140625" style="199"/>
    <col min="8212" max="8212" width="11.85546875" style="199" customWidth="1"/>
    <col min="8213" max="8461" width="9.140625" style="199"/>
    <col min="8462" max="8462" width="32.5703125" style="199" customWidth="1"/>
    <col min="8463" max="8463" width="14" style="199" customWidth="1"/>
    <col min="8464" max="8464" width="10.5703125" style="199" customWidth="1"/>
    <col min="8465" max="8465" width="11.28515625" style="199" customWidth="1"/>
    <col min="8466" max="8466" width="12.140625" style="199" customWidth="1"/>
    <col min="8467" max="8467" width="9.140625" style="199"/>
    <col min="8468" max="8468" width="11.85546875" style="199" customWidth="1"/>
    <col min="8469" max="8717" width="9.140625" style="199"/>
    <col min="8718" max="8718" width="32.5703125" style="199" customWidth="1"/>
    <col min="8719" max="8719" width="14" style="199" customWidth="1"/>
    <col min="8720" max="8720" width="10.5703125" style="199" customWidth="1"/>
    <col min="8721" max="8721" width="11.28515625" style="199" customWidth="1"/>
    <col min="8722" max="8722" width="12.140625" style="199" customWidth="1"/>
    <col min="8723" max="8723" width="9.140625" style="199"/>
    <col min="8724" max="8724" width="11.85546875" style="199" customWidth="1"/>
    <col min="8725" max="8973" width="9.140625" style="199"/>
    <col min="8974" max="8974" width="32.5703125" style="199" customWidth="1"/>
    <col min="8975" max="8975" width="14" style="199" customWidth="1"/>
    <col min="8976" max="8976" width="10.5703125" style="199" customWidth="1"/>
    <col min="8977" max="8977" width="11.28515625" style="199" customWidth="1"/>
    <col min="8978" max="8978" width="12.140625" style="199" customWidth="1"/>
    <col min="8979" max="8979" width="9.140625" style="199"/>
    <col min="8980" max="8980" width="11.85546875" style="199" customWidth="1"/>
    <col min="8981" max="9229" width="9.140625" style="199"/>
    <col min="9230" max="9230" width="32.5703125" style="199" customWidth="1"/>
    <col min="9231" max="9231" width="14" style="199" customWidth="1"/>
    <col min="9232" max="9232" width="10.5703125" style="199" customWidth="1"/>
    <col min="9233" max="9233" width="11.28515625" style="199" customWidth="1"/>
    <col min="9234" max="9234" width="12.140625" style="199" customWidth="1"/>
    <col min="9235" max="9235" width="9.140625" style="199"/>
    <col min="9236" max="9236" width="11.85546875" style="199" customWidth="1"/>
    <col min="9237" max="9485" width="9.140625" style="199"/>
    <col min="9486" max="9486" width="32.5703125" style="199" customWidth="1"/>
    <col min="9487" max="9487" width="14" style="199" customWidth="1"/>
    <col min="9488" max="9488" width="10.5703125" style="199" customWidth="1"/>
    <col min="9489" max="9489" width="11.28515625" style="199" customWidth="1"/>
    <col min="9490" max="9490" width="12.140625" style="199" customWidth="1"/>
    <col min="9491" max="9491" width="9.140625" style="199"/>
    <col min="9492" max="9492" width="11.85546875" style="199" customWidth="1"/>
    <col min="9493" max="9741" width="9.140625" style="199"/>
    <col min="9742" max="9742" width="32.5703125" style="199" customWidth="1"/>
    <col min="9743" max="9743" width="14" style="199" customWidth="1"/>
    <col min="9744" max="9744" width="10.5703125" style="199" customWidth="1"/>
    <col min="9745" max="9745" width="11.28515625" style="199" customWidth="1"/>
    <col min="9746" max="9746" width="12.140625" style="199" customWidth="1"/>
    <col min="9747" max="9747" width="9.140625" style="199"/>
    <col min="9748" max="9748" width="11.85546875" style="199" customWidth="1"/>
    <col min="9749" max="9997" width="9.140625" style="199"/>
    <col min="9998" max="9998" width="32.5703125" style="199" customWidth="1"/>
    <col min="9999" max="9999" width="14" style="199" customWidth="1"/>
    <col min="10000" max="10000" width="10.5703125" style="199" customWidth="1"/>
    <col min="10001" max="10001" width="11.28515625" style="199" customWidth="1"/>
    <col min="10002" max="10002" width="12.140625" style="199" customWidth="1"/>
    <col min="10003" max="10003" width="9.140625" style="199"/>
    <col min="10004" max="10004" width="11.85546875" style="199" customWidth="1"/>
    <col min="10005" max="10253" width="9.140625" style="199"/>
    <col min="10254" max="10254" width="32.5703125" style="199" customWidth="1"/>
    <col min="10255" max="10255" width="14" style="199" customWidth="1"/>
    <col min="10256" max="10256" width="10.5703125" style="199" customWidth="1"/>
    <col min="10257" max="10257" width="11.28515625" style="199" customWidth="1"/>
    <col min="10258" max="10258" width="12.140625" style="199" customWidth="1"/>
    <col min="10259" max="10259" width="9.140625" style="199"/>
    <col min="10260" max="10260" width="11.85546875" style="199" customWidth="1"/>
    <col min="10261" max="10509" width="9.140625" style="199"/>
    <col min="10510" max="10510" width="32.5703125" style="199" customWidth="1"/>
    <col min="10511" max="10511" width="14" style="199" customWidth="1"/>
    <col min="10512" max="10512" width="10.5703125" style="199" customWidth="1"/>
    <col min="10513" max="10513" width="11.28515625" style="199" customWidth="1"/>
    <col min="10514" max="10514" width="12.140625" style="199" customWidth="1"/>
    <col min="10515" max="10515" width="9.140625" style="199"/>
    <col min="10516" max="10516" width="11.85546875" style="199" customWidth="1"/>
    <col min="10517" max="10765" width="9.140625" style="199"/>
    <col min="10766" max="10766" width="32.5703125" style="199" customWidth="1"/>
    <col min="10767" max="10767" width="14" style="199" customWidth="1"/>
    <col min="10768" max="10768" width="10.5703125" style="199" customWidth="1"/>
    <col min="10769" max="10769" width="11.28515625" style="199" customWidth="1"/>
    <col min="10770" max="10770" width="12.140625" style="199" customWidth="1"/>
    <col min="10771" max="10771" width="9.140625" style="199"/>
    <col min="10772" max="10772" width="11.85546875" style="199" customWidth="1"/>
    <col min="10773" max="11021" width="9.140625" style="199"/>
    <col min="11022" max="11022" width="32.5703125" style="199" customWidth="1"/>
    <col min="11023" max="11023" width="14" style="199" customWidth="1"/>
    <col min="11024" max="11024" width="10.5703125" style="199" customWidth="1"/>
    <col min="11025" max="11025" width="11.28515625" style="199" customWidth="1"/>
    <col min="11026" max="11026" width="12.140625" style="199" customWidth="1"/>
    <col min="11027" max="11027" width="9.140625" style="199"/>
    <col min="11028" max="11028" width="11.85546875" style="199" customWidth="1"/>
    <col min="11029" max="11277" width="9.140625" style="199"/>
    <col min="11278" max="11278" width="32.5703125" style="199" customWidth="1"/>
    <col min="11279" max="11279" width="14" style="199" customWidth="1"/>
    <col min="11280" max="11280" width="10.5703125" style="199" customWidth="1"/>
    <col min="11281" max="11281" width="11.28515625" style="199" customWidth="1"/>
    <col min="11282" max="11282" width="12.140625" style="199" customWidth="1"/>
    <col min="11283" max="11283" width="9.140625" style="199"/>
    <col min="11284" max="11284" width="11.85546875" style="199" customWidth="1"/>
    <col min="11285" max="11533" width="9.140625" style="199"/>
    <col min="11534" max="11534" width="32.5703125" style="199" customWidth="1"/>
    <col min="11535" max="11535" width="14" style="199" customWidth="1"/>
    <col min="11536" max="11536" width="10.5703125" style="199" customWidth="1"/>
    <col min="11537" max="11537" width="11.28515625" style="199" customWidth="1"/>
    <col min="11538" max="11538" width="12.140625" style="199" customWidth="1"/>
    <col min="11539" max="11539" width="9.140625" style="199"/>
    <col min="11540" max="11540" width="11.85546875" style="199" customWidth="1"/>
    <col min="11541" max="11789" width="9.140625" style="199"/>
    <col min="11790" max="11790" width="32.5703125" style="199" customWidth="1"/>
    <col min="11791" max="11791" width="14" style="199" customWidth="1"/>
    <col min="11792" max="11792" width="10.5703125" style="199" customWidth="1"/>
    <col min="11793" max="11793" width="11.28515625" style="199" customWidth="1"/>
    <col min="11794" max="11794" width="12.140625" style="199" customWidth="1"/>
    <col min="11795" max="11795" width="9.140625" style="199"/>
    <col min="11796" max="11796" width="11.85546875" style="199" customWidth="1"/>
    <col min="11797" max="12045" width="9.140625" style="199"/>
    <col min="12046" max="12046" width="32.5703125" style="199" customWidth="1"/>
    <col min="12047" max="12047" width="14" style="199" customWidth="1"/>
    <col min="12048" max="12048" width="10.5703125" style="199" customWidth="1"/>
    <col min="12049" max="12049" width="11.28515625" style="199" customWidth="1"/>
    <col min="12050" max="12050" width="12.140625" style="199" customWidth="1"/>
    <col min="12051" max="12051" width="9.140625" style="199"/>
    <col min="12052" max="12052" width="11.85546875" style="199" customWidth="1"/>
    <col min="12053" max="12301" width="9.140625" style="199"/>
    <col min="12302" max="12302" width="32.5703125" style="199" customWidth="1"/>
    <col min="12303" max="12303" width="14" style="199" customWidth="1"/>
    <col min="12304" max="12304" width="10.5703125" style="199" customWidth="1"/>
    <col min="12305" max="12305" width="11.28515625" style="199" customWidth="1"/>
    <col min="12306" max="12306" width="12.140625" style="199" customWidth="1"/>
    <col min="12307" max="12307" width="9.140625" style="199"/>
    <col min="12308" max="12308" width="11.85546875" style="199" customWidth="1"/>
    <col min="12309" max="12557" width="9.140625" style="199"/>
    <col min="12558" max="12558" width="32.5703125" style="199" customWidth="1"/>
    <col min="12559" max="12559" width="14" style="199" customWidth="1"/>
    <col min="12560" max="12560" width="10.5703125" style="199" customWidth="1"/>
    <col min="12561" max="12561" width="11.28515625" style="199" customWidth="1"/>
    <col min="12562" max="12562" width="12.140625" style="199" customWidth="1"/>
    <col min="12563" max="12563" width="9.140625" style="199"/>
    <col min="12564" max="12564" width="11.85546875" style="199" customWidth="1"/>
    <col min="12565" max="12813" width="9.140625" style="199"/>
    <col min="12814" max="12814" width="32.5703125" style="199" customWidth="1"/>
    <col min="12815" max="12815" width="14" style="199" customWidth="1"/>
    <col min="12816" max="12816" width="10.5703125" style="199" customWidth="1"/>
    <col min="12817" max="12817" width="11.28515625" style="199" customWidth="1"/>
    <col min="12818" max="12818" width="12.140625" style="199" customWidth="1"/>
    <col min="12819" max="12819" width="9.140625" style="199"/>
    <col min="12820" max="12820" width="11.85546875" style="199" customWidth="1"/>
    <col min="12821" max="13069" width="9.140625" style="199"/>
    <col min="13070" max="13070" width="32.5703125" style="199" customWidth="1"/>
    <col min="13071" max="13071" width="14" style="199" customWidth="1"/>
    <col min="13072" max="13072" width="10.5703125" style="199" customWidth="1"/>
    <col min="13073" max="13073" width="11.28515625" style="199" customWidth="1"/>
    <col min="13074" max="13074" width="12.140625" style="199" customWidth="1"/>
    <col min="13075" max="13075" width="9.140625" style="199"/>
    <col min="13076" max="13076" width="11.85546875" style="199" customWidth="1"/>
    <col min="13077" max="13325" width="9.140625" style="199"/>
    <col min="13326" max="13326" width="32.5703125" style="199" customWidth="1"/>
    <col min="13327" max="13327" width="14" style="199" customWidth="1"/>
    <col min="13328" max="13328" width="10.5703125" style="199" customWidth="1"/>
    <col min="13329" max="13329" width="11.28515625" style="199" customWidth="1"/>
    <col min="13330" max="13330" width="12.140625" style="199" customWidth="1"/>
    <col min="13331" max="13331" width="9.140625" style="199"/>
    <col min="13332" max="13332" width="11.85546875" style="199" customWidth="1"/>
    <col min="13333" max="13581" width="9.140625" style="199"/>
    <col min="13582" max="13582" width="32.5703125" style="199" customWidth="1"/>
    <col min="13583" max="13583" width="14" style="199" customWidth="1"/>
    <col min="13584" max="13584" width="10.5703125" style="199" customWidth="1"/>
    <col min="13585" max="13585" width="11.28515625" style="199" customWidth="1"/>
    <col min="13586" max="13586" width="12.140625" style="199" customWidth="1"/>
    <col min="13587" max="13587" width="9.140625" style="199"/>
    <col min="13588" max="13588" width="11.85546875" style="199" customWidth="1"/>
    <col min="13589" max="13837" width="9.140625" style="199"/>
    <col min="13838" max="13838" width="32.5703125" style="199" customWidth="1"/>
    <col min="13839" max="13839" width="14" style="199" customWidth="1"/>
    <col min="13840" max="13840" width="10.5703125" style="199" customWidth="1"/>
    <col min="13841" max="13841" width="11.28515625" style="199" customWidth="1"/>
    <col min="13842" max="13842" width="12.140625" style="199" customWidth="1"/>
    <col min="13843" max="13843" width="9.140625" style="199"/>
    <col min="13844" max="13844" width="11.85546875" style="199" customWidth="1"/>
    <col min="13845" max="14093" width="9.140625" style="199"/>
    <col min="14094" max="14094" width="32.5703125" style="199" customWidth="1"/>
    <col min="14095" max="14095" width="14" style="199" customWidth="1"/>
    <col min="14096" max="14096" width="10.5703125" style="199" customWidth="1"/>
    <col min="14097" max="14097" width="11.28515625" style="199" customWidth="1"/>
    <col min="14098" max="14098" width="12.140625" style="199" customWidth="1"/>
    <col min="14099" max="14099" width="9.140625" style="199"/>
    <col min="14100" max="14100" width="11.85546875" style="199" customWidth="1"/>
    <col min="14101" max="14349" width="9.140625" style="199"/>
    <col min="14350" max="14350" width="32.5703125" style="199" customWidth="1"/>
    <col min="14351" max="14351" width="14" style="199" customWidth="1"/>
    <col min="14352" max="14352" width="10.5703125" style="199" customWidth="1"/>
    <col min="14353" max="14353" width="11.28515625" style="199" customWidth="1"/>
    <col min="14354" max="14354" width="12.140625" style="199" customWidth="1"/>
    <col min="14355" max="14355" width="9.140625" style="199"/>
    <col min="14356" max="14356" width="11.85546875" style="199" customWidth="1"/>
    <col min="14357" max="14605" width="9.140625" style="199"/>
    <col min="14606" max="14606" width="32.5703125" style="199" customWidth="1"/>
    <col min="14607" max="14607" width="14" style="199" customWidth="1"/>
    <col min="14608" max="14608" width="10.5703125" style="199" customWidth="1"/>
    <col min="14609" max="14609" width="11.28515625" style="199" customWidth="1"/>
    <col min="14610" max="14610" width="12.140625" style="199" customWidth="1"/>
    <col min="14611" max="14611" width="9.140625" style="199"/>
    <col min="14612" max="14612" width="11.85546875" style="199" customWidth="1"/>
    <col min="14613" max="14861" width="9.140625" style="199"/>
    <col min="14862" max="14862" width="32.5703125" style="199" customWidth="1"/>
    <col min="14863" max="14863" width="14" style="199" customWidth="1"/>
    <col min="14864" max="14864" width="10.5703125" style="199" customWidth="1"/>
    <col min="14865" max="14865" width="11.28515625" style="199" customWidth="1"/>
    <col min="14866" max="14866" width="12.140625" style="199" customWidth="1"/>
    <col min="14867" max="14867" width="9.140625" style="199"/>
    <col min="14868" max="14868" width="11.85546875" style="199" customWidth="1"/>
    <col min="14869" max="15117" width="9.140625" style="199"/>
    <col min="15118" max="15118" width="32.5703125" style="199" customWidth="1"/>
    <col min="15119" max="15119" width="14" style="199" customWidth="1"/>
    <col min="15120" max="15120" width="10.5703125" style="199" customWidth="1"/>
    <col min="15121" max="15121" width="11.28515625" style="199" customWidth="1"/>
    <col min="15122" max="15122" width="12.140625" style="199" customWidth="1"/>
    <col min="15123" max="15123" width="9.140625" style="199"/>
    <col min="15124" max="15124" width="11.85546875" style="199" customWidth="1"/>
    <col min="15125" max="15373" width="9.140625" style="199"/>
    <col min="15374" max="15374" width="32.5703125" style="199" customWidth="1"/>
    <col min="15375" max="15375" width="14" style="199" customWidth="1"/>
    <col min="15376" max="15376" width="10.5703125" style="199" customWidth="1"/>
    <col min="15377" max="15377" width="11.28515625" style="199" customWidth="1"/>
    <col min="15378" max="15378" width="12.140625" style="199" customWidth="1"/>
    <col min="15379" max="15379" width="9.140625" style="199"/>
    <col min="15380" max="15380" width="11.85546875" style="199" customWidth="1"/>
    <col min="15381" max="15629" width="9.140625" style="199"/>
    <col min="15630" max="15630" width="32.5703125" style="199" customWidth="1"/>
    <col min="15631" max="15631" width="14" style="199" customWidth="1"/>
    <col min="15632" max="15632" width="10.5703125" style="199" customWidth="1"/>
    <col min="15633" max="15633" width="11.28515625" style="199" customWidth="1"/>
    <col min="15634" max="15634" width="12.140625" style="199" customWidth="1"/>
    <col min="15635" max="15635" width="9.140625" style="199"/>
    <col min="15636" max="15636" width="11.85546875" style="199" customWidth="1"/>
    <col min="15637" max="15885" width="9.140625" style="199"/>
    <col min="15886" max="15886" width="32.5703125" style="199" customWidth="1"/>
    <col min="15887" max="15887" width="14" style="199" customWidth="1"/>
    <col min="15888" max="15888" width="10.5703125" style="199" customWidth="1"/>
    <col min="15889" max="15889" width="11.28515625" style="199" customWidth="1"/>
    <col min="15890" max="15890" width="12.140625" style="199" customWidth="1"/>
    <col min="15891" max="15891" width="9.140625" style="199"/>
    <col min="15892" max="15892" width="11.85546875" style="199" customWidth="1"/>
    <col min="15893" max="16141" width="9.140625" style="199"/>
    <col min="16142" max="16142" width="32.5703125" style="199" customWidth="1"/>
    <col min="16143" max="16143" width="14" style="199" customWidth="1"/>
    <col min="16144" max="16144" width="10.5703125" style="199" customWidth="1"/>
    <col min="16145" max="16145" width="11.28515625" style="199" customWidth="1"/>
    <col min="16146" max="16146" width="12.140625" style="199" customWidth="1"/>
    <col min="16147" max="16147" width="9.140625" style="199"/>
    <col min="16148" max="16148" width="11.85546875" style="199" customWidth="1"/>
    <col min="16149" max="16384" width="9.140625" style="199"/>
  </cols>
  <sheetData>
    <row r="1" spans="1:20" ht="21" customHeight="1" x14ac:dyDescent="0.25">
      <c r="A1" s="2472" t="str">
        <f>'S2'!A1:B1</f>
        <v>Name of Transmission Licensee: Uttar Pradesh Power Transmission Corporation Limited</v>
      </c>
      <c r="B1" s="2472"/>
      <c r="C1" s="2472"/>
      <c r="D1" s="2472"/>
      <c r="E1" s="2472"/>
      <c r="F1" s="2472"/>
      <c r="G1" s="2472"/>
      <c r="H1" s="2472"/>
      <c r="I1" s="2472"/>
      <c r="J1" s="2472"/>
      <c r="K1" s="2472"/>
      <c r="L1" s="2472"/>
      <c r="M1" s="2472"/>
      <c r="N1" s="2472"/>
      <c r="O1" s="2472"/>
      <c r="P1" s="2472"/>
      <c r="Q1" s="2472"/>
      <c r="R1" s="2472"/>
      <c r="S1" s="2472"/>
      <c r="T1" s="2472"/>
    </row>
    <row r="2" spans="1:20" ht="21" customHeight="1" x14ac:dyDescent="0.25">
      <c r="A2" s="1881" t="s">
        <v>963</v>
      </c>
      <c r="B2" s="1881"/>
      <c r="C2" s="1881"/>
      <c r="D2" s="1881"/>
      <c r="E2" s="1881"/>
      <c r="F2" s="1881"/>
      <c r="G2" s="1881"/>
      <c r="H2" s="1881"/>
      <c r="I2" s="1881"/>
      <c r="J2" s="1881"/>
      <c r="K2" s="1881"/>
      <c r="L2" s="1881"/>
      <c r="M2" s="1881"/>
      <c r="N2" s="1874" t="s">
        <v>1226</v>
      </c>
      <c r="O2" s="1874"/>
      <c r="P2" s="479"/>
      <c r="Q2" s="479"/>
      <c r="R2" s="479"/>
      <c r="S2" s="479"/>
      <c r="T2" s="479"/>
    </row>
    <row r="3" spans="1:20" ht="21" customHeight="1" x14ac:dyDescent="0.25">
      <c r="A3" s="198"/>
      <c r="B3" s="198"/>
      <c r="C3" s="198"/>
      <c r="D3" s="198"/>
      <c r="E3" s="198"/>
      <c r="F3" s="198"/>
      <c r="G3" s="198"/>
      <c r="H3" s="198"/>
      <c r="I3" s="198"/>
      <c r="J3" s="198"/>
      <c r="K3" s="198"/>
      <c r="L3" s="198"/>
      <c r="M3" s="198"/>
      <c r="N3" s="198"/>
      <c r="O3" s="198"/>
      <c r="P3" s="198"/>
      <c r="Q3" s="198"/>
      <c r="R3" s="198"/>
      <c r="S3" s="198"/>
      <c r="T3" s="198"/>
    </row>
    <row r="4" spans="1:20" ht="21" customHeight="1" x14ac:dyDescent="0.25">
      <c r="A4" s="2240" t="s">
        <v>516</v>
      </c>
      <c r="B4" s="2240" t="s">
        <v>964</v>
      </c>
      <c r="C4" s="2109" t="s">
        <v>168</v>
      </c>
      <c r="D4" s="2453"/>
      <c r="E4" s="2265"/>
      <c r="F4" s="2109" t="s">
        <v>167</v>
      </c>
      <c r="G4" s="2453"/>
      <c r="H4" s="2265"/>
      <c r="I4" s="2448" t="s">
        <v>49</v>
      </c>
      <c r="J4" s="2449"/>
      <c r="K4" s="2450"/>
      <c r="L4" s="1877" t="s">
        <v>965</v>
      </c>
      <c r="M4" s="1878"/>
      <c r="N4" s="1878"/>
      <c r="O4" s="1878"/>
      <c r="P4" s="1878"/>
      <c r="Q4" s="1878"/>
      <c r="R4" s="1878"/>
      <c r="S4" s="1878"/>
      <c r="T4" s="1879"/>
    </row>
    <row r="5" spans="1:20" ht="21" customHeight="1" x14ac:dyDescent="0.25">
      <c r="A5" s="2454"/>
      <c r="B5" s="2454"/>
      <c r="C5" s="2109" t="s">
        <v>164</v>
      </c>
      <c r="D5" s="2453"/>
      <c r="E5" s="2265"/>
      <c r="F5" s="2109" t="s">
        <v>165</v>
      </c>
      <c r="G5" s="2453"/>
      <c r="H5" s="2265"/>
      <c r="I5" s="2448" t="s">
        <v>166</v>
      </c>
      <c r="J5" s="2449"/>
      <c r="K5" s="2450"/>
      <c r="L5" s="2448" t="s">
        <v>169</v>
      </c>
      <c r="M5" s="2449"/>
      <c r="N5" s="2450"/>
      <c r="O5" s="2448" t="s">
        <v>170</v>
      </c>
      <c r="P5" s="2449"/>
      <c r="Q5" s="2450"/>
      <c r="R5" s="2448" t="s">
        <v>171</v>
      </c>
      <c r="S5" s="2449"/>
      <c r="T5" s="2450"/>
    </row>
    <row r="6" spans="1:20" ht="67.5" customHeight="1" x14ac:dyDescent="0.25">
      <c r="A6" s="2241"/>
      <c r="B6" s="2241"/>
      <c r="C6" s="141" t="s">
        <v>966</v>
      </c>
      <c r="D6" s="141" t="s">
        <v>967</v>
      </c>
      <c r="E6" s="141" t="s">
        <v>968</v>
      </c>
      <c r="F6" s="141" t="s">
        <v>966</v>
      </c>
      <c r="G6" s="141" t="s">
        <v>967</v>
      </c>
      <c r="H6" s="141" t="s">
        <v>968</v>
      </c>
      <c r="I6" s="141" t="s">
        <v>966</v>
      </c>
      <c r="J6" s="141" t="s">
        <v>967</v>
      </c>
      <c r="K6" s="141" t="s">
        <v>968</v>
      </c>
      <c r="L6" s="141" t="s">
        <v>969</v>
      </c>
      <c r="M6" s="141" t="s">
        <v>967</v>
      </c>
      <c r="N6" s="141" t="s">
        <v>968</v>
      </c>
      <c r="O6" s="141" t="s">
        <v>969</v>
      </c>
      <c r="P6" s="141" t="s">
        <v>967</v>
      </c>
      <c r="Q6" s="141" t="s">
        <v>968</v>
      </c>
      <c r="R6" s="141" t="s">
        <v>969</v>
      </c>
      <c r="S6" s="141" t="s">
        <v>967</v>
      </c>
      <c r="T6" s="141" t="s">
        <v>968</v>
      </c>
    </row>
    <row r="7" spans="1:20" ht="21" customHeight="1" x14ac:dyDescent="0.25">
      <c r="A7" s="229"/>
      <c r="B7" s="289"/>
      <c r="C7" s="289"/>
      <c r="D7" s="289"/>
      <c r="E7" s="289"/>
      <c r="F7" s="289"/>
      <c r="G7" s="289"/>
      <c r="H7" s="289"/>
      <c r="I7" s="229"/>
      <c r="J7" s="229"/>
      <c r="K7" s="229"/>
      <c r="L7" s="229"/>
      <c r="M7" s="229"/>
      <c r="N7" s="229"/>
      <c r="O7" s="229"/>
      <c r="P7" s="229"/>
      <c r="Q7" s="229"/>
      <c r="R7" s="229"/>
      <c r="S7" s="229"/>
      <c r="T7" s="229"/>
    </row>
    <row r="8" spans="1:20" ht="21" customHeight="1" x14ac:dyDescent="0.25">
      <c r="A8" s="401">
        <v>1</v>
      </c>
      <c r="B8" s="230" t="s">
        <v>970</v>
      </c>
      <c r="C8" s="431"/>
      <c r="D8" s="431"/>
      <c r="E8" s="431"/>
      <c r="F8" s="431"/>
      <c r="G8" s="431"/>
      <c r="H8" s="431"/>
      <c r="I8" s="431"/>
      <c r="J8" s="431"/>
      <c r="K8" s="431"/>
      <c r="L8" s="431"/>
      <c r="M8" s="431"/>
      <c r="N8" s="431"/>
      <c r="O8" s="431"/>
      <c r="P8" s="431"/>
      <c r="Q8" s="431"/>
      <c r="R8" s="431"/>
      <c r="S8" s="431"/>
      <c r="T8" s="431"/>
    </row>
    <row r="9" spans="1:20" ht="21" customHeight="1" x14ac:dyDescent="0.25">
      <c r="A9" s="229"/>
      <c r="B9" s="229" t="s">
        <v>971</v>
      </c>
      <c r="C9" s="431"/>
      <c r="D9" s="431"/>
      <c r="E9" s="431"/>
      <c r="F9" s="431"/>
      <c r="G9" s="431"/>
      <c r="H9" s="431"/>
      <c r="I9" s="431"/>
      <c r="J9" s="431"/>
      <c r="K9" s="431"/>
      <c r="L9" s="431"/>
      <c r="M9" s="431"/>
      <c r="N9" s="431"/>
      <c r="O9" s="431"/>
      <c r="P9" s="431"/>
      <c r="Q9" s="431"/>
      <c r="R9" s="431"/>
      <c r="S9" s="431"/>
      <c r="T9" s="431"/>
    </row>
    <row r="10" spans="1:20" ht="21" customHeight="1" x14ac:dyDescent="0.25">
      <c r="A10" s="229"/>
      <c r="B10" s="229" t="s">
        <v>596</v>
      </c>
      <c r="C10" s="431"/>
      <c r="D10" s="431"/>
      <c r="E10" s="431"/>
      <c r="F10" s="431"/>
      <c r="G10" s="431"/>
      <c r="H10" s="431"/>
      <c r="I10" s="431"/>
      <c r="J10" s="431"/>
      <c r="K10" s="431"/>
      <c r="L10" s="431"/>
      <c r="M10" s="431"/>
      <c r="N10" s="431"/>
      <c r="O10" s="431"/>
      <c r="P10" s="431"/>
      <c r="Q10" s="431"/>
      <c r="R10" s="431"/>
      <c r="S10" s="431"/>
      <c r="T10" s="431"/>
    </row>
    <row r="11" spans="1:20" ht="21" customHeight="1" x14ac:dyDescent="0.25">
      <c r="A11" s="229"/>
      <c r="B11" s="229" t="s">
        <v>597</v>
      </c>
      <c r="C11" s="431"/>
      <c r="D11" s="431"/>
      <c r="E11" s="431"/>
      <c r="F11" s="431"/>
      <c r="G11" s="431"/>
      <c r="H11" s="431"/>
      <c r="I11" s="431"/>
      <c r="J11" s="431"/>
      <c r="K11" s="431"/>
      <c r="L11" s="431"/>
      <c r="M11" s="431"/>
      <c r="N11" s="431"/>
      <c r="O11" s="431"/>
      <c r="P11" s="431"/>
      <c r="Q11" s="431"/>
      <c r="R11" s="431"/>
      <c r="S11" s="431"/>
      <c r="T11" s="431"/>
    </row>
    <row r="12" spans="1:20" ht="21" customHeight="1" x14ac:dyDescent="0.25">
      <c r="A12" s="229"/>
      <c r="B12" s="229" t="s">
        <v>602</v>
      </c>
      <c r="C12" s="431"/>
      <c r="D12" s="431"/>
      <c r="E12" s="431"/>
      <c r="F12" s="431"/>
      <c r="G12" s="431"/>
      <c r="H12" s="431"/>
      <c r="I12" s="431"/>
      <c r="J12" s="431"/>
      <c r="K12" s="431"/>
      <c r="L12" s="431"/>
      <c r="M12" s="431"/>
      <c r="N12" s="431"/>
      <c r="O12" s="431"/>
      <c r="P12" s="431"/>
      <c r="Q12" s="431"/>
      <c r="R12" s="431"/>
      <c r="S12" s="431"/>
      <c r="T12" s="431"/>
    </row>
    <row r="13" spans="1:20" ht="21" customHeight="1" x14ac:dyDescent="0.25">
      <c r="A13" s="229"/>
      <c r="B13" s="229" t="s">
        <v>960</v>
      </c>
      <c r="C13" s="431"/>
      <c r="D13" s="431"/>
      <c r="E13" s="431"/>
      <c r="F13" s="431"/>
      <c r="G13" s="431"/>
      <c r="H13" s="431"/>
      <c r="I13" s="431"/>
      <c r="J13" s="431"/>
      <c r="K13" s="431"/>
      <c r="L13" s="431"/>
      <c r="M13" s="431"/>
      <c r="N13" s="431"/>
      <c r="O13" s="431"/>
      <c r="P13" s="431"/>
      <c r="Q13" s="431"/>
      <c r="R13" s="431"/>
      <c r="S13" s="431"/>
      <c r="T13" s="431"/>
    </row>
    <row r="14" spans="1:20" ht="21" customHeight="1" x14ac:dyDescent="0.25">
      <c r="A14" s="363"/>
      <c r="B14" s="233" t="s">
        <v>70</v>
      </c>
      <c r="C14" s="428">
        <f>SUM(C10:C13)</f>
        <v>0</v>
      </c>
      <c r="D14" s="428">
        <f t="shared" ref="D14:T14" si="0">SUM(D10:D13)</f>
        <v>0</v>
      </c>
      <c r="E14" s="428">
        <f t="shared" si="0"/>
        <v>0</v>
      </c>
      <c r="F14" s="428">
        <f t="shared" si="0"/>
        <v>0</v>
      </c>
      <c r="G14" s="428">
        <f t="shared" si="0"/>
        <v>0</v>
      </c>
      <c r="H14" s="428">
        <f t="shared" si="0"/>
        <v>0</v>
      </c>
      <c r="I14" s="428">
        <f t="shared" si="0"/>
        <v>0</v>
      </c>
      <c r="J14" s="428">
        <f t="shared" si="0"/>
        <v>0</v>
      </c>
      <c r="K14" s="428">
        <f t="shared" si="0"/>
        <v>0</v>
      </c>
      <c r="L14" s="428">
        <f t="shared" si="0"/>
        <v>0</v>
      </c>
      <c r="M14" s="428">
        <f t="shared" si="0"/>
        <v>0</v>
      </c>
      <c r="N14" s="428">
        <f t="shared" si="0"/>
        <v>0</v>
      </c>
      <c r="O14" s="428">
        <f t="shared" si="0"/>
        <v>0</v>
      </c>
      <c r="P14" s="428">
        <f t="shared" si="0"/>
        <v>0</v>
      </c>
      <c r="Q14" s="428">
        <f t="shared" si="0"/>
        <v>0</v>
      </c>
      <c r="R14" s="428">
        <f t="shared" si="0"/>
        <v>0</v>
      </c>
      <c r="S14" s="428">
        <f t="shared" si="0"/>
        <v>0</v>
      </c>
      <c r="T14" s="428">
        <f t="shared" si="0"/>
        <v>0</v>
      </c>
    </row>
    <row r="15" spans="1:20" ht="21" customHeight="1" x14ac:dyDescent="0.25">
      <c r="A15" s="229"/>
      <c r="B15" s="289"/>
      <c r="C15" s="474"/>
      <c r="D15" s="474"/>
      <c r="E15" s="474"/>
      <c r="F15" s="474"/>
      <c r="G15" s="474"/>
      <c r="H15" s="474"/>
      <c r="I15" s="474"/>
      <c r="J15" s="474"/>
      <c r="K15" s="474"/>
      <c r="L15" s="474"/>
      <c r="M15" s="474"/>
      <c r="N15" s="474"/>
      <c r="O15" s="474"/>
      <c r="P15" s="474"/>
      <c r="Q15" s="474"/>
      <c r="R15" s="474"/>
      <c r="S15" s="474"/>
      <c r="T15" s="474"/>
    </row>
    <row r="16" spans="1:20" ht="21" customHeight="1" x14ac:dyDescent="0.25">
      <c r="A16" s="52">
        <v>2</v>
      </c>
      <c r="B16" s="230" t="s">
        <v>972</v>
      </c>
      <c r="C16" s="475"/>
      <c r="D16" s="431"/>
      <c r="E16" s="431"/>
      <c r="F16" s="431"/>
      <c r="G16" s="431"/>
      <c r="H16" s="431"/>
      <c r="I16" s="431"/>
      <c r="J16" s="431"/>
      <c r="K16" s="431"/>
      <c r="L16" s="431"/>
      <c r="M16" s="431"/>
      <c r="N16" s="431"/>
      <c r="O16" s="431"/>
      <c r="P16" s="431"/>
      <c r="Q16" s="431"/>
      <c r="R16" s="431"/>
      <c r="S16" s="431"/>
      <c r="T16" s="431"/>
    </row>
    <row r="17" spans="1:20" ht="21" customHeight="1" x14ac:dyDescent="0.25">
      <c r="A17" s="229"/>
      <c r="B17" s="229" t="s">
        <v>971</v>
      </c>
      <c r="C17" s="431"/>
      <c r="D17" s="431"/>
      <c r="E17" s="431"/>
      <c r="F17" s="431"/>
      <c r="G17" s="431"/>
      <c r="H17" s="431"/>
      <c r="I17" s="431"/>
      <c r="J17" s="431"/>
      <c r="K17" s="431"/>
      <c r="L17" s="431"/>
      <c r="M17" s="431"/>
      <c r="N17" s="431"/>
      <c r="O17" s="431"/>
      <c r="P17" s="431"/>
      <c r="Q17" s="431"/>
      <c r="R17" s="431"/>
      <c r="S17" s="431"/>
      <c r="T17" s="431"/>
    </row>
    <row r="18" spans="1:20" ht="21" customHeight="1" x14ac:dyDescent="0.25">
      <c r="A18" s="229"/>
      <c r="B18" s="229" t="s">
        <v>596</v>
      </c>
      <c r="C18" s="431"/>
      <c r="D18" s="431"/>
      <c r="E18" s="431"/>
      <c r="F18" s="431"/>
      <c r="G18" s="431"/>
      <c r="H18" s="431"/>
      <c r="I18" s="431"/>
      <c r="J18" s="431"/>
      <c r="K18" s="431"/>
      <c r="L18" s="431"/>
      <c r="M18" s="431"/>
      <c r="N18" s="431"/>
      <c r="O18" s="431"/>
      <c r="P18" s="431"/>
      <c r="Q18" s="431"/>
      <c r="R18" s="431"/>
      <c r="S18" s="431"/>
      <c r="T18" s="431"/>
    </row>
    <row r="19" spans="1:20" ht="21" customHeight="1" x14ac:dyDescent="0.25">
      <c r="A19" s="229"/>
      <c r="B19" s="229" t="s">
        <v>597</v>
      </c>
      <c r="C19" s="431"/>
      <c r="D19" s="431"/>
      <c r="E19" s="431"/>
      <c r="F19" s="431"/>
      <c r="G19" s="431"/>
      <c r="H19" s="431"/>
      <c r="I19" s="431"/>
      <c r="J19" s="431"/>
      <c r="K19" s="431"/>
      <c r="L19" s="431"/>
      <c r="M19" s="431"/>
      <c r="N19" s="431"/>
      <c r="O19" s="431"/>
      <c r="P19" s="431"/>
      <c r="Q19" s="431"/>
      <c r="R19" s="431"/>
      <c r="S19" s="431"/>
      <c r="T19" s="431"/>
    </row>
    <row r="20" spans="1:20" ht="21" customHeight="1" x14ac:dyDescent="0.25">
      <c r="A20" s="229"/>
      <c r="B20" s="229" t="s">
        <v>602</v>
      </c>
      <c r="C20" s="431"/>
      <c r="D20" s="431"/>
      <c r="E20" s="431"/>
      <c r="F20" s="431"/>
      <c r="G20" s="431"/>
      <c r="H20" s="431"/>
      <c r="I20" s="431"/>
      <c r="J20" s="431"/>
      <c r="K20" s="431"/>
      <c r="L20" s="431"/>
      <c r="M20" s="431"/>
      <c r="N20" s="431"/>
      <c r="O20" s="431"/>
      <c r="P20" s="431"/>
      <c r="Q20" s="431"/>
      <c r="R20" s="431"/>
      <c r="S20" s="431"/>
      <c r="T20" s="431"/>
    </row>
    <row r="21" spans="1:20" ht="21" customHeight="1" x14ac:dyDescent="0.25">
      <c r="A21" s="229"/>
      <c r="B21" s="229" t="s">
        <v>960</v>
      </c>
      <c r="C21" s="431"/>
      <c r="D21" s="431"/>
      <c r="E21" s="431"/>
      <c r="F21" s="431"/>
      <c r="G21" s="431"/>
      <c r="H21" s="431"/>
      <c r="I21" s="431"/>
      <c r="J21" s="431"/>
      <c r="K21" s="431"/>
      <c r="L21" s="431"/>
      <c r="M21" s="431"/>
      <c r="N21" s="431"/>
      <c r="O21" s="431"/>
      <c r="P21" s="431"/>
      <c r="Q21" s="431"/>
      <c r="R21" s="431"/>
      <c r="S21" s="431"/>
      <c r="T21" s="431"/>
    </row>
    <row r="22" spans="1:20" ht="21" customHeight="1" x14ac:dyDescent="0.25">
      <c r="A22" s="363"/>
      <c r="B22" s="233" t="s">
        <v>70</v>
      </c>
      <c r="C22" s="428">
        <f t="shared" ref="C22:T22" si="1">SUM(C18:C21)</f>
        <v>0</v>
      </c>
      <c r="D22" s="428">
        <f t="shared" si="1"/>
        <v>0</v>
      </c>
      <c r="E22" s="428">
        <f t="shared" si="1"/>
        <v>0</v>
      </c>
      <c r="F22" s="428">
        <f t="shared" si="1"/>
        <v>0</v>
      </c>
      <c r="G22" s="428">
        <f t="shared" si="1"/>
        <v>0</v>
      </c>
      <c r="H22" s="428">
        <f t="shared" si="1"/>
        <v>0</v>
      </c>
      <c r="I22" s="428">
        <f t="shared" si="1"/>
        <v>0</v>
      </c>
      <c r="J22" s="428">
        <f t="shared" si="1"/>
        <v>0</v>
      </c>
      <c r="K22" s="428">
        <f t="shared" si="1"/>
        <v>0</v>
      </c>
      <c r="L22" s="428">
        <f t="shared" si="1"/>
        <v>0</v>
      </c>
      <c r="M22" s="428">
        <f t="shared" si="1"/>
        <v>0</v>
      </c>
      <c r="N22" s="428">
        <f t="shared" si="1"/>
        <v>0</v>
      </c>
      <c r="O22" s="428">
        <f t="shared" si="1"/>
        <v>0</v>
      </c>
      <c r="P22" s="428">
        <f t="shared" si="1"/>
        <v>0</v>
      </c>
      <c r="Q22" s="428">
        <f t="shared" si="1"/>
        <v>0</v>
      </c>
      <c r="R22" s="428">
        <f t="shared" si="1"/>
        <v>0</v>
      </c>
      <c r="S22" s="428">
        <f t="shared" si="1"/>
        <v>0</v>
      </c>
      <c r="T22" s="428">
        <f t="shared" si="1"/>
        <v>0</v>
      </c>
    </row>
    <row r="23" spans="1:20" s="191" customFormat="1" ht="21" customHeight="1" x14ac:dyDescent="0.25">
      <c r="A23" s="47"/>
      <c r="B23" s="48"/>
      <c r="C23" s="474"/>
      <c r="D23" s="474"/>
      <c r="E23" s="474"/>
      <c r="F23" s="474"/>
      <c r="G23" s="474"/>
      <c r="H23" s="474"/>
      <c r="I23" s="474"/>
      <c r="J23" s="474"/>
      <c r="K23" s="474"/>
      <c r="L23" s="474"/>
      <c r="M23" s="474"/>
      <c r="N23" s="474"/>
      <c r="O23" s="474"/>
      <c r="P23" s="474"/>
      <c r="Q23" s="474"/>
      <c r="R23" s="474"/>
      <c r="S23" s="474"/>
      <c r="T23" s="474"/>
    </row>
    <row r="24" spans="1:20" ht="21" customHeight="1" x14ac:dyDescent="0.25">
      <c r="A24" s="401">
        <v>3</v>
      </c>
      <c r="B24" s="230" t="s">
        <v>973</v>
      </c>
      <c r="C24" s="431"/>
      <c r="D24" s="431"/>
      <c r="E24" s="431"/>
      <c r="F24" s="431"/>
      <c r="G24" s="431"/>
      <c r="H24" s="431"/>
      <c r="I24" s="430"/>
      <c r="J24" s="430"/>
      <c r="K24" s="430"/>
      <c r="L24" s="430"/>
      <c r="M24" s="430"/>
      <c r="N24" s="430"/>
      <c r="O24" s="430"/>
      <c r="P24" s="430"/>
      <c r="Q24" s="430"/>
      <c r="R24" s="430"/>
      <c r="S24" s="430"/>
      <c r="T24" s="430"/>
    </row>
    <row r="25" spans="1:20" ht="21" customHeight="1" x14ac:dyDescent="0.25">
      <c r="A25" s="229"/>
      <c r="B25" s="229" t="s">
        <v>971</v>
      </c>
      <c r="C25" s="431"/>
      <c r="D25" s="431"/>
      <c r="E25" s="431"/>
      <c r="F25" s="431"/>
      <c r="G25" s="431"/>
      <c r="H25" s="431"/>
      <c r="I25" s="430"/>
      <c r="J25" s="430"/>
      <c r="K25" s="430"/>
      <c r="L25" s="430"/>
      <c r="M25" s="430"/>
      <c r="N25" s="430"/>
      <c r="O25" s="430"/>
      <c r="P25" s="430"/>
      <c r="Q25" s="430"/>
      <c r="R25" s="430"/>
      <c r="S25" s="430"/>
      <c r="T25" s="430"/>
    </row>
    <row r="26" spans="1:20" ht="21" customHeight="1" x14ac:dyDescent="0.25">
      <c r="A26" s="229"/>
      <c r="B26" s="229" t="s">
        <v>596</v>
      </c>
      <c r="C26" s="431"/>
      <c r="D26" s="431"/>
      <c r="E26" s="431"/>
      <c r="F26" s="431"/>
      <c r="G26" s="431"/>
      <c r="H26" s="431"/>
      <c r="I26" s="430"/>
      <c r="J26" s="430"/>
      <c r="K26" s="430"/>
      <c r="L26" s="430"/>
      <c r="M26" s="430"/>
      <c r="N26" s="430"/>
      <c r="O26" s="430"/>
      <c r="P26" s="430"/>
      <c r="Q26" s="430"/>
      <c r="R26" s="430"/>
      <c r="S26" s="430"/>
      <c r="T26" s="430"/>
    </row>
    <row r="27" spans="1:20" ht="21" customHeight="1" x14ac:dyDescent="0.25">
      <c r="A27" s="229"/>
      <c r="B27" s="229" t="s">
        <v>597</v>
      </c>
      <c r="C27" s="431"/>
      <c r="D27" s="431"/>
      <c r="E27" s="431"/>
      <c r="F27" s="431"/>
      <c r="G27" s="431"/>
      <c r="H27" s="431"/>
      <c r="I27" s="430"/>
      <c r="J27" s="430"/>
      <c r="K27" s="430"/>
      <c r="L27" s="430"/>
      <c r="M27" s="430"/>
      <c r="N27" s="430"/>
      <c r="O27" s="430"/>
      <c r="P27" s="430"/>
      <c r="Q27" s="430"/>
      <c r="R27" s="430"/>
      <c r="S27" s="430"/>
      <c r="T27" s="430"/>
    </row>
    <row r="28" spans="1:20" ht="21" customHeight="1" x14ac:dyDescent="0.25">
      <c r="A28" s="229"/>
      <c r="B28" s="229" t="s">
        <v>602</v>
      </c>
      <c r="C28" s="431"/>
      <c r="D28" s="431"/>
      <c r="E28" s="431"/>
      <c r="F28" s="431"/>
      <c r="G28" s="431"/>
      <c r="H28" s="431"/>
      <c r="I28" s="430"/>
      <c r="J28" s="430"/>
      <c r="K28" s="430"/>
      <c r="L28" s="430"/>
      <c r="M28" s="430"/>
      <c r="N28" s="430"/>
      <c r="O28" s="430"/>
      <c r="P28" s="430"/>
      <c r="Q28" s="430"/>
      <c r="R28" s="430"/>
      <c r="S28" s="430"/>
      <c r="T28" s="430"/>
    </row>
    <row r="29" spans="1:20" ht="21" customHeight="1" x14ac:dyDescent="0.25">
      <c r="A29" s="229"/>
      <c r="B29" s="229" t="s">
        <v>960</v>
      </c>
      <c r="C29" s="431"/>
      <c r="D29" s="431"/>
      <c r="E29" s="431"/>
      <c r="F29" s="431"/>
      <c r="G29" s="431"/>
      <c r="H29" s="431"/>
      <c r="I29" s="430"/>
      <c r="J29" s="430"/>
      <c r="K29" s="430"/>
      <c r="L29" s="430"/>
      <c r="M29" s="430"/>
      <c r="N29" s="430"/>
      <c r="O29" s="430"/>
      <c r="P29" s="430"/>
      <c r="Q29" s="430"/>
      <c r="R29" s="430"/>
      <c r="S29" s="430"/>
      <c r="T29" s="430"/>
    </row>
    <row r="30" spans="1:20" ht="21" customHeight="1" x14ac:dyDescent="0.25">
      <c r="A30" s="363"/>
      <c r="B30" s="233" t="s">
        <v>70</v>
      </c>
      <c r="C30" s="428">
        <f t="shared" ref="C30:T30" si="2">SUM(C26:C29)</f>
        <v>0</v>
      </c>
      <c r="D30" s="428">
        <f t="shared" si="2"/>
        <v>0</v>
      </c>
      <c r="E30" s="428">
        <f t="shared" si="2"/>
        <v>0</v>
      </c>
      <c r="F30" s="428">
        <f t="shared" si="2"/>
        <v>0</v>
      </c>
      <c r="G30" s="428">
        <f t="shared" si="2"/>
        <v>0</v>
      </c>
      <c r="H30" s="428">
        <f t="shared" si="2"/>
        <v>0</v>
      </c>
      <c r="I30" s="428">
        <f t="shared" si="2"/>
        <v>0</v>
      </c>
      <c r="J30" s="428">
        <f t="shared" si="2"/>
        <v>0</v>
      </c>
      <c r="K30" s="428">
        <f t="shared" si="2"/>
        <v>0</v>
      </c>
      <c r="L30" s="428">
        <f t="shared" si="2"/>
        <v>0</v>
      </c>
      <c r="M30" s="428">
        <f t="shared" si="2"/>
        <v>0</v>
      </c>
      <c r="N30" s="428">
        <f t="shared" si="2"/>
        <v>0</v>
      </c>
      <c r="O30" s="428">
        <f t="shared" si="2"/>
        <v>0</v>
      </c>
      <c r="P30" s="428">
        <f t="shared" si="2"/>
        <v>0</v>
      </c>
      <c r="Q30" s="428">
        <f t="shared" si="2"/>
        <v>0</v>
      </c>
      <c r="R30" s="428">
        <f t="shared" si="2"/>
        <v>0</v>
      </c>
      <c r="S30" s="428">
        <f t="shared" si="2"/>
        <v>0</v>
      </c>
      <c r="T30" s="428">
        <f t="shared" si="2"/>
        <v>0</v>
      </c>
    </row>
    <row r="31" spans="1:20" s="191" customFormat="1" ht="21" customHeight="1" x14ac:dyDescent="0.25">
      <c r="A31" s="47"/>
      <c r="B31" s="48"/>
      <c r="C31" s="474"/>
      <c r="D31" s="474"/>
      <c r="E31" s="474"/>
      <c r="F31" s="474"/>
      <c r="G31" s="474"/>
      <c r="H31" s="474"/>
      <c r="I31" s="474"/>
      <c r="J31" s="474"/>
      <c r="K31" s="474"/>
      <c r="L31" s="474"/>
      <c r="M31" s="474"/>
      <c r="N31" s="474"/>
      <c r="O31" s="474"/>
      <c r="P31" s="474"/>
      <c r="Q31" s="474"/>
      <c r="R31" s="474"/>
      <c r="S31" s="474"/>
      <c r="T31" s="474"/>
    </row>
    <row r="32" spans="1:20" ht="21" customHeight="1" x14ac:dyDescent="0.25">
      <c r="A32" s="401">
        <v>4</v>
      </c>
      <c r="B32" s="230" t="s">
        <v>974</v>
      </c>
      <c r="C32" s="431"/>
      <c r="D32" s="431"/>
      <c r="E32" s="431"/>
      <c r="F32" s="431"/>
      <c r="G32" s="431"/>
      <c r="H32" s="431"/>
      <c r="I32" s="430"/>
      <c r="J32" s="430"/>
      <c r="K32" s="430"/>
      <c r="L32" s="430"/>
      <c r="M32" s="430"/>
      <c r="N32" s="430"/>
      <c r="O32" s="430"/>
      <c r="P32" s="430"/>
      <c r="Q32" s="430"/>
      <c r="R32" s="430"/>
      <c r="S32" s="430"/>
      <c r="T32" s="430"/>
    </row>
    <row r="33" spans="1:20" ht="21" customHeight="1" x14ac:dyDescent="0.25">
      <c r="A33" s="232"/>
      <c r="B33" s="229" t="s">
        <v>971</v>
      </c>
      <c r="C33" s="431"/>
      <c r="D33" s="431"/>
      <c r="E33" s="431"/>
      <c r="F33" s="431"/>
      <c r="G33" s="431"/>
      <c r="H33" s="431"/>
      <c r="I33" s="407"/>
      <c r="J33" s="407"/>
      <c r="K33" s="407"/>
      <c r="L33" s="407"/>
      <c r="M33" s="407"/>
      <c r="N33" s="407"/>
      <c r="O33" s="407"/>
      <c r="P33" s="407"/>
      <c r="Q33" s="407"/>
      <c r="R33" s="407"/>
      <c r="S33" s="407"/>
      <c r="T33" s="407"/>
    </row>
    <row r="34" spans="1:20" ht="21" customHeight="1" x14ac:dyDescent="0.25">
      <c r="A34" s="232"/>
      <c r="B34" s="229" t="s">
        <v>596</v>
      </c>
      <c r="C34" s="431"/>
      <c r="D34" s="431"/>
      <c r="E34" s="431"/>
      <c r="F34" s="431"/>
      <c r="G34" s="431"/>
      <c r="H34" s="431"/>
      <c r="I34" s="407"/>
      <c r="J34" s="407"/>
      <c r="K34" s="407"/>
      <c r="L34" s="407"/>
      <c r="M34" s="407"/>
      <c r="N34" s="407"/>
      <c r="O34" s="407"/>
      <c r="P34" s="407"/>
      <c r="Q34" s="407"/>
      <c r="R34" s="407"/>
      <c r="S34" s="407"/>
      <c r="T34" s="407"/>
    </row>
    <row r="35" spans="1:20" ht="21" customHeight="1" x14ac:dyDescent="0.25">
      <c r="A35" s="232"/>
      <c r="B35" s="229" t="s">
        <v>597</v>
      </c>
      <c r="C35" s="431"/>
      <c r="D35" s="431"/>
      <c r="E35" s="431"/>
      <c r="F35" s="431"/>
      <c r="G35" s="431"/>
      <c r="H35" s="431"/>
      <c r="I35" s="407"/>
      <c r="J35" s="407"/>
      <c r="K35" s="407"/>
      <c r="L35" s="407"/>
      <c r="M35" s="407"/>
      <c r="N35" s="407"/>
      <c r="O35" s="407"/>
      <c r="P35" s="407"/>
      <c r="Q35" s="407"/>
      <c r="R35" s="407"/>
      <c r="S35" s="407"/>
      <c r="T35" s="407"/>
    </row>
    <row r="36" spans="1:20" ht="21" customHeight="1" x14ac:dyDescent="0.25">
      <c r="A36" s="232"/>
      <c r="B36" s="229" t="s">
        <v>602</v>
      </c>
      <c r="C36" s="431"/>
      <c r="D36" s="431"/>
      <c r="E36" s="431"/>
      <c r="F36" s="431"/>
      <c r="G36" s="431"/>
      <c r="H36" s="431"/>
      <c r="I36" s="407"/>
      <c r="J36" s="407"/>
      <c r="K36" s="407"/>
      <c r="L36" s="407"/>
      <c r="M36" s="407"/>
      <c r="N36" s="407"/>
      <c r="O36" s="407"/>
      <c r="P36" s="407"/>
      <c r="Q36" s="407"/>
      <c r="R36" s="407"/>
      <c r="S36" s="407"/>
      <c r="T36" s="407"/>
    </row>
    <row r="37" spans="1:20" ht="21" customHeight="1" x14ac:dyDescent="0.25">
      <c r="A37" s="232"/>
      <c r="B37" s="229" t="s">
        <v>960</v>
      </c>
      <c r="C37" s="431"/>
      <c r="D37" s="431"/>
      <c r="E37" s="431"/>
      <c r="F37" s="431"/>
      <c r="G37" s="431"/>
      <c r="H37" s="431"/>
      <c r="I37" s="407"/>
      <c r="J37" s="407"/>
      <c r="K37" s="407"/>
      <c r="L37" s="407"/>
      <c r="M37" s="407"/>
      <c r="N37" s="407"/>
      <c r="O37" s="407"/>
      <c r="P37" s="407"/>
      <c r="Q37" s="407"/>
      <c r="R37" s="407"/>
      <c r="S37" s="407"/>
      <c r="T37" s="407"/>
    </row>
    <row r="38" spans="1:20" ht="21" customHeight="1" x14ac:dyDescent="0.25">
      <c r="A38" s="363"/>
      <c r="B38" s="233" t="s">
        <v>70</v>
      </c>
      <c r="C38" s="428">
        <f t="shared" ref="C38:T38" si="3">SUM(C34:C37)</f>
        <v>0</v>
      </c>
      <c r="D38" s="428">
        <f t="shared" si="3"/>
        <v>0</v>
      </c>
      <c r="E38" s="428">
        <f t="shared" si="3"/>
        <v>0</v>
      </c>
      <c r="F38" s="428">
        <f t="shared" si="3"/>
        <v>0</v>
      </c>
      <c r="G38" s="428">
        <f t="shared" si="3"/>
        <v>0</v>
      </c>
      <c r="H38" s="428">
        <f t="shared" si="3"/>
        <v>0</v>
      </c>
      <c r="I38" s="428">
        <f t="shared" si="3"/>
        <v>0</v>
      </c>
      <c r="J38" s="428">
        <f t="shared" si="3"/>
        <v>0</v>
      </c>
      <c r="K38" s="428">
        <f t="shared" si="3"/>
        <v>0</v>
      </c>
      <c r="L38" s="428">
        <f t="shared" si="3"/>
        <v>0</v>
      </c>
      <c r="M38" s="428">
        <f t="shared" si="3"/>
        <v>0</v>
      </c>
      <c r="N38" s="428">
        <f t="shared" si="3"/>
        <v>0</v>
      </c>
      <c r="O38" s="428">
        <f t="shared" si="3"/>
        <v>0</v>
      </c>
      <c r="P38" s="428">
        <f t="shared" si="3"/>
        <v>0</v>
      </c>
      <c r="Q38" s="428">
        <f t="shared" si="3"/>
        <v>0</v>
      </c>
      <c r="R38" s="428">
        <f t="shared" si="3"/>
        <v>0</v>
      </c>
      <c r="S38" s="428">
        <f t="shared" si="3"/>
        <v>0</v>
      </c>
      <c r="T38" s="428">
        <f t="shared" si="3"/>
        <v>0</v>
      </c>
    </row>
    <row r="39" spans="1:20" ht="21" customHeight="1" x14ac:dyDescent="0.25"/>
    <row r="40" spans="1:20" ht="21" customHeight="1" x14ac:dyDescent="0.25">
      <c r="R40" s="1956" t="s">
        <v>847</v>
      </c>
      <c r="S40" s="1956"/>
      <c r="T40" s="1956"/>
    </row>
    <row r="41" spans="1:20" ht="21" customHeight="1" x14ac:dyDescent="0.25"/>
    <row r="42" spans="1:20" ht="21" customHeight="1" x14ac:dyDescent="0.25"/>
    <row r="43" spans="1:20" ht="21" customHeight="1" x14ac:dyDescent="0.25"/>
    <row r="44" spans="1:20" ht="21" customHeight="1" x14ac:dyDescent="0.25"/>
    <row r="45" spans="1:20" ht="21" customHeight="1" x14ac:dyDescent="0.25"/>
    <row r="46" spans="1:20" ht="21" customHeight="1" x14ac:dyDescent="0.25"/>
    <row r="47" spans="1:20" ht="21" customHeight="1" x14ac:dyDescent="0.25"/>
    <row r="48" spans="1:20"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sheetData>
  <mergeCells count="16">
    <mergeCell ref="A1:T1"/>
    <mergeCell ref="B4:B6"/>
    <mergeCell ref="A4:A6"/>
    <mergeCell ref="N2:O2"/>
    <mergeCell ref="C4:E4"/>
    <mergeCell ref="A2:M2"/>
    <mergeCell ref="R40:T40"/>
    <mergeCell ref="C5:E5"/>
    <mergeCell ref="F4:H4"/>
    <mergeCell ref="F5:H5"/>
    <mergeCell ref="I5:K5"/>
    <mergeCell ref="L4:T4"/>
    <mergeCell ref="L5:N5"/>
    <mergeCell ref="O5:Q5"/>
    <mergeCell ref="R5:T5"/>
    <mergeCell ref="I4:K4"/>
  </mergeCells>
  <pageMargins left="0.7" right="0.7" top="0.75" bottom="0.75" header="0.3" footer="0.3"/>
  <pageSetup paperSize="9" scale="57"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theme="0"/>
  </sheetPr>
  <dimension ref="A1:H173"/>
  <sheetViews>
    <sheetView workbookViewId="0">
      <selection activeCell="C7" sqref="C7"/>
    </sheetView>
  </sheetViews>
  <sheetFormatPr defaultRowHeight="15" x14ac:dyDescent="0.25"/>
  <cols>
    <col min="1" max="1" width="9.140625" style="199"/>
    <col min="2" max="2" width="34.7109375" style="199" customWidth="1"/>
    <col min="3" max="8" width="13.28515625" style="199" customWidth="1"/>
    <col min="9" max="257" width="9.140625" style="199"/>
    <col min="258" max="258" width="46.7109375" style="199" customWidth="1"/>
    <col min="259" max="513" width="9.140625" style="199"/>
    <col min="514" max="514" width="46.7109375" style="199" customWidth="1"/>
    <col min="515" max="769" width="9.140625" style="199"/>
    <col min="770" max="770" width="46.7109375" style="199" customWidth="1"/>
    <col min="771" max="1025" width="9.140625" style="199"/>
    <col min="1026" max="1026" width="46.7109375" style="199" customWidth="1"/>
    <col min="1027" max="1281" width="9.140625" style="199"/>
    <col min="1282" max="1282" width="46.7109375" style="199" customWidth="1"/>
    <col min="1283" max="1537" width="9.140625" style="199"/>
    <col min="1538" max="1538" width="46.7109375" style="199" customWidth="1"/>
    <col min="1539" max="1793" width="9.140625" style="199"/>
    <col min="1794" max="1794" width="46.7109375" style="199" customWidth="1"/>
    <col min="1795" max="2049" width="9.140625" style="199"/>
    <col min="2050" max="2050" width="46.7109375" style="199" customWidth="1"/>
    <col min="2051" max="2305" width="9.140625" style="199"/>
    <col min="2306" max="2306" width="46.7109375" style="199" customWidth="1"/>
    <col min="2307" max="2561" width="9.140625" style="199"/>
    <col min="2562" max="2562" width="46.7109375" style="199" customWidth="1"/>
    <col min="2563" max="2817" width="9.140625" style="199"/>
    <col min="2818" max="2818" width="46.7109375" style="199" customWidth="1"/>
    <col min="2819" max="3073" width="9.140625" style="199"/>
    <col min="3074" max="3074" width="46.7109375" style="199" customWidth="1"/>
    <col min="3075" max="3329" width="9.140625" style="199"/>
    <col min="3330" max="3330" width="46.7109375" style="199" customWidth="1"/>
    <col min="3331" max="3585" width="9.140625" style="199"/>
    <col min="3586" max="3586" width="46.7109375" style="199" customWidth="1"/>
    <col min="3587" max="3841" width="9.140625" style="199"/>
    <col min="3842" max="3842" width="46.7109375" style="199" customWidth="1"/>
    <col min="3843" max="4097" width="9.140625" style="199"/>
    <col min="4098" max="4098" width="46.7109375" style="199" customWidth="1"/>
    <col min="4099" max="4353" width="9.140625" style="199"/>
    <col min="4354" max="4354" width="46.7109375" style="199" customWidth="1"/>
    <col min="4355" max="4609" width="9.140625" style="199"/>
    <col min="4610" max="4610" width="46.7109375" style="199" customWidth="1"/>
    <col min="4611" max="4865" width="9.140625" style="199"/>
    <col min="4866" max="4866" width="46.7109375" style="199" customWidth="1"/>
    <col min="4867" max="5121" width="9.140625" style="199"/>
    <col min="5122" max="5122" width="46.7109375" style="199" customWidth="1"/>
    <col min="5123" max="5377" width="9.140625" style="199"/>
    <col min="5378" max="5378" width="46.7109375" style="199" customWidth="1"/>
    <col min="5379" max="5633" width="9.140625" style="199"/>
    <col min="5634" max="5634" width="46.7109375" style="199" customWidth="1"/>
    <col min="5635" max="5889" width="9.140625" style="199"/>
    <col min="5890" max="5890" width="46.7109375" style="199" customWidth="1"/>
    <col min="5891" max="6145" width="9.140625" style="199"/>
    <col min="6146" max="6146" width="46.7109375" style="199" customWidth="1"/>
    <col min="6147" max="6401" width="9.140625" style="199"/>
    <col min="6402" max="6402" width="46.7109375" style="199" customWidth="1"/>
    <col min="6403" max="6657" width="9.140625" style="199"/>
    <col min="6658" max="6658" width="46.7109375" style="199" customWidth="1"/>
    <col min="6659" max="6913" width="9.140625" style="199"/>
    <col min="6914" max="6914" width="46.7109375" style="199" customWidth="1"/>
    <col min="6915" max="7169" width="9.140625" style="199"/>
    <col min="7170" max="7170" width="46.7109375" style="199" customWidth="1"/>
    <col min="7171" max="7425" width="9.140625" style="199"/>
    <col min="7426" max="7426" width="46.7109375" style="199" customWidth="1"/>
    <col min="7427" max="7681" width="9.140625" style="199"/>
    <col min="7682" max="7682" width="46.7109375" style="199" customWidth="1"/>
    <col min="7683" max="7937" width="9.140625" style="199"/>
    <col min="7938" max="7938" width="46.7109375" style="199" customWidth="1"/>
    <col min="7939" max="8193" width="9.140625" style="199"/>
    <col min="8194" max="8194" width="46.7109375" style="199" customWidth="1"/>
    <col min="8195" max="8449" width="9.140625" style="199"/>
    <col min="8450" max="8450" width="46.7109375" style="199" customWidth="1"/>
    <col min="8451" max="8705" width="9.140625" style="199"/>
    <col min="8706" max="8706" width="46.7109375" style="199" customWidth="1"/>
    <col min="8707" max="8961" width="9.140625" style="199"/>
    <col min="8962" max="8962" width="46.7109375" style="199" customWidth="1"/>
    <col min="8963" max="9217" width="9.140625" style="199"/>
    <col min="9218" max="9218" width="46.7109375" style="199" customWidth="1"/>
    <col min="9219" max="9473" width="9.140625" style="199"/>
    <col min="9474" max="9474" width="46.7109375" style="199" customWidth="1"/>
    <col min="9475" max="9729" width="9.140625" style="199"/>
    <col min="9730" max="9730" width="46.7109375" style="199" customWidth="1"/>
    <col min="9731" max="9985" width="9.140625" style="199"/>
    <col min="9986" max="9986" width="46.7109375" style="199" customWidth="1"/>
    <col min="9987" max="10241" width="9.140625" style="199"/>
    <col min="10242" max="10242" width="46.7109375" style="199" customWidth="1"/>
    <col min="10243" max="10497" width="9.140625" style="199"/>
    <col min="10498" max="10498" width="46.7109375" style="199" customWidth="1"/>
    <col min="10499" max="10753" width="9.140625" style="199"/>
    <col min="10754" max="10754" width="46.7109375" style="199" customWidth="1"/>
    <col min="10755" max="11009" width="9.140625" style="199"/>
    <col min="11010" max="11010" width="46.7109375" style="199" customWidth="1"/>
    <col min="11011" max="11265" width="9.140625" style="199"/>
    <col min="11266" max="11266" width="46.7109375" style="199" customWidth="1"/>
    <col min="11267" max="11521" width="9.140625" style="199"/>
    <col min="11522" max="11522" width="46.7109375" style="199" customWidth="1"/>
    <col min="11523" max="11777" width="9.140625" style="199"/>
    <col min="11778" max="11778" width="46.7109375" style="199" customWidth="1"/>
    <col min="11779" max="12033" width="9.140625" style="199"/>
    <col min="12034" max="12034" width="46.7109375" style="199" customWidth="1"/>
    <col min="12035" max="12289" width="9.140625" style="199"/>
    <col min="12290" max="12290" width="46.7109375" style="199" customWidth="1"/>
    <col min="12291" max="12545" width="9.140625" style="199"/>
    <col min="12546" max="12546" width="46.7109375" style="199" customWidth="1"/>
    <col min="12547" max="12801" width="9.140625" style="199"/>
    <col min="12802" max="12802" width="46.7109375" style="199" customWidth="1"/>
    <col min="12803" max="13057" width="9.140625" style="199"/>
    <col min="13058" max="13058" width="46.7109375" style="199" customWidth="1"/>
    <col min="13059" max="13313" width="9.140625" style="199"/>
    <col min="13314" max="13314" width="46.7109375" style="199" customWidth="1"/>
    <col min="13315" max="13569" width="9.140625" style="199"/>
    <col min="13570" max="13570" width="46.7109375" style="199" customWidth="1"/>
    <col min="13571" max="13825" width="9.140625" style="199"/>
    <col min="13826" max="13826" width="46.7109375" style="199" customWidth="1"/>
    <col min="13827" max="14081" width="9.140625" style="199"/>
    <col min="14082" max="14082" width="46.7109375" style="199" customWidth="1"/>
    <col min="14083" max="14337" width="9.140625" style="199"/>
    <col min="14338" max="14338" width="46.7109375" style="199" customWidth="1"/>
    <col min="14339" max="14593" width="9.140625" style="199"/>
    <col min="14594" max="14594" width="46.7109375" style="199" customWidth="1"/>
    <col min="14595" max="14849" width="9.140625" style="199"/>
    <col min="14850" max="14850" width="46.7109375" style="199" customWidth="1"/>
    <col min="14851" max="15105" width="9.140625" style="199"/>
    <col min="15106" max="15106" width="46.7109375" style="199" customWidth="1"/>
    <col min="15107" max="15361" width="9.140625" style="199"/>
    <col min="15362" max="15362" width="46.7109375" style="199" customWidth="1"/>
    <col min="15363" max="15617" width="9.140625" style="199"/>
    <col min="15618" max="15618" width="46.7109375" style="199" customWidth="1"/>
    <col min="15619" max="15873" width="9.140625" style="199"/>
    <col min="15874" max="15874" width="46.7109375" style="199" customWidth="1"/>
    <col min="15875" max="16129" width="9.140625" style="199"/>
    <col min="16130" max="16130" width="46.7109375" style="199" customWidth="1"/>
    <col min="16131" max="16384" width="9.140625" style="199"/>
  </cols>
  <sheetData>
    <row r="1" spans="1:8" ht="21" customHeight="1" x14ac:dyDescent="0.25">
      <c r="A1" s="2472" t="str">
        <f>'S2'!A1:B1</f>
        <v>Name of Transmission Licensee: Uttar Pradesh Power Transmission Corporation Limited</v>
      </c>
      <c r="B1" s="2472"/>
      <c r="C1" s="2472"/>
      <c r="D1" s="2472"/>
      <c r="E1" s="2472"/>
      <c r="F1" s="2472"/>
      <c r="G1" s="2472"/>
      <c r="H1" s="2472"/>
    </row>
    <row r="2" spans="1:8" ht="21" customHeight="1" x14ac:dyDescent="0.25">
      <c r="A2" s="1881" t="s">
        <v>1106</v>
      </c>
      <c r="B2" s="1881"/>
      <c r="C2" s="1881"/>
      <c r="D2" s="1881"/>
      <c r="E2" s="1881"/>
      <c r="F2" s="1881"/>
      <c r="G2" s="2476" t="s">
        <v>1239</v>
      </c>
      <c r="H2" s="2476"/>
    </row>
    <row r="3" spans="1:8" ht="21" customHeight="1" x14ac:dyDescent="0.25">
      <c r="A3" s="204"/>
      <c r="B3" s="216"/>
      <c r="C3" s="204"/>
      <c r="D3" s="204"/>
    </row>
    <row r="4" spans="1:8" ht="21" customHeight="1" x14ac:dyDescent="0.25">
      <c r="A4" s="2248" t="s">
        <v>1107</v>
      </c>
      <c r="B4" s="2248" t="s">
        <v>48</v>
      </c>
      <c r="C4" s="184" t="s">
        <v>168</v>
      </c>
      <c r="D4" s="184" t="s">
        <v>167</v>
      </c>
      <c r="E4" s="184" t="s">
        <v>49</v>
      </c>
      <c r="F4" s="1875" t="s">
        <v>163</v>
      </c>
      <c r="G4" s="1875"/>
      <c r="H4" s="1875"/>
    </row>
    <row r="5" spans="1:8" ht="21" customHeight="1" x14ac:dyDescent="0.25">
      <c r="A5" s="2249"/>
      <c r="B5" s="2249"/>
      <c r="C5" s="599" t="s">
        <v>1295</v>
      </c>
      <c r="D5" s="599" t="s">
        <v>1296</v>
      </c>
      <c r="E5" s="599" t="s">
        <v>1297</v>
      </c>
      <c r="F5" s="599" t="s">
        <v>1298</v>
      </c>
      <c r="G5" s="599" t="s">
        <v>1299</v>
      </c>
      <c r="H5" s="599" t="s">
        <v>1300</v>
      </c>
    </row>
    <row r="6" spans="1:8" ht="21" customHeight="1" x14ac:dyDescent="0.25">
      <c r="A6" s="156" t="s">
        <v>172</v>
      </c>
      <c r="B6" s="289" t="s">
        <v>1108</v>
      </c>
      <c r="C6" s="232"/>
      <c r="D6" s="232"/>
      <c r="E6" s="232"/>
      <c r="F6" s="232"/>
      <c r="G6" s="232"/>
      <c r="H6" s="232"/>
    </row>
    <row r="7" spans="1:8" ht="34.5" customHeight="1" x14ac:dyDescent="0.25">
      <c r="A7" s="362">
        <v>1</v>
      </c>
      <c r="B7" s="15" t="s">
        <v>1109</v>
      </c>
      <c r="C7" s="645" t="e">
        <f>'a. CWIP'!#REF!/('S1'!#REF!-'S2'!#REF!)</f>
        <v>#REF!</v>
      </c>
      <c r="D7" s="645" t="e">
        <f>'a. CWIP'!#REF!/('S1'!#REF!-'S2'!#REF!)</f>
        <v>#REF!</v>
      </c>
      <c r="E7" s="645"/>
      <c r="F7" s="645"/>
      <c r="G7" s="645"/>
      <c r="H7" s="645"/>
    </row>
    <row r="8" spans="1:8" ht="32.25" customHeight="1" x14ac:dyDescent="0.25">
      <c r="A8" s="362">
        <v>2</v>
      </c>
      <c r="B8" s="15" t="s">
        <v>1110</v>
      </c>
      <c r="C8" s="673" t="e">
        <f>'F1'!#REF!</f>
        <v>#REF!</v>
      </c>
      <c r="D8" s="673" t="e">
        <f>'F1'!#REF!</f>
        <v>#REF!</v>
      </c>
      <c r="E8" s="673" t="e">
        <f>'F1'!#REF!</f>
        <v>#REF!</v>
      </c>
      <c r="F8" s="673">
        <f>'F1'!C9</f>
        <v>0</v>
      </c>
      <c r="G8" s="673">
        <f>'F1'!D9</f>
        <v>0.34154843117869255</v>
      </c>
      <c r="H8" s="673" t="e">
        <f>'F1'!#REF!</f>
        <v>#REF!</v>
      </c>
    </row>
    <row r="9" spans="1:8" ht="28.5" customHeight="1" x14ac:dyDescent="0.25">
      <c r="A9" s="362">
        <v>3</v>
      </c>
      <c r="B9" s="15" t="s">
        <v>1111</v>
      </c>
      <c r="C9" s="641" t="e">
        <f>F27C!#REF!/'F1'!#REF!</f>
        <v>#REF!</v>
      </c>
      <c r="D9" s="641" t="e">
        <f>F27C!#REF!/'F1'!#REF!</f>
        <v>#REF!</v>
      </c>
      <c r="E9" s="641" t="e">
        <f>F27C!#REF!/'F1'!#REF!</f>
        <v>#REF!</v>
      </c>
      <c r="F9" s="641" t="e">
        <f>F27C!D29/'F1'!C52</f>
        <v>#DIV/0!</v>
      </c>
      <c r="G9" s="641" t="e">
        <f>F27C!#REF!/'F1'!D52</f>
        <v>#REF!</v>
      </c>
      <c r="H9" s="641" t="e">
        <f>F27C!#REF!/'F1'!#REF!</f>
        <v>#REF!</v>
      </c>
    </row>
    <row r="10" spans="1:8" ht="33" customHeight="1" x14ac:dyDescent="0.25">
      <c r="A10" s="362">
        <v>4</v>
      </c>
      <c r="B10" s="15" t="s">
        <v>1112</v>
      </c>
      <c r="C10" s="641" t="e">
        <f>'F26'!#REF!/'F1'!#REF!</f>
        <v>#REF!</v>
      </c>
      <c r="D10" s="641" t="e">
        <f>'F26'!#REF!/'F1'!#REF!</f>
        <v>#REF!</v>
      </c>
      <c r="E10" s="641" t="e">
        <f>'F26'!#REF!/'F1'!#REF!</f>
        <v>#REF!</v>
      </c>
      <c r="F10" s="641" t="e">
        <f>'F26'!C12/'F1'!C18</f>
        <v>#DIV/0!</v>
      </c>
      <c r="G10" s="641" t="e">
        <f>'F26'!#REF!/'F1'!D18</f>
        <v>#REF!</v>
      </c>
      <c r="H10" s="641" t="e">
        <f>'F26'!#REF!/'F1'!#REF!</f>
        <v>#REF!</v>
      </c>
    </row>
    <row r="11" spans="1:8" ht="21" customHeight="1" x14ac:dyDescent="0.25">
      <c r="A11" s="362">
        <v>5</v>
      </c>
      <c r="B11" s="229" t="s">
        <v>1113</v>
      </c>
      <c r="C11" s="641"/>
      <c r="D11" s="641"/>
      <c r="E11" s="641"/>
      <c r="F11" s="641"/>
      <c r="G11" s="641"/>
      <c r="H11" s="641"/>
    </row>
    <row r="12" spans="1:8" ht="21" customHeight="1" x14ac:dyDescent="0.25">
      <c r="A12" s="362">
        <v>6</v>
      </c>
      <c r="B12" s="15" t="s">
        <v>1114</v>
      </c>
      <c r="C12" s="641" t="e">
        <f>'S2'!#REF!/('F25'!E16+'F25'!G16)</f>
        <v>#REF!</v>
      </c>
      <c r="D12" s="641" t="e">
        <f>'S2'!#REF!/('F25'!E44+'F25'!G44)</f>
        <v>#REF!</v>
      </c>
      <c r="E12" s="641"/>
      <c r="F12" s="641"/>
      <c r="G12" s="641"/>
      <c r="H12" s="641"/>
    </row>
    <row r="13" spans="1:8" ht="31.5" customHeight="1" x14ac:dyDescent="0.25">
      <c r="A13" s="362">
        <v>7</v>
      </c>
      <c r="B13" s="15" t="s">
        <v>1115</v>
      </c>
      <c r="C13" s="646">
        <v>24.945433759503338</v>
      </c>
      <c r="D13" s="646">
        <v>29.435157488178163</v>
      </c>
      <c r="E13" s="646"/>
      <c r="F13" s="646"/>
      <c r="G13" s="646"/>
      <c r="H13" s="646"/>
    </row>
    <row r="14" spans="1:8" ht="31.5" customHeight="1" x14ac:dyDescent="0.25">
      <c r="A14" s="362">
        <v>9</v>
      </c>
      <c r="B14" s="15" t="s">
        <v>1116</v>
      </c>
      <c r="C14" s="641" t="e">
        <f>'F39'!C13/'F1'!#REF!</f>
        <v>#REF!</v>
      </c>
      <c r="D14" s="641" t="e">
        <f>'F39'!D13/'F1'!#REF!</f>
        <v>#REF!</v>
      </c>
      <c r="E14" s="641" t="e">
        <f>'F39'!E13/'F1'!#REF!</f>
        <v>#REF!</v>
      </c>
      <c r="F14" s="641" t="e">
        <f>'F39'!F13/'F1'!C18</f>
        <v>#DIV/0!</v>
      </c>
      <c r="G14" s="641" t="e">
        <f>'F39'!#REF!/'F1'!D18</f>
        <v>#REF!</v>
      </c>
      <c r="H14" s="641" t="e">
        <f>'F39'!#REF!/'F1'!#REF!</f>
        <v>#REF!</v>
      </c>
    </row>
    <row r="15" spans="1:8" ht="21" customHeight="1" x14ac:dyDescent="0.25">
      <c r="A15" s="362"/>
      <c r="B15" s="229"/>
      <c r="C15" s="641"/>
      <c r="D15" s="641"/>
      <c r="E15" s="641"/>
      <c r="F15" s="641"/>
      <c r="G15" s="641"/>
      <c r="H15" s="641"/>
    </row>
    <row r="16" spans="1:8" ht="21" customHeight="1" x14ac:dyDescent="0.25">
      <c r="A16" s="156" t="s">
        <v>183</v>
      </c>
      <c r="B16" s="289" t="s">
        <v>1117</v>
      </c>
      <c r="C16" s="641"/>
      <c r="D16" s="641"/>
      <c r="E16" s="641"/>
      <c r="F16" s="641"/>
      <c r="G16" s="641"/>
      <c r="H16" s="641"/>
    </row>
    <row r="17" spans="1:8" ht="30" x14ac:dyDescent="0.25">
      <c r="A17" s="362">
        <v>1</v>
      </c>
      <c r="B17" s="15" t="s">
        <v>1118</v>
      </c>
      <c r="C17" s="646" t="e">
        <f>'F1'!#REF!/'F28'!#REF!</f>
        <v>#REF!</v>
      </c>
      <c r="D17" s="646" t="e">
        <f>'F1'!#REF!/'F28'!#REF!</f>
        <v>#REF!</v>
      </c>
      <c r="E17" s="646" t="e">
        <f>'F1'!#REF!/'F28'!#REF!</f>
        <v>#REF!</v>
      </c>
      <c r="F17" s="646" t="e">
        <f>'F1'!C7/'F28'!C17</f>
        <v>#DIV/0!</v>
      </c>
      <c r="G17" s="646" t="e">
        <f>'F1'!D7/'F28'!#REF!</f>
        <v>#REF!</v>
      </c>
      <c r="H17" s="646" t="e">
        <f>'F1'!#REF!/'F28'!#REF!</f>
        <v>#REF!</v>
      </c>
    </row>
    <row r="18" spans="1:8" ht="19.5" customHeight="1" x14ac:dyDescent="0.25">
      <c r="A18" s="362">
        <v>2</v>
      </c>
      <c r="B18" s="15" t="s">
        <v>1119</v>
      </c>
      <c r="C18" s="641">
        <v>4.2311096193567428</v>
      </c>
      <c r="D18" s="641">
        <v>4.3780174241324241</v>
      </c>
      <c r="E18" s="641">
        <v>5.854055042847726</v>
      </c>
      <c r="F18" s="641">
        <v>6.9596640149742637</v>
      </c>
      <c r="G18" s="641">
        <v>7.3236686513843408</v>
      </c>
      <c r="H18" s="641">
        <v>7.3208969713732541</v>
      </c>
    </row>
    <row r="19" spans="1:8" ht="24" hidden="1" customHeight="1" x14ac:dyDescent="0.25">
      <c r="A19" s="362">
        <v>3</v>
      </c>
      <c r="B19" s="15" t="s">
        <v>1120</v>
      </c>
      <c r="C19" s="644"/>
      <c r="D19" s="644"/>
      <c r="E19" s="644"/>
      <c r="F19" s="644"/>
      <c r="G19" s="644"/>
      <c r="H19" s="644"/>
    </row>
    <row r="20" spans="1:8" ht="21" customHeight="1" x14ac:dyDescent="0.25">
      <c r="A20" s="362">
        <v>4</v>
      </c>
      <c r="B20" s="15" t="s">
        <v>1121</v>
      </c>
      <c r="C20" s="641" t="e">
        <f>'F1'!#REF!/('F28'!#REF!)</f>
        <v>#REF!</v>
      </c>
      <c r="D20" s="641" t="e">
        <f>'F1'!#REF!/('F28'!#REF!)</f>
        <v>#REF!</v>
      </c>
      <c r="E20" s="641" t="e">
        <f>'F1'!#REF!/('F28'!#REF!)</f>
        <v>#REF!</v>
      </c>
      <c r="F20" s="641" t="e">
        <f>'F1'!C18/('F28'!C17)</f>
        <v>#DIV/0!</v>
      </c>
      <c r="G20" s="641" t="e">
        <f>'F1'!D18/('F28'!#REF!)</f>
        <v>#REF!</v>
      </c>
      <c r="H20" s="641" t="e">
        <f>'F1'!#REF!/('F28'!#REF!)</f>
        <v>#REF!</v>
      </c>
    </row>
    <row r="21" spans="1:8" ht="33" customHeight="1" x14ac:dyDescent="0.25">
      <c r="A21" s="362">
        <v>5</v>
      </c>
      <c r="B21" s="15" t="s">
        <v>1122</v>
      </c>
      <c r="C21" s="641"/>
      <c r="D21" s="641"/>
      <c r="E21" s="641"/>
      <c r="F21" s="641"/>
      <c r="G21" s="641"/>
      <c r="H21" s="641"/>
    </row>
    <row r="22" spans="1:8" ht="21" hidden="1" customHeight="1" x14ac:dyDescent="0.25">
      <c r="A22" s="362"/>
      <c r="B22" s="229"/>
      <c r="C22" s="641"/>
      <c r="D22" s="641"/>
      <c r="E22" s="641"/>
      <c r="F22" s="641"/>
      <c r="G22" s="641"/>
      <c r="H22" s="641"/>
    </row>
    <row r="23" spans="1:8" ht="21" hidden="1" customHeight="1" x14ac:dyDescent="0.25">
      <c r="A23" s="156" t="s">
        <v>260</v>
      </c>
      <c r="B23" s="289" t="s">
        <v>1123</v>
      </c>
      <c r="C23" s="642"/>
      <c r="D23" s="642"/>
      <c r="E23" s="641"/>
      <c r="F23" s="641"/>
      <c r="G23" s="641"/>
      <c r="H23" s="641"/>
    </row>
    <row r="24" spans="1:8" ht="37.5" hidden="1" customHeight="1" x14ac:dyDescent="0.25">
      <c r="A24" s="362">
        <v>1</v>
      </c>
      <c r="B24" s="15" t="s">
        <v>1124</v>
      </c>
      <c r="C24" s="643"/>
      <c r="D24" s="643"/>
      <c r="E24" s="644"/>
      <c r="F24" s="644"/>
      <c r="G24" s="644"/>
      <c r="H24" s="644"/>
    </row>
    <row r="25" spans="1:8" ht="64.5" hidden="1" customHeight="1" x14ac:dyDescent="0.25">
      <c r="A25" s="362">
        <v>2</v>
      </c>
      <c r="B25" s="15" t="s">
        <v>1125</v>
      </c>
      <c r="C25" s="643"/>
      <c r="D25" s="643"/>
      <c r="E25" s="644"/>
      <c r="F25" s="644"/>
      <c r="G25" s="644"/>
      <c r="H25" s="644"/>
    </row>
    <row r="26" spans="1:8" ht="21" customHeight="1" x14ac:dyDescent="0.25">
      <c r="A26" s="176"/>
    </row>
    <row r="27" spans="1:8" ht="21" customHeight="1" x14ac:dyDescent="0.25">
      <c r="A27" s="176"/>
    </row>
    <row r="28" spans="1:8" ht="21" customHeight="1" x14ac:dyDescent="0.25">
      <c r="A28" s="176"/>
      <c r="F28" s="1956" t="s">
        <v>847</v>
      </c>
      <c r="G28" s="1956"/>
      <c r="H28" s="1956"/>
    </row>
    <row r="29" spans="1:8" ht="21" customHeight="1" x14ac:dyDescent="0.25">
      <c r="A29" s="176"/>
    </row>
    <row r="30" spans="1:8" ht="21" customHeight="1" x14ac:dyDescent="0.25">
      <c r="A30" s="176"/>
    </row>
    <row r="31" spans="1:8" ht="21" customHeight="1" x14ac:dyDescent="0.25">
      <c r="A31" s="176"/>
    </row>
    <row r="32" spans="1:8" ht="21" customHeight="1" x14ac:dyDescent="0.25">
      <c r="A32" s="176"/>
    </row>
    <row r="33" spans="1:1" ht="21" customHeight="1" x14ac:dyDescent="0.25">
      <c r="A33" s="176"/>
    </row>
    <row r="34" spans="1:1" ht="21" customHeight="1" x14ac:dyDescent="0.25">
      <c r="A34" s="176"/>
    </row>
    <row r="35" spans="1:1" ht="21" customHeight="1" x14ac:dyDescent="0.25">
      <c r="A35" s="176"/>
    </row>
    <row r="36" spans="1:1" ht="21" customHeight="1" x14ac:dyDescent="0.25">
      <c r="A36" s="176"/>
    </row>
    <row r="37" spans="1:1" ht="21" customHeight="1" x14ac:dyDescent="0.25">
      <c r="A37" s="176"/>
    </row>
    <row r="38" spans="1:1" ht="21" customHeight="1" x14ac:dyDescent="0.25">
      <c r="A38" s="176"/>
    </row>
    <row r="39" spans="1:1" ht="21" customHeight="1" x14ac:dyDescent="0.25">
      <c r="A39" s="176"/>
    </row>
    <row r="40" spans="1:1" ht="21" customHeight="1" x14ac:dyDescent="0.25">
      <c r="A40" s="176"/>
    </row>
    <row r="41" spans="1:1" ht="21" customHeight="1" x14ac:dyDescent="0.25">
      <c r="A41" s="176"/>
    </row>
    <row r="42" spans="1:1" ht="21" customHeight="1" x14ac:dyDescent="0.25">
      <c r="A42" s="176"/>
    </row>
    <row r="43" spans="1:1" ht="21" customHeight="1" x14ac:dyDescent="0.25">
      <c r="A43" s="176"/>
    </row>
    <row r="44" spans="1:1" ht="21" customHeight="1" x14ac:dyDescent="0.25">
      <c r="A44" s="176"/>
    </row>
    <row r="45" spans="1:1" ht="21" customHeight="1" x14ac:dyDescent="0.25">
      <c r="A45" s="176"/>
    </row>
    <row r="46" spans="1:1" ht="21" customHeight="1" x14ac:dyDescent="0.25">
      <c r="A46" s="176"/>
    </row>
    <row r="47" spans="1:1" ht="21" customHeight="1" x14ac:dyDescent="0.25">
      <c r="A47" s="176"/>
    </row>
    <row r="48" spans="1:1" ht="21" customHeight="1" x14ac:dyDescent="0.25">
      <c r="A48" s="176"/>
    </row>
    <row r="49" spans="1:1" ht="21" customHeight="1" x14ac:dyDescent="0.25">
      <c r="A49" s="176"/>
    </row>
    <row r="50" spans="1:1" ht="21" customHeight="1" x14ac:dyDescent="0.25">
      <c r="A50" s="176"/>
    </row>
    <row r="51" spans="1:1" ht="21" customHeight="1" x14ac:dyDescent="0.25">
      <c r="A51" s="176"/>
    </row>
    <row r="52" spans="1:1" ht="21" customHeight="1" x14ac:dyDescent="0.25">
      <c r="A52" s="176"/>
    </row>
    <row r="53" spans="1:1" ht="21" customHeight="1" x14ac:dyDescent="0.25">
      <c r="A53" s="176"/>
    </row>
    <row r="54" spans="1:1" ht="21" customHeight="1" x14ac:dyDescent="0.25">
      <c r="A54" s="176"/>
    </row>
    <row r="55" spans="1:1" ht="21" customHeight="1" x14ac:dyDescent="0.25">
      <c r="A55" s="176"/>
    </row>
    <row r="56" spans="1:1" ht="21" customHeight="1" x14ac:dyDescent="0.25">
      <c r="A56" s="176"/>
    </row>
    <row r="57" spans="1:1" ht="21" customHeight="1" x14ac:dyDescent="0.25">
      <c r="A57" s="176"/>
    </row>
    <row r="58" spans="1:1" ht="21" customHeight="1" x14ac:dyDescent="0.25">
      <c r="A58" s="176"/>
    </row>
    <row r="59" spans="1:1" ht="21" customHeight="1" x14ac:dyDescent="0.25">
      <c r="A59" s="176"/>
    </row>
    <row r="60" spans="1:1" ht="21" customHeight="1" x14ac:dyDescent="0.25">
      <c r="A60" s="176"/>
    </row>
    <row r="61" spans="1:1" ht="21" customHeight="1" x14ac:dyDescent="0.25">
      <c r="A61" s="176"/>
    </row>
    <row r="62" spans="1:1" ht="21" customHeight="1" x14ac:dyDescent="0.25">
      <c r="A62" s="176"/>
    </row>
    <row r="63" spans="1:1" ht="21" customHeight="1" x14ac:dyDescent="0.25">
      <c r="A63" s="176"/>
    </row>
    <row r="64" spans="1:1" ht="21" customHeight="1" x14ac:dyDescent="0.25">
      <c r="A64" s="176"/>
    </row>
    <row r="65" spans="1:1" ht="21" customHeight="1" x14ac:dyDescent="0.25">
      <c r="A65" s="176"/>
    </row>
    <row r="66" spans="1:1" ht="21" customHeight="1" x14ac:dyDescent="0.25">
      <c r="A66" s="176"/>
    </row>
    <row r="67" spans="1:1" ht="21" customHeight="1" x14ac:dyDescent="0.25">
      <c r="A67" s="176"/>
    </row>
    <row r="68" spans="1:1" ht="21" customHeight="1" x14ac:dyDescent="0.25">
      <c r="A68" s="176"/>
    </row>
    <row r="69" spans="1:1" ht="21" customHeight="1" x14ac:dyDescent="0.25"/>
    <row r="70" spans="1:1" ht="21" customHeight="1" x14ac:dyDescent="0.25"/>
    <row r="71" spans="1:1" ht="21" customHeight="1" x14ac:dyDescent="0.25"/>
    <row r="72" spans="1:1" ht="21" customHeight="1" x14ac:dyDescent="0.25"/>
    <row r="73" spans="1:1" ht="21" customHeight="1" x14ac:dyDescent="0.25"/>
    <row r="74" spans="1:1" ht="21" customHeight="1" x14ac:dyDescent="0.25"/>
    <row r="75" spans="1:1" ht="21" customHeight="1" x14ac:dyDescent="0.25"/>
    <row r="76" spans="1:1" ht="21" customHeight="1" x14ac:dyDescent="0.25"/>
    <row r="77" spans="1:1" ht="21" customHeight="1" x14ac:dyDescent="0.25"/>
    <row r="78" spans="1:1" ht="21" customHeight="1" x14ac:dyDescent="0.25"/>
    <row r="79" spans="1:1" ht="21" customHeight="1" x14ac:dyDescent="0.25"/>
    <row r="80" spans="1:1"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sheetData>
  <mergeCells count="7">
    <mergeCell ref="F28:H28"/>
    <mergeCell ref="F4:H4"/>
    <mergeCell ref="G2:H2"/>
    <mergeCell ref="A2:F2"/>
    <mergeCell ref="A1:H1"/>
    <mergeCell ref="B4:B5"/>
    <mergeCell ref="A4:A5"/>
  </mergeCells>
  <pageMargins left="0.7" right="0.7" top="0.75" bottom="0.75" header="0.3" footer="0.3"/>
  <pageSetup paperSize="9" scale="65" fitToHeight="2"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
  <sheetViews>
    <sheetView workbookViewId="0"/>
  </sheetViews>
  <sheetFormatPr defaultRowHeight="15" x14ac:dyDescent="0.25"/>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
  <sheetViews>
    <sheetView workbookViewId="0"/>
  </sheetViews>
  <sheetFormatPr defaultRowHeight="15" x14ac:dyDescent="0.25"/>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
  <sheetViews>
    <sheetView workbookViewId="0">
      <selection activeCell="A23" sqref="A23"/>
    </sheetView>
  </sheetViews>
  <sheetFormatPr defaultRowHeight="15" x14ac:dyDescent="0.25"/>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
  <sheetViews>
    <sheetView workbookViewId="0">
      <selection sqref="A1:G1"/>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02"/>
  <sheetViews>
    <sheetView view="pageBreakPreview" topLeftCell="A48" zoomScaleSheetLayoutView="100" workbookViewId="0">
      <selection activeCell="A57" sqref="A57:XFD90"/>
    </sheetView>
  </sheetViews>
  <sheetFormatPr defaultColWidth="9.140625" defaultRowHeight="15" x14ac:dyDescent="0.25"/>
  <cols>
    <col min="1" max="1" width="5" style="546" customWidth="1"/>
    <col min="2" max="2" width="42.85546875" style="546" customWidth="1"/>
    <col min="3" max="3" width="6.28515625" style="546" customWidth="1"/>
    <col min="4" max="6" width="13.28515625" style="546" hidden="1" customWidth="1"/>
    <col min="7" max="7" width="14.7109375" style="546" hidden="1" customWidth="1"/>
    <col min="8" max="8" width="12.28515625" style="546" hidden="1" customWidth="1"/>
    <col min="9" max="9" width="19.7109375" style="546" hidden="1" customWidth="1"/>
    <col min="10" max="10" width="27.85546875" style="546" customWidth="1"/>
    <col min="11" max="16384" width="9.140625" style="546"/>
  </cols>
  <sheetData>
    <row r="1" spans="1:10" x14ac:dyDescent="0.25">
      <c r="A1" s="1804" t="str">
        <f>'S2'!A1:B1</f>
        <v>Name of Transmission Licensee: Uttar Pradesh Power Transmission Corporation Limited</v>
      </c>
      <c r="B1" s="1805"/>
      <c r="C1" s="1805"/>
      <c r="D1" s="1805"/>
      <c r="E1" s="1805"/>
      <c r="F1" s="1805"/>
      <c r="G1" s="1805"/>
      <c r="H1" s="1805"/>
      <c r="I1" s="1805"/>
      <c r="J1" s="1806"/>
    </row>
    <row r="2" spans="1:10" x14ac:dyDescent="0.25">
      <c r="A2" s="1093" t="s">
        <v>7</v>
      </c>
      <c r="B2" s="985"/>
      <c r="C2" s="985"/>
      <c r="D2" s="985"/>
      <c r="E2" s="985"/>
      <c r="F2" s="985"/>
      <c r="G2" s="985"/>
      <c r="H2" s="985"/>
      <c r="I2" s="1849" t="s">
        <v>871</v>
      </c>
      <c r="J2" s="1850"/>
    </row>
    <row r="3" spans="1:10" x14ac:dyDescent="0.25">
      <c r="A3" s="1094"/>
      <c r="B3" s="891"/>
      <c r="C3" s="893"/>
      <c r="D3" s="894"/>
      <c r="E3" s="692"/>
      <c r="F3" s="891"/>
      <c r="G3" s="983"/>
      <c r="H3" s="891"/>
      <c r="I3" s="984"/>
      <c r="J3" s="1095"/>
    </row>
    <row r="4" spans="1:10" x14ac:dyDescent="0.25">
      <c r="A4" s="1852" t="s">
        <v>1807</v>
      </c>
      <c r="B4" s="1853"/>
      <c r="C4" s="1853"/>
      <c r="D4" s="1853"/>
      <c r="E4" s="1853"/>
      <c r="F4" s="1853"/>
      <c r="G4" s="1853"/>
      <c r="H4" s="1853"/>
      <c r="I4" s="1853"/>
      <c r="J4" s="1096"/>
    </row>
    <row r="5" spans="1:10" x14ac:dyDescent="0.25">
      <c r="A5" s="1851"/>
      <c r="B5" s="1830"/>
      <c r="C5" s="1830"/>
      <c r="D5" s="1540"/>
      <c r="E5" s="1540"/>
      <c r="F5" s="1540"/>
      <c r="G5" s="1538"/>
      <c r="H5" s="1538"/>
      <c r="I5" s="945"/>
      <c r="J5" s="1048" t="s">
        <v>1541</v>
      </c>
    </row>
    <row r="6" spans="1:10" x14ac:dyDescent="0.25">
      <c r="A6" s="1851"/>
      <c r="B6" s="1830"/>
      <c r="C6" s="1830"/>
      <c r="D6" s="1539"/>
      <c r="E6" s="1539"/>
      <c r="F6" s="1539"/>
      <c r="G6" s="1539"/>
      <c r="H6" s="1539"/>
      <c r="I6" s="1545"/>
      <c r="J6" s="1536" t="s">
        <v>1256</v>
      </c>
    </row>
    <row r="7" spans="1:10" x14ac:dyDescent="0.25">
      <c r="A7" s="1097" t="s">
        <v>172</v>
      </c>
      <c r="B7" s="736" t="s">
        <v>173</v>
      </c>
      <c r="C7" s="1544"/>
      <c r="D7" s="1540"/>
      <c r="E7" s="1540"/>
      <c r="F7" s="1540"/>
      <c r="G7" s="1540"/>
      <c r="H7" s="751"/>
      <c r="I7" s="946"/>
      <c r="J7" s="1096"/>
    </row>
    <row r="8" spans="1:10" x14ac:dyDescent="0.25">
      <c r="A8" s="1098">
        <v>1</v>
      </c>
      <c r="B8" s="737" t="s">
        <v>191</v>
      </c>
      <c r="C8" s="738"/>
      <c r="D8" s="739"/>
      <c r="E8" s="739"/>
      <c r="F8" s="740"/>
      <c r="G8" s="1547"/>
      <c r="H8" s="751"/>
      <c r="I8" s="947"/>
      <c r="J8" s="1592">
        <v>22851.681</v>
      </c>
    </row>
    <row r="9" spans="1:10" x14ac:dyDescent="0.25">
      <c r="A9" s="1098">
        <v>2</v>
      </c>
      <c r="B9" s="737" t="s">
        <v>192</v>
      </c>
      <c r="C9" s="738"/>
      <c r="D9" s="739"/>
      <c r="E9" s="739"/>
      <c r="F9" s="740"/>
      <c r="G9" s="740"/>
      <c r="H9" s="751"/>
      <c r="I9" s="948"/>
      <c r="J9" s="1593">
        <v>34432.415000000001</v>
      </c>
    </row>
    <row r="10" spans="1:10" x14ac:dyDescent="0.25">
      <c r="A10" s="1098">
        <v>3</v>
      </c>
      <c r="B10" s="737" t="s">
        <v>1679</v>
      </c>
      <c r="C10" s="738"/>
      <c r="D10" s="739"/>
      <c r="E10" s="739"/>
      <c r="F10" s="740"/>
      <c r="G10" s="740"/>
      <c r="H10" s="751"/>
      <c r="I10" s="948"/>
      <c r="J10" s="1593">
        <v>26651.592000000001</v>
      </c>
    </row>
    <row r="11" spans="1:10" x14ac:dyDescent="0.25">
      <c r="A11" s="1098">
        <v>4</v>
      </c>
      <c r="B11" s="737" t="s">
        <v>194</v>
      </c>
      <c r="C11" s="738"/>
      <c r="D11" s="739"/>
      <c r="E11" s="739"/>
      <c r="F11" s="740"/>
      <c r="G11" s="740"/>
      <c r="H11" s="751"/>
      <c r="I11" s="948"/>
      <c r="J11" s="1593">
        <v>24706.502</v>
      </c>
    </row>
    <row r="12" spans="1:10" x14ac:dyDescent="0.25">
      <c r="A12" s="1098">
        <v>5</v>
      </c>
      <c r="B12" s="737" t="s">
        <v>1816</v>
      </c>
      <c r="C12" s="738"/>
      <c r="D12" s="739"/>
      <c r="E12" s="739"/>
      <c r="F12" s="740"/>
      <c r="G12" s="740"/>
      <c r="H12" s="751"/>
      <c r="I12" s="948"/>
      <c r="J12" s="1593">
        <v>2259.1309999999999</v>
      </c>
    </row>
    <row r="13" spans="1:10" x14ac:dyDescent="0.25">
      <c r="A13" s="1098">
        <v>6</v>
      </c>
      <c r="B13" s="737" t="s">
        <v>179</v>
      </c>
      <c r="C13" s="738"/>
      <c r="D13" s="739"/>
      <c r="E13" s="739"/>
      <c r="F13" s="740"/>
      <c r="G13" s="740"/>
      <c r="H13" s="751"/>
      <c r="I13" s="948"/>
      <c r="J13" s="1593">
        <v>3582.7339999999999</v>
      </c>
    </row>
    <row r="14" spans="1:10" x14ac:dyDescent="0.25">
      <c r="A14" s="1098">
        <v>7</v>
      </c>
      <c r="B14" s="737" t="s">
        <v>1817</v>
      </c>
      <c r="C14" s="738"/>
      <c r="D14" s="741"/>
      <c r="E14" s="740"/>
      <c r="F14" s="740"/>
      <c r="G14" s="740"/>
      <c r="H14" s="751"/>
      <c r="I14" s="948"/>
      <c r="J14" s="1593">
        <v>1225.55</v>
      </c>
    </row>
    <row r="15" spans="1:10" x14ac:dyDescent="0.25">
      <c r="A15" s="1098">
        <v>8</v>
      </c>
      <c r="B15" s="737" t="s">
        <v>1818</v>
      </c>
      <c r="C15" s="738"/>
      <c r="D15" s="741"/>
      <c r="E15" s="740"/>
      <c r="F15" s="740"/>
      <c r="G15" s="740"/>
      <c r="H15" s="751"/>
      <c r="I15" s="948"/>
      <c r="J15" s="1594">
        <v>320.36200000000002</v>
      </c>
    </row>
    <row r="16" spans="1:10" x14ac:dyDescent="0.25">
      <c r="A16" s="1098">
        <v>9</v>
      </c>
      <c r="B16" s="737" t="s">
        <v>1819</v>
      </c>
      <c r="C16" s="738"/>
      <c r="D16" s="741"/>
      <c r="E16" s="740"/>
      <c r="F16" s="515"/>
      <c r="G16" s="515"/>
      <c r="H16" s="751"/>
      <c r="I16" s="948"/>
      <c r="J16" s="1594">
        <v>701.84199999999998</v>
      </c>
    </row>
    <row r="17" spans="1:10" hidden="1" x14ac:dyDescent="0.25">
      <c r="A17" s="1099"/>
      <c r="B17" s="742"/>
      <c r="C17" s="738"/>
      <c r="D17" s="741"/>
      <c r="E17" s="740"/>
      <c r="F17" s="740"/>
      <c r="G17" s="740"/>
      <c r="H17" s="751"/>
      <c r="I17" s="948"/>
      <c r="J17" s="1594"/>
    </row>
    <row r="18" spans="1:10" hidden="1" x14ac:dyDescent="0.25">
      <c r="A18" s="1099"/>
      <c r="B18" s="742"/>
      <c r="C18" s="738"/>
      <c r="D18" s="741"/>
      <c r="E18" s="740"/>
      <c r="F18" s="740"/>
      <c r="G18" s="740"/>
      <c r="H18" s="751"/>
      <c r="I18" s="948"/>
      <c r="J18" s="1594"/>
    </row>
    <row r="19" spans="1:10" hidden="1" x14ac:dyDescent="0.25">
      <c r="A19" s="1100"/>
      <c r="B19" s="742"/>
      <c r="C19" s="738"/>
      <c r="D19" s="741"/>
      <c r="E19" s="740"/>
      <c r="F19" s="740"/>
      <c r="G19" s="740"/>
      <c r="H19" s="751"/>
      <c r="I19" s="948"/>
      <c r="J19" s="1595">
        <f>SUM(J8:J16)</f>
        <v>116731.80899999999</v>
      </c>
    </row>
    <row r="20" spans="1:10" x14ac:dyDescent="0.25">
      <c r="A20" s="1101"/>
      <c r="B20" s="825" t="s">
        <v>188</v>
      </c>
      <c r="C20" s="825"/>
      <c r="D20" s="768"/>
      <c r="E20" s="768"/>
      <c r="F20" s="768"/>
      <c r="G20" s="768"/>
      <c r="H20" s="768"/>
      <c r="I20" s="949"/>
      <c r="J20" s="1596">
        <f>SUM(J8:J16)</f>
        <v>116731.80899999999</v>
      </c>
    </row>
    <row r="21" spans="1:10" hidden="1" x14ac:dyDescent="0.25">
      <c r="A21" s="1102"/>
      <c r="B21" s="879"/>
      <c r="C21" s="879"/>
      <c r="D21" s="879"/>
      <c r="E21" s="879"/>
      <c r="F21" s="879"/>
      <c r="G21" s="879"/>
      <c r="H21" s="751"/>
      <c r="I21" s="946"/>
      <c r="J21" s="1096"/>
    </row>
    <row r="22" spans="1:10" x14ac:dyDescent="0.25">
      <c r="A22" s="1102"/>
      <c r="B22" s="879"/>
      <c r="C22" s="879"/>
      <c r="D22" s="879"/>
      <c r="E22" s="879"/>
      <c r="F22" s="879"/>
      <c r="G22" s="879"/>
      <c r="H22" s="751"/>
      <c r="I22" s="946"/>
      <c r="J22" s="1096"/>
    </row>
    <row r="23" spans="1:10" x14ac:dyDescent="0.25">
      <c r="A23" s="1846" t="s">
        <v>1793</v>
      </c>
      <c r="B23" s="1847"/>
      <c r="C23" s="1847"/>
      <c r="D23" s="1847"/>
      <c r="E23" s="1847"/>
      <c r="F23" s="1847"/>
      <c r="G23" s="1847"/>
      <c r="H23" s="1847"/>
      <c r="I23" s="1848"/>
      <c r="J23" s="1096"/>
    </row>
    <row r="24" spans="1:10" x14ac:dyDescent="0.25">
      <c r="A24" s="1829"/>
      <c r="B24" s="1830"/>
      <c r="C24" s="1830"/>
      <c r="D24" s="1540" t="s">
        <v>168</v>
      </c>
      <c r="E24" s="1540" t="s">
        <v>167</v>
      </c>
      <c r="F24" s="1540" t="s">
        <v>49</v>
      </c>
      <c r="G24" s="1812" t="s">
        <v>1541</v>
      </c>
      <c r="H24" s="1812"/>
      <c r="I24" s="1826"/>
      <c r="J24" s="1048" t="s">
        <v>1541</v>
      </c>
    </row>
    <row r="25" spans="1:10" x14ac:dyDescent="0.25">
      <c r="A25" s="1829"/>
      <c r="B25" s="1830"/>
      <c r="C25" s="1830"/>
      <c r="D25" s="1539" t="s">
        <v>1251</v>
      </c>
      <c r="E25" s="1539" t="s">
        <v>1252</v>
      </c>
      <c r="F25" s="1539" t="s">
        <v>1253</v>
      </c>
      <c r="G25" s="1831" t="s">
        <v>1255</v>
      </c>
      <c r="H25" s="1832"/>
      <c r="I25" s="1832"/>
      <c r="J25" s="1536" t="s">
        <v>1256</v>
      </c>
    </row>
    <row r="26" spans="1:10" x14ac:dyDescent="0.25">
      <c r="A26" s="1097" t="s">
        <v>172</v>
      </c>
      <c r="B26" s="736" t="s">
        <v>173</v>
      </c>
      <c r="C26" s="1544"/>
      <c r="D26" s="1833" t="s">
        <v>1694</v>
      </c>
      <c r="E26" s="1834"/>
      <c r="F26" s="1834"/>
      <c r="G26" s="1834"/>
      <c r="H26" s="1834"/>
      <c r="I26" s="1834"/>
      <c r="J26" s="1835"/>
    </row>
    <row r="27" spans="1:10" x14ac:dyDescent="0.25">
      <c r="A27" s="1098">
        <v>1</v>
      </c>
      <c r="B27" s="737" t="s">
        <v>191</v>
      </c>
      <c r="C27" s="738"/>
      <c r="D27" s="1836"/>
      <c r="E27" s="1837"/>
      <c r="F27" s="1837"/>
      <c r="G27" s="1837"/>
      <c r="H27" s="1837"/>
      <c r="I27" s="1837"/>
      <c r="J27" s="1838"/>
    </row>
    <row r="28" spans="1:10" x14ac:dyDescent="0.25">
      <c r="A28" s="1098">
        <v>2</v>
      </c>
      <c r="B28" s="737" t="s">
        <v>192</v>
      </c>
      <c r="C28" s="738"/>
      <c r="D28" s="1836"/>
      <c r="E28" s="1837"/>
      <c r="F28" s="1837"/>
      <c r="G28" s="1837"/>
      <c r="H28" s="1837"/>
      <c r="I28" s="1837"/>
      <c r="J28" s="1838"/>
    </row>
    <row r="29" spans="1:10" x14ac:dyDescent="0.25">
      <c r="A29" s="1098">
        <v>3</v>
      </c>
      <c r="B29" s="737" t="s">
        <v>193</v>
      </c>
      <c r="C29" s="738"/>
      <c r="D29" s="1836"/>
      <c r="E29" s="1837"/>
      <c r="F29" s="1837"/>
      <c r="G29" s="1837"/>
      <c r="H29" s="1837"/>
      <c r="I29" s="1837"/>
      <c r="J29" s="1838"/>
    </row>
    <row r="30" spans="1:10" x14ac:dyDescent="0.25">
      <c r="A30" s="1098">
        <v>4</v>
      </c>
      <c r="B30" s="737" t="s">
        <v>194</v>
      </c>
      <c r="C30" s="738"/>
      <c r="D30" s="1836"/>
      <c r="E30" s="1837"/>
      <c r="F30" s="1837"/>
      <c r="G30" s="1837"/>
      <c r="H30" s="1837"/>
      <c r="I30" s="1837"/>
      <c r="J30" s="1838"/>
    </row>
    <row r="31" spans="1:10" x14ac:dyDescent="0.25">
      <c r="A31" s="1098">
        <v>5</v>
      </c>
      <c r="B31" s="737" t="s">
        <v>195</v>
      </c>
      <c r="C31" s="738"/>
      <c r="D31" s="1836"/>
      <c r="E31" s="1837"/>
      <c r="F31" s="1837"/>
      <c r="G31" s="1837"/>
      <c r="H31" s="1837"/>
      <c r="I31" s="1837"/>
      <c r="J31" s="1838"/>
    </row>
    <row r="32" spans="1:10" x14ac:dyDescent="0.25">
      <c r="A32" s="1098">
        <v>6</v>
      </c>
      <c r="B32" s="737" t="s">
        <v>179</v>
      </c>
      <c r="C32" s="738"/>
      <c r="D32" s="1836"/>
      <c r="E32" s="1837"/>
      <c r="F32" s="1837"/>
      <c r="G32" s="1837"/>
      <c r="H32" s="1837"/>
      <c r="I32" s="1837"/>
      <c r="J32" s="1838"/>
    </row>
    <row r="33" spans="1:10" x14ac:dyDescent="0.25">
      <c r="A33" s="1098">
        <v>7</v>
      </c>
      <c r="B33" s="737" t="s">
        <v>187</v>
      </c>
      <c r="C33" s="738"/>
      <c r="D33" s="1836"/>
      <c r="E33" s="1837"/>
      <c r="F33" s="1837"/>
      <c r="G33" s="1837"/>
      <c r="H33" s="1837"/>
      <c r="I33" s="1837"/>
      <c r="J33" s="1838"/>
    </row>
    <row r="34" spans="1:10" hidden="1" x14ac:dyDescent="0.25">
      <c r="A34" s="1098"/>
      <c r="B34" s="737"/>
      <c r="C34" s="738"/>
      <c r="D34" s="1836"/>
      <c r="E34" s="1837"/>
      <c r="F34" s="1837"/>
      <c r="G34" s="1837"/>
      <c r="H34" s="1837"/>
      <c r="I34" s="1837"/>
      <c r="J34" s="1838"/>
    </row>
    <row r="35" spans="1:10" ht="30" x14ac:dyDescent="0.25">
      <c r="A35" s="1097" t="s">
        <v>183</v>
      </c>
      <c r="B35" s="736" t="s">
        <v>185</v>
      </c>
      <c r="C35" s="738"/>
      <c r="D35" s="1836"/>
      <c r="E35" s="1837"/>
      <c r="F35" s="1837"/>
      <c r="G35" s="1837"/>
      <c r="H35" s="1837"/>
      <c r="I35" s="1837"/>
      <c r="J35" s="1838"/>
    </row>
    <row r="36" spans="1:10" hidden="1" x14ac:dyDescent="0.25">
      <c r="A36" s="1099">
        <v>1</v>
      </c>
      <c r="B36" s="742"/>
      <c r="C36" s="738"/>
      <c r="D36" s="1836"/>
      <c r="E36" s="1837"/>
      <c r="F36" s="1837"/>
      <c r="G36" s="1837"/>
      <c r="H36" s="1837"/>
      <c r="I36" s="1837"/>
      <c r="J36" s="1838"/>
    </row>
    <row r="37" spans="1:10" hidden="1" x14ac:dyDescent="0.25">
      <c r="A37" s="1099">
        <v>2</v>
      </c>
      <c r="B37" s="742"/>
      <c r="C37" s="738"/>
      <c r="D37" s="1836"/>
      <c r="E37" s="1837"/>
      <c r="F37" s="1837"/>
      <c r="G37" s="1837"/>
      <c r="H37" s="1837"/>
      <c r="I37" s="1837"/>
      <c r="J37" s="1838"/>
    </row>
    <row r="38" spans="1:10" x14ac:dyDescent="0.25">
      <c r="A38" s="1103"/>
      <c r="B38" s="825" t="s">
        <v>188</v>
      </c>
      <c r="C38" s="825"/>
      <c r="D38" s="1839"/>
      <c r="E38" s="1840"/>
      <c r="F38" s="1840"/>
      <c r="G38" s="1840"/>
      <c r="H38" s="1840"/>
      <c r="I38" s="1840"/>
      <c r="J38" s="1841"/>
    </row>
    <row r="39" spans="1:10" x14ac:dyDescent="0.25">
      <c r="A39" s="1102"/>
      <c r="B39" s="879"/>
      <c r="C39" s="879"/>
      <c r="D39" s="879"/>
      <c r="E39" s="879"/>
      <c r="F39" s="879"/>
      <c r="G39" s="879"/>
      <c r="H39" s="751"/>
      <c r="I39" s="946"/>
      <c r="J39" s="1096"/>
    </row>
    <row r="40" spans="1:10" x14ac:dyDescent="0.25">
      <c r="A40" s="1846" t="s">
        <v>1794</v>
      </c>
      <c r="B40" s="1847"/>
      <c r="C40" s="1847"/>
      <c r="D40" s="1847"/>
      <c r="E40" s="1847"/>
      <c r="F40" s="1847"/>
      <c r="G40" s="1847"/>
      <c r="H40" s="1847"/>
      <c r="I40" s="1848"/>
      <c r="J40" s="1096"/>
    </row>
    <row r="41" spans="1:10" x14ac:dyDescent="0.25">
      <c r="A41" s="1829"/>
      <c r="B41" s="1830"/>
      <c r="C41" s="1830"/>
      <c r="D41" s="1540" t="s">
        <v>168</v>
      </c>
      <c r="E41" s="1540" t="s">
        <v>167</v>
      </c>
      <c r="F41" s="1540" t="s">
        <v>49</v>
      </c>
      <c r="G41" s="1812" t="s">
        <v>1541</v>
      </c>
      <c r="H41" s="1812"/>
      <c r="I41" s="1826"/>
      <c r="J41" s="1048" t="s">
        <v>1541</v>
      </c>
    </row>
    <row r="42" spans="1:10" x14ac:dyDescent="0.25">
      <c r="A42" s="1829"/>
      <c r="B42" s="1830"/>
      <c r="C42" s="1830"/>
      <c r="D42" s="1539" t="s">
        <v>1251</v>
      </c>
      <c r="E42" s="1539" t="s">
        <v>1252</v>
      </c>
      <c r="F42" s="1539" t="s">
        <v>1253</v>
      </c>
      <c r="G42" s="1831" t="s">
        <v>1255</v>
      </c>
      <c r="H42" s="1832"/>
      <c r="I42" s="1832"/>
      <c r="J42" s="1536" t="s">
        <v>1256</v>
      </c>
    </row>
    <row r="43" spans="1:10" x14ac:dyDescent="0.25">
      <c r="A43" s="1097" t="s">
        <v>172</v>
      </c>
      <c r="B43" s="736" t="s">
        <v>173</v>
      </c>
      <c r="C43" s="1544"/>
      <c r="D43" s="1540"/>
      <c r="E43" s="1540"/>
      <c r="F43" s="1540"/>
      <c r="G43" s="1540"/>
      <c r="H43" s="751"/>
      <c r="I43" s="946"/>
      <c r="J43" s="1096"/>
    </row>
    <row r="44" spans="1:10" x14ac:dyDescent="0.25">
      <c r="A44" s="1098">
        <v>1</v>
      </c>
      <c r="B44" s="737" t="s">
        <v>191</v>
      </c>
      <c r="C44" s="738"/>
      <c r="D44" s="1817" t="s">
        <v>1695</v>
      </c>
      <c r="E44" s="1818"/>
      <c r="F44" s="1818"/>
      <c r="G44" s="1818"/>
      <c r="H44" s="1818"/>
      <c r="I44" s="1818"/>
      <c r="J44" s="1819"/>
    </row>
    <row r="45" spans="1:10" x14ac:dyDescent="0.25">
      <c r="A45" s="1098">
        <v>2</v>
      </c>
      <c r="B45" s="737" t="s">
        <v>192</v>
      </c>
      <c r="C45" s="738"/>
      <c r="D45" s="1820"/>
      <c r="E45" s="1821"/>
      <c r="F45" s="1821"/>
      <c r="G45" s="1821"/>
      <c r="H45" s="1821"/>
      <c r="I45" s="1821"/>
      <c r="J45" s="1822"/>
    </row>
    <row r="46" spans="1:10" x14ac:dyDescent="0.25">
      <c r="A46" s="1098">
        <v>3</v>
      </c>
      <c r="B46" s="737" t="s">
        <v>193</v>
      </c>
      <c r="C46" s="738"/>
      <c r="D46" s="1820"/>
      <c r="E46" s="1821"/>
      <c r="F46" s="1821"/>
      <c r="G46" s="1821"/>
      <c r="H46" s="1821"/>
      <c r="I46" s="1821"/>
      <c r="J46" s="1822"/>
    </row>
    <row r="47" spans="1:10" x14ac:dyDescent="0.25">
      <c r="A47" s="1098">
        <v>4</v>
      </c>
      <c r="B47" s="737" t="s">
        <v>194</v>
      </c>
      <c r="C47" s="738"/>
      <c r="D47" s="1820"/>
      <c r="E47" s="1821"/>
      <c r="F47" s="1821"/>
      <c r="G47" s="1821"/>
      <c r="H47" s="1821"/>
      <c r="I47" s="1821"/>
      <c r="J47" s="1822"/>
    </row>
    <row r="48" spans="1:10" x14ac:dyDescent="0.25">
      <c r="A48" s="1098">
        <v>5</v>
      </c>
      <c r="B48" s="737" t="s">
        <v>195</v>
      </c>
      <c r="C48" s="738"/>
      <c r="D48" s="1820"/>
      <c r="E48" s="1821"/>
      <c r="F48" s="1821"/>
      <c r="G48" s="1821"/>
      <c r="H48" s="1821"/>
      <c r="I48" s="1821"/>
      <c r="J48" s="1822"/>
    </row>
    <row r="49" spans="1:10" x14ac:dyDescent="0.25">
      <c r="A49" s="1098">
        <v>6</v>
      </c>
      <c r="B49" s="737" t="s">
        <v>179</v>
      </c>
      <c r="C49" s="738"/>
      <c r="D49" s="1820"/>
      <c r="E49" s="1821"/>
      <c r="F49" s="1821"/>
      <c r="G49" s="1821"/>
      <c r="H49" s="1821"/>
      <c r="I49" s="1821"/>
      <c r="J49" s="1822"/>
    </row>
    <row r="50" spans="1:10" x14ac:dyDescent="0.25">
      <c r="A50" s="1098">
        <v>7</v>
      </c>
      <c r="B50" s="737" t="s">
        <v>187</v>
      </c>
      <c r="C50" s="738"/>
      <c r="D50" s="1820"/>
      <c r="E50" s="1821"/>
      <c r="F50" s="1821"/>
      <c r="G50" s="1821"/>
      <c r="H50" s="1821"/>
      <c r="I50" s="1821"/>
      <c r="J50" s="1822"/>
    </row>
    <row r="51" spans="1:10" x14ac:dyDescent="0.25">
      <c r="A51" s="1098"/>
      <c r="B51" s="737"/>
      <c r="C51" s="738"/>
      <c r="D51" s="1820"/>
      <c r="E51" s="1821"/>
      <c r="F51" s="1821"/>
      <c r="G51" s="1821"/>
      <c r="H51" s="1821"/>
      <c r="I51" s="1821"/>
      <c r="J51" s="1822"/>
    </row>
    <row r="52" spans="1:10" ht="30" x14ac:dyDescent="0.25">
      <c r="A52" s="1097" t="s">
        <v>183</v>
      </c>
      <c r="B52" s="736" t="s">
        <v>185</v>
      </c>
      <c r="C52" s="738"/>
      <c r="D52" s="1820"/>
      <c r="E52" s="1821"/>
      <c r="F52" s="1821"/>
      <c r="G52" s="1821"/>
      <c r="H52" s="1821"/>
      <c r="I52" s="1821"/>
      <c r="J52" s="1822"/>
    </row>
    <row r="53" spans="1:10" x14ac:dyDescent="0.25">
      <c r="A53" s="1099">
        <v>1</v>
      </c>
      <c r="B53" s="742"/>
      <c r="C53" s="738"/>
      <c r="D53" s="1823"/>
      <c r="E53" s="1824"/>
      <c r="F53" s="1824"/>
      <c r="G53" s="1824"/>
      <c r="H53" s="1824"/>
      <c r="I53" s="1824"/>
      <c r="J53" s="1825"/>
    </row>
    <row r="54" spans="1:10" x14ac:dyDescent="0.25">
      <c r="A54" s="1099">
        <v>2</v>
      </c>
      <c r="B54" s="742"/>
      <c r="C54" s="738"/>
      <c r="D54" s="744"/>
      <c r="E54" s="744"/>
      <c r="F54" s="744"/>
      <c r="G54" s="744"/>
      <c r="H54" s="751"/>
      <c r="I54" s="946"/>
      <c r="J54" s="1096"/>
    </row>
    <row r="55" spans="1:10" x14ac:dyDescent="0.25">
      <c r="A55" s="1104"/>
      <c r="B55" s="880" t="s">
        <v>188</v>
      </c>
      <c r="C55" s="880"/>
      <c r="D55" s="881">
        <v>15670</v>
      </c>
      <c r="E55" s="881">
        <v>16988</v>
      </c>
      <c r="F55" s="881">
        <v>17886</v>
      </c>
      <c r="G55" s="935">
        <v>20274</v>
      </c>
      <c r="H55" s="936"/>
      <c r="I55" s="880">
        <f>21128</f>
        <v>21128</v>
      </c>
      <c r="J55" s="1485">
        <f>F1A!F13</f>
        <v>21632</v>
      </c>
    </row>
    <row r="56" spans="1:10" x14ac:dyDescent="0.25">
      <c r="A56" s="1105"/>
      <c r="B56" s="888"/>
      <c r="C56" s="888"/>
      <c r="D56" s="888"/>
      <c r="E56" s="888"/>
      <c r="F56" s="888"/>
      <c r="G56" s="888"/>
      <c r="H56" s="889"/>
      <c r="I56" s="1553"/>
      <c r="J56" s="1095"/>
    </row>
    <row r="57" spans="1:10" hidden="1" x14ac:dyDescent="0.25">
      <c r="A57" s="1844" t="s">
        <v>189</v>
      </c>
      <c r="B57" s="1845"/>
      <c r="C57" s="1845"/>
      <c r="D57" s="1845"/>
      <c r="E57" s="1845"/>
      <c r="F57" s="1845"/>
      <c r="G57" s="1845"/>
      <c r="H57" s="748"/>
      <c r="I57" s="890"/>
      <c r="J57" s="1095"/>
    </row>
    <row r="58" spans="1:10" hidden="1" x14ac:dyDescent="0.25">
      <c r="A58" s="1827"/>
      <c r="B58" s="1828"/>
      <c r="C58" s="1828"/>
      <c r="D58" s="882" t="s">
        <v>168</v>
      </c>
      <c r="E58" s="882" t="s">
        <v>167</v>
      </c>
      <c r="F58" s="882" t="s">
        <v>49</v>
      </c>
      <c r="G58" s="882" t="s">
        <v>163</v>
      </c>
      <c r="H58" s="748"/>
      <c r="I58" s="890"/>
      <c r="J58" s="1095"/>
    </row>
    <row r="59" spans="1:10" hidden="1" x14ac:dyDescent="0.25">
      <c r="A59" s="1827"/>
      <c r="B59" s="1828"/>
      <c r="C59" s="1828"/>
      <c r="D59" s="601" t="s">
        <v>1251</v>
      </c>
      <c r="E59" s="601" t="s">
        <v>1252</v>
      </c>
      <c r="F59" s="601" t="s">
        <v>1253</v>
      </c>
      <c r="G59" s="601" t="s">
        <v>1254</v>
      </c>
      <c r="H59" s="748"/>
      <c r="I59" s="890"/>
      <c r="J59" s="1095"/>
    </row>
    <row r="60" spans="1:10" hidden="1" x14ac:dyDescent="0.25">
      <c r="A60" s="1106" t="s">
        <v>172</v>
      </c>
      <c r="B60" s="883" t="s">
        <v>173</v>
      </c>
      <c r="C60" s="1546"/>
      <c r="D60" s="882"/>
      <c r="E60" s="882"/>
      <c r="F60" s="882"/>
      <c r="G60" s="882"/>
      <c r="H60" s="748"/>
      <c r="I60" s="890"/>
      <c r="J60" s="1095"/>
    </row>
    <row r="61" spans="1:10" hidden="1" x14ac:dyDescent="0.25">
      <c r="A61" s="1107">
        <v>1</v>
      </c>
      <c r="B61" s="884" t="s">
        <v>191</v>
      </c>
      <c r="C61" s="745"/>
      <c r="D61" s="885"/>
      <c r="E61" s="885"/>
      <c r="F61" s="885"/>
      <c r="G61" s="885"/>
      <c r="H61" s="748"/>
      <c r="I61" s="890"/>
      <c r="J61" s="1095"/>
    </row>
    <row r="62" spans="1:10" hidden="1" x14ac:dyDescent="0.25">
      <c r="A62" s="1107">
        <v>2</v>
      </c>
      <c r="B62" s="884" t="s">
        <v>192</v>
      </c>
      <c r="C62" s="745"/>
      <c r="D62" s="885"/>
      <c r="E62" s="885"/>
      <c r="F62" s="885"/>
      <c r="G62" s="885"/>
      <c r="H62" s="748"/>
      <c r="I62" s="890"/>
      <c r="J62" s="1095"/>
    </row>
    <row r="63" spans="1:10" hidden="1" x14ac:dyDescent="0.25">
      <c r="A63" s="1107">
        <v>3</v>
      </c>
      <c r="B63" s="884" t="s">
        <v>193</v>
      </c>
      <c r="C63" s="745"/>
      <c r="D63" s="885"/>
      <c r="E63" s="885"/>
      <c r="F63" s="885"/>
      <c r="G63" s="885"/>
      <c r="H63" s="748"/>
      <c r="I63" s="890"/>
      <c r="J63" s="1095"/>
    </row>
    <row r="64" spans="1:10" hidden="1" x14ac:dyDescent="0.25">
      <c r="A64" s="1107">
        <v>4</v>
      </c>
      <c r="B64" s="884" t="s">
        <v>194</v>
      </c>
      <c r="C64" s="745"/>
      <c r="D64" s="885"/>
      <c r="E64" s="885"/>
      <c r="F64" s="885"/>
      <c r="G64" s="885"/>
      <c r="H64" s="748"/>
      <c r="I64" s="890"/>
      <c r="J64" s="1095"/>
    </row>
    <row r="65" spans="1:10" hidden="1" x14ac:dyDescent="0.25">
      <c r="A65" s="1107">
        <v>5</v>
      </c>
      <c r="B65" s="884" t="s">
        <v>195</v>
      </c>
      <c r="C65" s="745"/>
      <c r="D65" s="885"/>
      <c r="E65" s="885"/>
      <c r="F65" s="885"/>
      <c r="G65" s="885"/>
      <c r="H65" s="748"/>
      <c r="I65" s="890"/>
      <c r="J65" s="1095"/>
    </row>
    <row r="66" spans="1:10" hidden="1" x14ac:dyDescent="0.25">
      <c r="A66" s="1107">
        <v>6</v>
      </c>
      <c r="B66" s="884" t="s">
        <v>179</v>
      </c>
      <c r="C66" s="745"/>
      <c r="D66" s="885"/>
      <c r="E66" s="885"/>
      <c r="F66" s="885"/>
      <c r="G66" s="885"/>
      <c r="H66" s="748"/>
      <c r="I66" s="890"/>
      <c r="J66" s="1095"/>
    </row>
    <row r="67" spans="1:10" hidden="1" x14ac:dyDescent="0.25">
      <c r="A67" s="1107">
        <v>7</v>
      </c>
      <c r="B67" s="884" t="s">
        <v>187</v>
      </c>
      <c r="C67" s="745"/>
      <c r="D67" s="885"/>
      <c r="E67" s="885"/>
      <c r="F67" s="885"/>
      <c r="G67" s="885"/>
      <c r="H67" s="748"/>
      <c r="I67" s="890"/>
      <c r="J67" s="1095"/>
    </row>
    <row r="68" spans="1:10" hidden="1" x14ac:dyDescent="0.25">
      <c r="A68" s="1107"/>
      <c r="B68" s="884"/>
      <c r="C68" s="745"/>
      <c r="D68" s="885"/>
      <c r="E68" s="885"/>
      <c r="F68" s="885"/>
      <c r="G68" s="885"/>
      <c r="H68" s="748"/>
      <c r="I68" s="890"/>
      <c r="J68" s="1095"/>
    </row>
    <row r="69" spans="1:10" ht="30" hidden="1" x14ac:dyDescent="0.25">
      <c r="A69" s="1106" t="s">
        <v>183</v>
      </c>
      <c r="B69" s="883" t="s">
        <v>185</v>
      </c>
      <c r="C69" s="745"/>
      <c r="D69" s="885"/>
      <c r="E69" s="885"/>
      <c r="F69" s="885"/>
      <c r="G69" s="885"/>
      <c r="H69" s="748"/>
      <c r="I69" s="890"/>
      <c r="J69" s="1095"/>
    </row>
    <row r="70" spans="1:10" hidden="1" x14ac:dyDescent="0.25">
      <c r="A70" s="1107">
        <v>1</v>
      </c>
      <c r="B70" s="884"/>
      <c r="C70" s="745"/>
      <c r="D70" s="885"/>
      <c r="E70" s="885"/>
      <c r="F70" s="885"/>
      <c r="G70" s="885"/>
      <c r="H70" s="748"/>
      <c r="I70" s="890"/>
      <c r="J70" s="1095"/>
    </row>
    <row r="71" spans="1:10" hidden="1" x14ac:dyDescent="0.25">
      <c r="A71" s="1107">
        <v>2</v>
      </c>
      <c r="B71" s="884"/>
      <c r="C71" s="745"/>
      <c r="D71" s="885"/>
      <c r="E71" s="885"/>
      <c r="F71" s="885"/>
      <c r="G71" s="885"/>
      <c r="H71" s="748"/>
      <c r="I71" s="890"/>
      <c r="J71" s="1095"/>
    </row>
    <row r="72" spans="1:10" hidden="1" x14ac:dyDescent="0.25">
      <c r="A72" s="1108"/>
      <c r="B72" s="745"/>
      <c r="C72" s="745"/>
      <c r="D72" s="885"/>
      <c r="E72" s="885"/>
      <c r="F72" s="885"/>
      <c r="G72" s="885"/>
      <c r="H72" s="748"/>
      <c r="I72" s="890"/>
      <c r="J72" s="1095"/>
    </row>
    <row r="73" spans="1:10" hidden="1" x14ac:dyDescent="0.25">
      <c r="A73" s="1109"/>
      <c r="B73" s="886" t="s">
        <v>188</v>
      </c>
      <c r="C73" s="886"/>
      <c r="D73" s="887">
        <v>6199</v>
      </c>
      <c r="E73" s="887">
        <v>6511</v>
      </c>
      <c r="F73" s="887">
        <v>7364</v>
      </c>
      <c r="G73" s="887">
        <v>8000</v>
      </c>
      <c r="H73" s="748"/>
      <c r="I73" s="890"/>
      <c r="J73" s="1095"/>
    </row>
    <row r="74" spans="1:10" hidden="1" x14ac:dyDescent="0.25">
      <c r="A74" s="1110"/>
      <c r="B74" s="743"/>
      <c r="C74" s="743"/>
      <c r="D74" s="743"/>
      <c r="E74" s="743"/>
      <c r="F74" s="743"/>
      <c r="G74" s="743"/>
      <c r="H74" s="748"/>
      <c r="I74" s="890"/>
      <c r="J74" s="1095"/>
    </row>
    <row r="75" spans="1:10" hidden="1" x14ac:dyDescent="0.25">
      <c r="A75" s="1844" t="s">
        <v>190</v>
      </c>
      <c r="B75" s="1845"/>
      <c r="C75" s="1845"/>
      <c r="D75" s="1845"/>
      <c r="E75" s="1845"/>
      <c r="F75" s="1845"/>
      <c r="G75" s="1845"/>
      <c r="H75" s="748"/>
      <c r="I75" s="890"/>
      <c r="J75" s="1095"/>
    </row>
    <row r="76" spans="1:10" hidden="1" x14ac:dyDescent="0.25">
      <c r="A76" s="1827"/>
      <c r="B76" s="1828"/>
      <c r="C76" s="1828"/>
      <c r="D76" s="882" t="s">
        <v>168</v>
      </c>
      <c r="E76" s="882" t="s">
        <v>167</v>
      </c>
      <c r="F76" s="882" t="s">
        <v>49</v>
      </c>
      <c r="G76" s="882" t="s">
        <v>163</v>
      </c>
      <c r="H76" s="748"/>
      <c r="I76" s="890"/>
      <c r="J76" s="1095"/>
    </row>
    <row r="77" spans="1:10" hidden="1" x14ac:dyDescent="0.25">
      <c r="A77" s="1827"/>
      <c r="B77" s="1828"/>
      <c r="C77" s="1828"/>
      <c r="D77" s="601" t="s">
        <v>1251</v>
      </c>
      <c r="E77" s="601" t="s">
        <v>1252</v>
      </c>
      <c r="F77" s="601" t="s">
        <v>1253</v>
      </c>
      <c r="G77" s="601" t="s">
        <v>1254</v>
      </c>
      <c r="H77" s="748"/>
      <c r="I77" s="890"/>
      <c r="J77" s="1095"/>
    </row>
    <row r="78" spans="1:10" hidden="1" x14ac:dyDescent="0.25">
      <c r="A78" s="1106" t="s">
        <v>172</v>
      </c>
      <c r="B78" s="883" t="s">
        <v>173</v>
      </c>
      <c r="C78" s="1546"/>
      <c r="D78" s="882"/>
      <c r="E78" s="882"/>
      <c r="F78" s="882"/>
      <c r="G78" s="882"/>
      <c r="H78" s="748"/>
      <c r="I78" s="890"/>
      <c r="J78" s="1095"/>
    </row>
    <row r="79" spans="1:10" hidden="1" x14ac:dyDescent="0.25">
      <c r="A79" s="1107">
        <v>1</v>
      </c>
      <c r="B79" s="884" t="s">
        <v>191</v>
      </c>
      <c r="C79" s="745"/>
      <c r="D79" s="885"/>
      <c r="E79" s="885"/>
      <c r="F79" s="885"/>
      <c r="G79" s="885"/>
      <c r="H79" s="748"/>
      <c r="I79" s="890"/>
      <c r="J79" s="1095"/>
    </row>
    <row r="80" spans="1:10" hidden="1" x14ac:dyDescent="0.25">
      <c r="A80" s="1107">
        <v>2</v>
      </c>
      <c r="B80" s="884" t="s">
        <v>192</v>
      </c>
      <c r="C80" s="745"/>
      <c r="D80" s="885"/>
      <c r="E80" s="885"/>
      <c r="F80" s="885"/>
      <c r="G80" s="885"/>
      <c r="H80" s="748"/>
      <c r="I80" s="890"/>
      <c r="J80" s="1095"/>
    </row>
    <row r="81" spans="1:10" hidden="1" x14ac:dyDescent="0.25">
      <c r="A81" s="1107">
        <v>3</v>
      </c>
      <c r="B81" s="884" t="s">
        <v>193</v>
      </c>
      <c r="C81" s="745"/>
      <c r="D81" s="885"/>
      <c r="E81" s="885"/>
      <c r="F81" s="885"/>
      <c r="G81" s="885"/>
      <c r="H81" s="748"/>
      <c r="I81" s="890"/>
      <c r="J81" s="1095"/>
    </row>
    <row r="82" spans="1:10" hidden="1" x14ac:dyDescent="0.25">
      <c r="A82" s="1107">
        <v>4</v>
      </c>
      <c r="B82" s="884" t="s">
        <v>194</v>
      </c>
      <c r="C82" s="745"/>
      <c r="D82" s="885"/>
      <c r="E82" s="885"/>
      <c r="F82" s="885"/>
      <c r="G82" s="885"/>
      <c r="H82" s="748"/>
      <c r="I82" s="890"/>
      <c r="J82" s="1095"/>
    </row>
    <row r="83" spans="1:10" hidden="1" x14ac:dyDescent="0.25">
      <c r="A83" s="1107">
        <v>5</v>
      </c>
      <c r="B83" s="884" t="s">
        <v>195</v>
      </c>
      <c r="C83" s="745"/>
      <c r="D83" s="885"/>
      <c r="E83" s="885"/>
      <c r="F83" s="885"/>
      <c r="G83" s="885"/>
      <c r="H83" s="748"/>
      <c r="I83" s="890"/>
      <c r="J83" s="1095"/>
    </row>
    <row r="84" spans="1:10" hidden="1" x14ac:dyDescent="0.25">
      <c r="A84" s="1107">
        <v>6</v>
      </c>
      <c r="B84" s="884" t="s">
        <v>179</v>
      </c>
      <c r="C84" s="745"/>
      <c r="D84" s="885"/>
      <c r="E84" s="885"/>
      <c r="F84" s="885"/>
      <c r="G84" s="885"/>
      <c r="H84" s="748"/>
      <c r="I84" s="890"/>
      <c r="J84" s="1095"/>
    </row>
    <row r="85" spans="1:10" hidden="1" x14ac:dyDescent="0.25">
      <c r="A85" s="1107">
        <v>7</v>
      </c>
      <c r="B85" s="884" t="s">
        <v>187</v>
      </c>
      <c r="C85" s="745"/>
      <c r="D85" s="885"/>
      <c r="E85" s="885"/>
      <c r="F85" s="885"/>
      <c r="G85" s="885"/>
      <c r="H85" s="748"/>
      <c r="I85" s="890"/>
      <c r="J85" s="1095"/>
    </row>
    <row r="86" spans="1:10" hidden="1" x14ac:dyDescent="0.25">
      <c r="A86" s="1107"/>
      <c r="B86" s="884"/>
      <c r="C86" s="745"/>
      <c r="D86" s="885"/>
      <c r="E86" s="885"/>
      <c r="F86" s="885"/>
      <c r="G86" s="885"/>
      <c r="H86" s="748"/>
      <c r="I86" s="890"/>
      <c r="J86" s="1095"/>
    </row>
    <row r="87" spans="1:10" ht="30" hidden="1" x14ac:dyDescent="0.25">
      <c r="A87" s="1106" t="s">
        <v>183</v>
      </c>
      <c r="B87" s="883" t="s">
        <v>185</v>
      </c>
      <c r="C87" s="745"/>
      <c r="D87" s="885"/>
      <c r="E87" s="885"/>
      <c r="F87" s="885"/>
      <c r="G87" s="885"/>
      <c r="H87" s="748"/>
      <c r="I87" s="890"/>
      <c r="J87" s="1095"/>
    </row>
    <row r="88" spans="1:10" hidden="1" x14ac:dyDescent="0.25">
      <c r="A88" s="1107">
        <v>1</v>
      </c>
      <c r="B88" s="884"/>
      <c r="C88" s="745"/>
      <c r="D88" s="885"/>
      <c r="E88" s="885"/>
      <c r="F88" s="885"/>
      <c r="G88" s="885"/>
      <c r="H88" s="748"/>
      <c r="I88" s="890"/>
      <c r="J88" s="1095"/>
    </row>
    <row r="89" spans="1:10" hidden="1" x14ac:dyDescent="0.25">
      <c r="A89" s="1107">
        <v>2</v>
      </c>
      <c r="B89" s="884"/>
      <c r="C89" s="745"/>
      <c r="D89" s="885"/>
      <c r="E89" s="885"/>
      <c r="F89" s="885"/>
      <c r="G89" s="885"/>
      <c r="H89" s="748"/>
      <c r="I89" s="890"/>
      <c r="J89" s="1095"/>
    </row>
    <row r="90" spans="1:10" hidden="1" x14ac:dyDescent="0.25">
      <c r="A90" s="1109"/>
      <c r="B90" s="886" t="s">
        <v>188</v>
      </c>
      <c r="C90" s="886"/>
      <c r="D90" s="887">
        <v>11817</v>
      </c>
      <c r="E90" s="887">
        <v>12117</v>
      </c>
      <c r="F90" s="887">
        <v>13342</v>
      </c>
      <c r="G90" s="887">
        <v>14292</v>
      </c>
      <c r="H90" s="748"/>
      <c r="I90" s="890"/>
      <c r="J90" s="1095"/>
    </row>
    <row r="91" spans="1:10" x14ac:dyDescent="0.25">
      <c r="A91" s="1108"/>
      <c r="B91" s="746"/>
      <c r="C91" s="746"/>
      <c r="D91" s="747"/>
      <c r="E91" s="747"/>
      <c r="F91" s="747"/>
      <c r="G91" s="747"/>
      <c r="H91" s="748"/>
      <c r="I91" s="890"/>
      <c r="J91" s="1095"/>
    </row>
    <row r="92" spans="1:10" ht="15.75" thickBot="1" x14ac:dyDescent="0.3">
      <c r="A92" s="1111"/>
      <c r="B92" s="1112"/>
      <c r="C92" s="1113"/>
      <c r="D92" s="1113"/>
      <c r="E92" s="1113"/>
      <c r="F92" s="1113"/>
      <c r="G92" s="1114"/>
      <c r="H92" s="1114"/>
      <c r="I92" s="1842" t="s">
        <v>847</v>
      </c>
      <c r="J92" s="1843"/>
    </row>
    <row r="93" spans="1:10" ht="21" customHeight="1" x14ac:dyDescent="0.25">
      <c r="A93" s="748"/>
      <c r="B93" s="749"/>
      <c r="C93" s="749"/>
      <c r="D93" s="749"/>
      <c r="E93" s="749"/>
      <c r="F93" s="749"/>
    </row>
    <row r="94" spans="1:10" ht="21" hidden="1" customHeight="1" x14ac:dyDescent="0.25">
      <c r="A94" s="748"/>
      <c r="B94" s="749"/>
      <c r="C94" s="749"/>
      <c r="D94" s="749"/>
      <c r="E94" s="749"/>
      <c r="F94" s="749"/>
      <c r="G94" s="749"/>
    </row>
    <row r="95" spans="1:10" ht="21" hidden="1" customHeight="1" x14ac:dyDescent="0.25">
      <c r="A95" s="748"/>
      <c r="B95" s="749"/>
      <c r="C95" s="749"/>
      <c r="D95" s="749"/>
      <c r="E95" s="749"/>
      <c r="F95" s="749"/>
      <c r="G95" s="749"/>
    </row>
    <row r="96" spans="1:10" ht="21" hidden="1" customHeight="1" x14ac:dyDescent="0.25">
      <c r="A96" s="562" t="s">
        <v>327</v>
      </c>
      <c r="B96" s="562"/>
      <c r="C96" s="562"/>
      <c r="D96" s="562"/>
      <c r="E96" s="562"/>
      <c r="F96" s="562"/>
      <c r="G96" s="562"/>
    </row>
    <row r="97" spans="1:7" ht="21" hidden="1" customHeight="1" x14ac:dyDescent="0.25">
      <c r="A97" s="693">
        <v>1</v>
      </c>
      <c r="B97" s="563" t="s">
        <v>682</v>
      </c>
      <c r="C97" s="1794" t="s">
        <v>764</v>
      </c>
      <c r="D97" s="1796"/>
      <c r="E97" s="1796"/>
      <c r="F97" s="1796"/>
      <c r="G97" s="1796"/>
    </row>
    <row r="98" spans="1:7" ht="21" hidden="1" customHeight="1" x14ac:dyDescent="0.25">
      <c r="A98" s="693">
        <v>2</v>
      </c>
      <c r="B98" s="564" t="s">
        <v>694</v>
      </c>
      <c r="C98" s="1798">
        <v>6</v>
      </c>
      <c r="D98" s="1800"/>
      <c r="E98" s="1800"/>
      <c r="F98" s="694"/>
      <c r="G98" s="694"/>
    </row>
    <row r="99" spans="1:7" ht="21" hidden="1" customHeight="1" x14ac:dyDescent="0.25">
      <c r="A99" s="693">
        <v>3</v>
      </c>
      <c r="B99" s="564" t="s">
        <v>664</v>
      </c>
      <c r="C99" s="1790" t="s">
        <v>842</v>
      </c>
      <c r="D99" s="1792"/>
      <c r="E99" s="1792"/>
      <c r="F99" s="1792"/>
      <c r="G99" s="1792"/>
    </row>
    <row r="100" spans="1:7" ht="21" hidden="1" customHeight="1" x14ac:dyDescent="0.25">
      <c r="A100" s="693">
        <v>4</v>
      </c>
      <c r="B100" s="564" t="s">
        <v>665</v>
      </c>
      <c r="C100" s="1790" t="s">
        <v>843</v>
      </c>
      <c r="D100" s="1792"/>
      <c r="E100" s="1792"/>
      <c r="F100" s="1792"/>
      <c r="G100" s="1792"/>
    </row>
    <row r="101" spans="1:7" ht="21" hidden="1" customHeight="1" x14ac:dyDescent="0.25">
      <c r="A101" s="693">
        <v>5</v>
      </c>
      <c r="B101" s="564" t="s">
        <v>667</v>
      </c>
      <c r="C101" s="1790"/>
      <c r="D101" s="1792"/>
      <c r="E101" s="1792"/>
      <c r="F101" s="694"/>
      <c r="G101" s="694"/>
    </row>
    <row r="102" spans="1:7" hidden="1" x14ac:dyDescent="0.25"/>
  </sheetData>
  <mergeCells count="34">
    <mergeCell ref="I2:J2"/>
    <mergeCell ref="G24:I24"/>
    <mergeCell ref="C24:C25"/>
    <mergeCell ref="A1:J1"/>
    <mergeCell ref="G25:I25"/>
    <mergeCell ref="A23:I23"/>
    <mergeCell ref="A5:A6"/>
    <mergeCell ref="C5:C6"/>
    <mergeCell ref="A4:I4"/>
    <mergeCell ref="B5:B6"/>
    <mergeCell ref="D26:J38"/>
    <mergeCell ref="A24:A25"/>
    <mergeCell ref="B24:B25"/>
    <mergeCell ref="C101:E101"/>
    <mergeCell ref="C99:G99"/>
    <mergeCell ref="C100:G100"/>
    <mergeCell ref="C97:G97"/>
    <mergeCell ref="C98:E98"/>
    <mergeCell ref="I92:J92"/>
    <mergeCell ref="A76:A77"/>
    <mergeCell ref="B76:B77"/>
    <mergeCell ref="C76:C77"/>
    <mergeCell ref="C58:C59"/>
    <mergeCell ref="A57:G57"/>
    <mergeCell ref="A75:G75"/>
    <mergeCell ref="A40:I40"/>
    <mergeCell ref="D44:J53"/>
    <mergeCell ref="G41:I41"/>
    <mergeCell ref="A58:A59"/>
    <mergeCell ref="B58:B59"/>
    <mergeCell ref="A41:A42"/>
    <mergeCell ref="B41:B42"/>
    <mergeCell ref="C41:C42"/>
    <mergeCell ref="G42:I42"/>
  </mergeCells>
  <printOptions horizontalCentered="1"/>
  <pageMargins left="0.70866141732283505" right="0.70866141732283505" top="0.74803149606299202" bottom="0.74803149606299202" header="0.31496062992126" footer="0.31496062992126"/>
  <pageSetup paperSize="9" scale="9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
  <sheetViews>
    <sheetView workbookViewId="0">
      <selection sqref="A1:G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44</vt:i4>
      </vt:variant>
    </vt:vector>
  </HeadingPairs>
  <TitlesOfParts>
    <vt:vector size="134" baseType="lpstr">
      <vt:lpstr>Indexw</vt:lpstr>
      <vt:lpstr>Index</vt:lpstr>
      <vt:lpstr>S1</vt:lpstr>
      <vt:lpstr>S2</vt:lpstr>
      <vt:lpstr>S3</vt:lpstr>
      <vt:lpstr>F1</vt:lpstr>
      <vt:lpstr>F1A</vt:lpstr>
      <vt:lpstr>F2</vt:lpstr>
      <vt:lpstr>F4</vt:lpstr>
      <vt:lpstr>F3</vt:lpstr>
      <vt:lpstr>F4A</vt:lpstr>
      <vt:lpstr>F 4B</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F22 (B)</vt:lpstr>
      <vt:lpstr>F22 (A)</vt:lpstr>
      <vt:lpstr>F23</vt:lpstr>
      <vt:lpstr>F24</vt:lpstr>
      <vt:lpstr>F25</vt:lpstr>
      <vt:lpstr>F25 (o)</vt:lpstr>
      <vt:lpstr>F26</vt:lpstr>
      <vt:lpstr>F27</vt:lpstr>
      <vt:lpstr>F27A</vt:lpstr>
      <vt:lpstr>F27B</vt:lpstr>
      <vt:lpstr>F27C</vt:lpstr>
      <vt:lpstr>F28</vt:lpstr>
      <vt:lpstr>F 29</vt:lpstr>
      <vt:lpstr>F30</vt:lpstr>
      <vt:lpstr>F31</vt:lpstr>
      <vt:lpstr>F31A</vt:lpstr>
      <vt:lpstr>F31B</vt:lpstr>
      <vt:lpstr>F31C</vt:lpstr>
      <vt:lpstr>F32</vt:lpstr>
      <vt:lpstr>F33</vt:lpstr>
      <vt:lpstr>F34</vt:lpstr>
      <vt:lpstr>F35</vt:lpstr>
      <vt:lpstr>F36</vt:lpstr>
      <vt:lpstr>F37</vt:lpstr>
      <vt:lpstr>F38</vt:lpstr>
      <vt:lpstr>F39</vt:lpstr>
      <vt:lpstr>F40</vt:lpstr>
      <vt:lpstr>F40A</vt:lpstr>
      <vt:lpstr>F41</vt:lpstr>
      <vt:lpstr>F42</vt:lpstr>
      <vt:lpstr>F43</vt:lpstr>
      <vt:lpstr>F44</vt:lpstr>
      <vt:lpstr>F45</vt:lpstr>
      <vt:lpstr>F46</vt:lpstr>
      <vt:lpstr>F47</vt:lpstr>
      <vt:lpstr>a. CWIP</vt:lpstr>
      <vt:lpstr>b. O&amp;M_MYT</vt:lpstr>
      <vt:lpstr>c. NETWORK ADDITION</vt:lpstr>
      <vt:lpstr>d. CAPEX</vt:lpstr>
      <vt:lpstr>F48 &amp; F49</vt:lpstr>
      <vt:lpstr>F48 (R)</vt:lpstr>
      <vt:lpstr>F48</vt:lpstr>
      <vt:lpstr>F49</vt:lpstr>
      <vt:lpstr>P1</vt:lpstr>
      <vt:lpstr>P2</vt:lpstr>
      <vt:lpstr>P3</vt:lpstr>
      <vt:lpstr>P4</vt:lpstr>
      <vt:lpstr>P5</vt:lpstr>
      <vt:lpstr>P6</vt:lpstr>
      <vt:lpstr>P7</vt:lpstr>
      <vt:lpstr>P8</vt:lpstr>
      <vt:lpstr>P9</vt:lpstr>
      <vt:lpstr>P 10</vt:lpstr>
      <vt:lpstr>P11</vt:lpstr>
      <vt:lpstr>P12</vt:lpstr>
      <vt:lpstr>Sheet1</vt:lpstr>
      <vt:lpstr>Sheet2</vt:lpstr>
      <vt:lpstr>Sheet3</vt:lpstr>
      <vt:lpstr>Sheet4</vt:lpstr>
      <vt:lpstr>Sheet5</vt:lpstr>
      <vt:lpstr>'b. O&amp;M_MYT'!Print_Area</vt:lpstr>
      <vt:lpstr>'F1'!Print_Area</vt:lpstr>
      <vt:lpstr>'F10'!Print_Area</vt:lpstr>
      <vt:lpstr>'F18'!Print_Area</vt:lpstr>
      <vt:lpstr>F1A!Print_Area</vt:lpstr>
      <vt:lpstr>'F2'!Print_Area</vt:lpstr>
      <vt:lpstr>'F22 (B)'!Print_Area</vt:lpstr>
      <vt:lpstr>'F25'!Print_Area</vt:lpstr>
      <vt:lpstr>'F26'!Print_Area</vt:lpstr>
      <vt:lpstr>F27C!Print_Area</vt:lpstr>
      <vt:lpstr>'F28'!Print_Area</vt:lpstr>
      <vt:lpstr>'F30'!Print_Area</vt:lpstr>
      <vt:lpstr>F31C!Print_Area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'F44'!Print_Area</vt:lpstr>
      <vt:lpstr>'F45'!Print_Area</vt:lpstr>
      <vt:lpstr>'F46'!Print_Area</vt:lpstr>
      <vt:lpstr>F4A!Print_Area</vt:lpstr>
      <vt:lpstr>'F6'!Print_Area</vt:lpstr>
      <vt:lpstr>'F7'!Print_Area</vt:lpstr>
      <vt:lpstr>'S2'!Print_Area</vt:lpstr>
      <vt:lpstr>'S3'!Print_Area</vt:lpstr>
      <vt:lpstr>'F1'!Print_Titles</vt:lpstr>
      <vt:lpstr>F1A!Print_Titles</vt:lpstr>
      <vt:lpstr>'F22 (A)'!Print_Titles</vt:lpstr>
      <vt:lpstr>'F22 (B)'!Print_Titles</vt:lpstr>
      <vt:lpstr>'F25'!Print_Titles</vt:lpstr>
      <vt:lpstr>'F34'!Print_Titles</vt:lpstr>
      <vt:lpstr>'F4'!Print_Titles</vt:lpstr>
      <vt:lpstr>Index!Print_Titles</vt:lpstr>
      <vt:lpstr>'S1'!Print_Titles</vt:lpstr>
      <vt:lpstr>'S2'!Print_Titles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BHEL</dc:creator>
  <cp:lastModifiedBy>Windows User</cp:lastModifiedBy>
  <cp:lastPrinted>2021-04-14T09:47:59Z</cp:lastPrinted>
  <dcterms:created xsi:type="dcterms:W3CDTF">2013-08-17T04:54:53Z</dcterms:created>
  <dcterms:modified xsi:type="dcterms:W3CDTF">2021-04-14T09:48:02Z</dcterms:modified>
</cp:coreProperties>
</file>