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enovo\Desktop\"/>
    </mc:Choice>
  </mc:AlternateContent>
  <bookViews>
    <workbookView xWindow="-105" yWindow="-105" windowWidth="19425" windowHeight="10425" tabRatio="923" firstSheet="3" activeTab="3"/>
  </bookViews>
  <sheets>
    <sheet name="Indexw" sheetId="1" state="hidden" r:id="rId1"/>
    <sheet name="Index" sheetId="89" r:id="rId2"/>
    <sheet name="Notes" sheetId="93" r:id="rId3"/>
    <sheet name="F1" sheetId="2" r:id="rId4"/>
    <sheet name="F2" sheetId="4" r:id="rId5"/>
    <sheet name="F3A" sheetId="5" r:id="rId6"/>
    <sheet name="F3B" sheetId="109" r:id="rId7"/>
    <sheet name="F3C" sheetId="110" r:id="rId8"/>
    <sheet name="F4" sheetId="6" r:id="rId9"/>
    <sheet name="F4A" sheetId="58" r:id="rId10"/>
    <sheet name="F4B" sheetId="105" state="hidden" r:id="rId11"/>
    <sheet name="F4C" sheetId="70" r:id="rId12"/>
    <sheet name="F5" sheetId="7" r:id="rId13"/>
    <sheet name="F6" sheetId="8" r:id="rId14"/>
    <sheet name="F7" sheetId="9" state="hidden" r:id="rId15"/>
    <sheet name="F8" sheetId="10" state="hidden" r:id="rId16"/>
    <sheet name="F8A" sheetId="106" state="hidden" r:id="rId17"/>
    <sheet name="F8B" sheetId="107" r:id="rId18"/>
    <sheet name="F9" sheetId="11" state="hidden" r:id="rId19"/>
    <sheet name="F10" sheetId="12" r:id="rId20"/>
    <sheet name="F11" sheetId="13" state="hidden" r:id="rId21"/>
    <sheet name="F12" sheetId="14" state="hidden" r:id="rId22"/>
    <sheet name="F13" sheetId="16" state="hidden" r:id="rId23"/>
    <sheet name="F14" sheetId="17" state="hidden" r:id="rId24"/>
    <sheet name="F15" sheetId="19" r:id="rId25"/>
    <sheet name="F16" sheetId="21" state="hidden" r:id="rId26"/>
    <sheet name="F17" sheetId="27" r:id="rId27"/>
    <sheet name="F18" sheetId="29" r:id="rId28"/>
    <sheet name="F19" sheetId="95" r:id="rId29"/>
    <sheet name="F20" sheetId="96" r:id="rId30"/>
    <sheet name="F21" sheetId="97" r:id="rId31"/>
    <sheet name="F22A" sheetId="98" r:id="rId32"/>
    <sheet name="F22B" sheetId="64" r:id="rId33"/>
    <sheet name="F22C" sheetId="32" r:id="rId34"/>
    <sheet name="F22D" sheetId="99" r:id="rId35"/>
    <sheet name="F22E" sheetId="100" r:id="rId36"/>
    <sheet name="F22F" sheetId="101" r:id="rId37"/>
    <sheet name="F22G" sheetId="35" r:id="rId38"/>
    <sheet name="F23_1" sheetId="102" r:id="rId39"/>
    <sheet name="F23_2" sheetId="120" r:id="rId40"/>
    <sheet name="F23A" sheetId="38" r:id="rId41"/>
    <sheet name="F24" sheetId="103" r:id="rId42"/>
    <sheet name="F25" sheetId="42" r:id="rId43"/>
    <sheet name="F26" sheetId="44" r:id="rId44"/>
    <sheet name="F27" sheetId="45" r:id="rId45"/>
    <sheet name="F28" sheetId="59" r:id="rId46"/>
    <sheet name="F29" sheetId="46" state="hidden" r:id="rId47"/>
    <sheet name="F30" sheetId="47" r:id="rId48"/>
    <sheet name="F31" sheetId="104" state="hidden" r:id="rId49"/>
    <sheet name="F32" sheetId="49" state="hidden" r:id="rId50"/>
    <sheet name="F33" sheetId="108" r:id="rId51"/>
    <sheet name="O&amp;M Expenses" sheetId="118" r:id="rId52"/>
    <sheet name="F34" sheetId="112" state="hidden" r:id="rId53"/>
    <sheet name="F35" sheetId="113" state="hidden" r:id="rId54"/>
    <sheet name="F36" sheetId="114" state="hidden" r:id="rId55"/>
    <sheet name="F37" sheetId="115" state="hidden" r:id="rId56"/>
    <sheet name="F38" sheetId="116" state="hidden" r:id="rId57"/>
    <sheet name="P1" sheetId="74" state="hidden" r:id="rId58"/>
    <sheet name="P2" sheetId="75" state="hidden" r:id="rId59"/>
    <sheet name="P3" sheetId="76" state="hidden" r:id="rId60"/>
    <sheet name="P4" sheetId="77" state="hidden" r:id="rId61"/>
    <sheet name="P5" sheetId="78" state="hidden" r:id="rId62"/>
    <sheet name="P6" sheetId="81" state="hidden" r:id="rId63"/>
    <sheet name="P7" sheetId="80" state="hidden" r:id="rId64"/>
    <sheet name="P8" sheetId="79" state="hidden" r:id="rId65"/>
    <sheet name="P9" sheetId="84" state="hidden" r:id="rId66"/>
    <sheet name="P10" sheetId="83" state="hidden" r:id="rId67"/>
    <sheet name="P11" sheetId="73" state="hidden" r:id="rId68"/>
    <sheet name="P12" sheetId="82" state="hidden" r:id="rId69"/>
  </sheets>
  <externalReferences>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 hidden="1">#REF!</definedName>
    <definedName name="_____________________________________SCH6" localSheetId="51">'[1]04REL'!#REF!</definedName>
    <definedName name="_____________________________________SCH6">'[1]04REL'!#REF!</definedName>
    <definedName name="____________________________________SCH6" localSheetId="51">'[1]04REL'!#REF!</definedName>
    <definedName name="____________________________________SCH6">'[1]04REL'!#REF!</definedName>
    <definedName name="___________________________________SCH6" localSheetId="51">'[1]04REL'!#REF!</definedName>
    <definedName name="___________________________________SCH6">'[1]04REL'!#REF!</definedName>
    <definedName name="__________________________________SCH6" localSheetId="51">'[1]04REL'!#REF!</definedName>
    <definedName name="__________________________________SCH6">'[1]04REL'!#REF!</definedName>
    <definedName name="_________________________________SCH6" localSheetId="51">'[1]04REL'!#REF!</definedName>
    <definedName name="_________________________________SCH6">'[1]04REL'!#REF!</definedName>
    <definedName name="________________________________SCH6" localSheetId="51">'[1]04REL'!#REF!</definedName>
    <definedName name="________________________________SCH6">'[1]04REL'!#REF!</definedName>
    <definedName name="_______________________________SCH6" localSheetId="51">'[1]04REL'!#REF!</definedName>
    <definedName name="_______________________________SCH6">'[1]04REL'!#REF!</definedName>
    <definedName name="______________________________SCH6" localSheetId="51">'[1]04REL'!#REF!</definedName>
    <definedName name="______________________________SCH6">'[1]04REL'!#REF!</definedName>
    <definedName name="_____________________________SCH6" localSheetId="51">'[1]04REL'!#REF!</definedName>
    <definedName name="_____________________________SCH6">'[1]04REL'!#REF!</definedName>
    <definedName name="____________________________SCH6" localSheetId="51">'[1]04REL'!#REF!</definedName>
    <definedName name="____________________________SCH6">'[1]04REL'!#REF!</definedName>
    <definedName name="___________________________SCH6" localSheetId="51">'[1]04REL'!#REF!</definedName>
    <definedName name="___________________________SCH6">'[1]04REL'!#REF!</definedName>
    <definedName name="__________________________SCH6" localSheetId="51">'[1]04REL'!#REF!</definedName>
    <definedName name="__________________________SCH6">'[1]04REL'!#REF!</definedName>
    <definedName name="_________________________SCH6" localSheetId="51">'[1]04REL'!#REF!</definedName>
    <definedName name="_________________________SCH6">'[1]04REL'!#REF!</definedName>
    <definedName name="________________________SCH6" localSheetId="51">'[1]04REL'!#REF!</definedName>
    <definedName name="________________________SCH6">'[1]04REL'!#REF!</definedName>
    <definedName name="_______________________SCH6" localSheetId="51">'[1]04REL'!#REF!</definedName>
    <definedName name="_______________________SCH6">'[1]04REL'!#REF!</definedName>
    <definedName name="______________________SCH6" localSheetId="51">'[1]04REL'!#REF!</definedName>
    <definedName name="______________________SCH6">'[1]04REL'!#REF!</definedName>
    <definedName name="_____________________SCH6" localSheetId="51">'[1]04REL'!#REF!</definedName>
    <definedName name="_____________________SCH6">'[1]04REL'!#REF!</definedName>
    <definedName name="___________________SCH6" localSheetId="51">'[1]04REL'!#REF!</definedName>
    <definedName name="___________________SCH6">'[1]04REL'!#REF!</definedName>
    <definedName name="__________________SCH6" localSheetId="51">'[1]04REL'!#REF!</definedName>
    <definedName name="__________________SCH6">'[1]04REL'!#REF!</definedName>
    <definedName name="_________________SCH6" localSheetId="51">'[1]04REL'!#REF!</definedName>
    <definedName name="_________________SCH6">'[1]04REL'!#REF!</definedName>
    <definedName name="________________SCH6" localSheetId="51">'[1]04REL'!#REF!</definedName>
    <definedName name="________________SCH6">'[1]04REL'!#REF!</definedName>
    <definedName name="_______________SCH6" localSheetId="51">'[1]04REL'!#REF!</definedName>
    <definedName name="_______________SCH6">'[1]04REL'!#REF!</definedName>
    <definedName name="______________SCH6" localSheetId="51">'[1]04REL'!#REF!</definedName>
    <definedName name="______________SCH6">'[1]04REL'!#REF!</definedName>
    <definedName name="_____________SCH6" localSheetId="51">'[1]04REL'!#REF!</definedName>
    <definedName name="_____________SCH6">'[1]04REL'!#REF!</definedName>
    <definedName name="____________SCH6" localSheetId="51">'[1]04REL'!#REF!</definedName>
    <definedName name="____________SCH6">'[1]04REL'!#REF!</definedName>
    <definedName name="___________SCH6" localSheetId="51">'[1]04REL'!#REF!</definedName>
    <definedName name="___________SCH6">'[1]04REL'!#REF!</definedName>
    <definedName name="__________SCH6" localSheetId="51">'[1]04REL'!#REF!</definedName>
    <definedName name="__________SCH6">'[1]04REL'!#REF!</definedName>
    <definedName name="_________BSD1">#REF!</definedName>
    <definedName name="_________BSD2">#REF!</definedName>
    <definedName name="_________IED1">#REF!</definedName>
    <definedName name="_________IED2">#REF!</definedName>
    <definedName name="_________SCH6" localSheetId="51">'[1]04REL'!#REF!</definedName>
    <definedName name="_________SCH6">'[1]04REL'!#REF!</definedName>
    <definedName name="________BSD1">#REF!</definedName>
    <definedName name="________BSD2">#REF!</definedName>
    <definedName name="________FC1">[2]DEMFIXLD!$A$1:$E$205</definedName>
    <definedName name="________IED1">#REF!</definedName>
    <definedName name="________IED2">#REF!</definedName>
    <definedName name="________SCH6" localSheetId="51">'[1]04REL'!#REF!</definedName>
    <definedName name="________SCH6">'[1]04REL'!#REF!</definedName>
    <definedName name="_______a65565">#REF!</definedName>
    <definedName name="_______arr2"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______BSD1">#REF!</definedName>
    <definedName name="_______BSD2">#REF!</definedName>
    <definedName name="_______FC1">[3]DEMFIXLD!$A$1:$E$205</definedName>
    <definedName name="_______IED1">#REF!</definedName>
    <definedName name="_______IED2">#REF!</definedName>
    <definedName name="_______int06"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______NCS111">'[4]Schedule-1'!$B$1:$J$1</definedName>
    <definedName name="_______SCH6" localSheetId="51">'[1]04REL'!#REF!</definedName>
    <definedName name="_______SCH6">'[1]04REL'!#REF!</definedName>
    <definedName name="______a65565">#REF!</definedName>
    <definedName name="______arr2"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_____BSD1">#REF!</definedName>
    <definedName name="______BSD2">#REF!</definedName>
    <definedName name="______FC1">[5]DEMFIXLD!$A$1:$E$205</definedName>
    <definedName name="______IED1">#REF!</definedName>
    <definedName name="______IED2">#REF!</definedName>
    <definedName name="______int06"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_____NCS111">'[4]Schedule-1'!$B$1:$J$1</definedName>
    <definedName name="______SCH6" localSheetId="51">'[1]04REL'!#REF!</definedName>
    <definedName name="______SCH6">'[1]04REL'!#REF!</definedName>
    <definedName name="_____a65565">#REF!</definedName>
    <definedName name="_____arr2"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____BSD1">#REF!</definedName>
    <definedName name="_____BSD2">#REF!</definedName>
    <definedName name="_____FC1">[5]DEMFIXLD!$A$1:$E$205</definedName>
    <definedName name="_____IED1">#REF!</definedName>
    <definedName name="_____IED2">#REF!</definedName>
    <definedName name="_____NCS111">'[6]Schedule-1'!$B$1:$J$1</definedName>
    <definedName name="_____SCH6" localSheetId="51">'[1]04REL'!#REF!</definedName>
    <definedName name="_____SCH6">'[1]04REL'!#REF!</definedName>
    <definedName name="____a65565">#REF!</definedName>
    <definedName name="____arr2"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___BSD1">#REF!</definedName>
    <definedName name="____BSD2">#REF!</definedName>
    <definedName name="____FC1">[3]DEMFIXLD!$A$1:$E$205</definedName>
    <definedName name="____IED1">#REF!</definedName>
    <definedName name="____IED2">#REF!</definedName>
    <definedName name="____NCS111">'[6]Schedule-1'!$B$1:$J$1</definedName>
    <definedName name="____SCH6" localSheetId="51">'[1]04REL'!#REF!</definedName>
    <definedName name="____SCH6">'[1]04REL'!#REF!</definedName>
    <definedName name="___BSD1">#REF!</definedName>
    <definedName name="___BSD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37">#REF!</definedName>
    <definedName name="___DAT38">#REF!</definedName>
    <definedName name="___DAT39">#REF!</definedName>
    <definedName name="___DAT4">#REF!</definedName>
    <definedName name="___DAT40">#REF!</definedName>
    <definedName name="___DAT41">#REF!</definedName>
    <definedName name="___DAT42">#REF!</definedName>
    <definedName name="___DAT43">#REF!</definedName>
    <definedName name="___DAT44">#REF!</definedName>
    <definedName name="___DAT45">#REF!</definedName>
    <definedName name="___DAT46">#REF!</definedName>
    <definedName name="___DAT47">#REF!</definedName>
    <definedName name="___DAT48">#REF!</definedName>
    <definedName name="___DAT49">#REF!</definedName>
    <definedName name="___DAT5">#REF!</definedName>
    <definedName name="___DAT50">#REF!</definedName>
    <definedName name="___DAT51">#REF!</definedName>
    <definedName name="___DAT52">#REF!</definedName>
    <definedName name="___DAT53">#REF!</definedName>
    <definedName name="___DAT54">#REF!</definedName>
    <definedName name="___DAT55">#REF!</definedName>
    <definedName name="___DAT56">#REF!</definedName>
    <definedName name="___DAT57">#REF!</definedName>
    <definedName name="___DAT58">#REF!</definedName>
    <definedName name="___DAT59">#REF!</definedName>
    <definedName name="___DAT6">#REF!</definedName>
    <definedName name="___DAT60">#REF!</definedName>
    <definedName name="___DAT61">#REF!</definedName>
    <definedName name="___DAT62">#REF!</definedName>
    <definedName name="___DAT63">#REF!</definedName>
    <definedName name="___DAT64">#REF!</definedName>
    <definedName name="___DAT65">#REF!</definedName>
    <definedName name="___DAT66">#REF!</definedName>
    <definedName name="___DAT67">#REF!</definedName>
    <definedName name="___DAT68">#REF!</definedName>
    <definedName name="___DAT69">#REF!</definedName>
    <definedName name="___DAT7">#REF!</definedName>
    <definedName name="___DAT70">#REF!</definedName>
    <definedName name="___DAT71">#REF!</definedName>
    <definedName name="___DAT72">#REF!</definedName>
    <definedName name="___DAT73">#REF!</definedName>
    <definedName name="___DAT74">#REF!</definedName>
    <definedName name="___DAT75">#REF!</definedName>
    <definedName name="___DAT76">#REF!</definedName>
    <definedName name="___DAT77">#REF!</definedName>
    <definedName name="___DAT78">#REF!</definedName>
    <definedName name="___DAT79">#REF!</definedName>
    <definedName name="___DAT8">#REF!</definedName>
    <definedName name="___DAT80">#REF!</definedName>
    <definedName name="___DAT81">#REF!</definedName>
    <definedName name="___DAT82">#REF!</definedName>
    <definedName name="___DAT83">#REF!</definedName>
    <definedName name="___DAT84">#REF!</definedName>
    <definedName name="___DAT85">#REF!</definedName>
    <definedName name="___DAT86">#REF!</definedName>
    <definedName name="___DAT87">#REF!</definedName>
    <definedName name="___DAT9">#REF!</definedName>
    <definedName name="___FC1">[5]DEMFIXLD!$A$1:$E$205</definedName>
    <definedName name="___IED1">#REF!</definedName>
    <definedName name="___IED2">#REF!</definedName>
    <definedName name="___nA84">'[7]CAPI_01-02'!#REF!</definedName>
    <definedName name="___NCS111">'[6]Schedule-1'!$B$1:$J$1</definedName>
    <definedName name="___SCH6" localSheetId="51">'[1]04REL'!#REF!</definedName>
    <definedName name="___SCH6">'[1]04REL'!#REF!</definedName>
    <definedName name="__123G" hidden="1">[8]CE!#REF!</definedName>
    <definedName name="__123Graph_A" localSheetId="30" hidden="1">[8]CE!#REF!</definedName>
    <definedName name="__123Graph_A" localSheetId="38" hidden="1">[8]CE!#REF!</definedName>
    <definedName name="__123Graph_A" localSheetId="39" hidden="1">[8]CE!#REF!</definedName>
    <definedName name="__123Graph_A" localSheetId="41" hidden="1">[8]CE!#REF!</definedName>
    <definedName name="__123Graph_A" localSheetId="48" hidden="1">[8]CE!#REF!</definedName>
    <definedName name="__123Graph_A" localSheetId="10" hidden="1">[8]CE!#REF!</definedName>
    <definedName name="__123Graph_A" hidden="1">[8]CE!#REF!</definedName>
    <definedName name="__123Graph_ASTNPLF" localSheetId="38" hidden="1">[8]CE!#REF!</definedName>
    <definedName name="__123Graph_ASTNPLF" localSheetId="39" hidden="1">[8]CE!#REF!</definedName>
    <definedName name="__123Graph_ASTNPLF" localSheetId="41" hidden="1">[8]CE!#REF!</definedName>
    <definedName name="__123Graph_ASTNPLF" localSheetId="10" hidden="1">[8]CE!#REF!</definedName>
    <definedName name="__123Graph_ASTNPLF" hidden="1">[8]CE!#REF!</definedName>
    <definedName name="__123Graph_B" localSheetId="38" hidden="1">[8]CE!#REF!</definedName>
    <definedName name="__123Graph_B" localSheetId="39" hidden="1">[8]CE!#REF!</definedName>
    <definedName name="__123Graph_B" localSheetId="10" hidden="1">[8]CE!#REF!</definedName>
    <definedName name="__123Graph_B" hidden="1">[8]CE!#REF!</definedName>
    <definedName name="__123Graph_BSTNPLF" localSheetId="38" hidden="1">[8]CE!#REF!</definedName>
    <definedName name="__123Graph_BSTNPLF" localSheetId="39" hidden="1">[8]CE!#REF!</definedName>
    <definedName name="__123Graph_BSTNPLF" localSheetId="10" hidden="1">[8]CE!#REF!</definedName>
    <definedName name="__123Graph_BSTNPLF" hidden="1">[8]CE!#REF!</definedName>
    <definedName name="__123Graph_C" localSheetId="10" hidden="1">[8]CE!#REF!</definedName>
    <definedName name="__123Graph_C" hidden="1">[8]CE!#REF!</definedName>
    <definedName name="__123Graph_CSTNPLF" localSheetId="10" hidden="1">[8]CE!#REF!</definedName>
    <definedName name="__123Graph_CSTNPLF" hidden="1">[8]CE!#REF!</definedName>
    <definedName name="__123Graph_X" localSheetId="10" hidden="1">[8]CE!#REF!</definedName>
    <definedName name="__123Graph_X" hidden="1">[8]CE!#REF!</definedName>
    <definedName name="__123Graph_XSTNPLF" localSheetId="10" hidden="1">[8]CE!#REF!</definedName>
    <definedName name="__123Graph_XSTNPLF" hidden="1">[8]CE!#REF!</definedName>
    <definedName name="__BSD1">#REF!</definedName>
    <definedName name="__BSD2">#REF!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#REF!</definedName>
    <definedName name="__DAT60">#REF!</definedName>
    <definedName name="__DAT61">#REF!</definedName>
    <definedName name="__DAT62">#REF!</definedName>
    <definedName name="__DAT63">#REF!</definedName>
    <definedName name="__DAT64">#REF!</definedName>
    <definedName name="__DAT65">#REF!</definedName>
    <definedName name="__DAT66">#REF!</definedName>
    <definedName name="__DAT67">#REF!</definedName>
    <definedName name="__DAT68">#REF!</definedName>
    <definedName name="__DAT69">#REF!</definedName>
    <definedName name="__DAT7">#REF!</definedName>
    <definedName name="__DAT70">#REF!</definedName>
    <definedName name="__DAT71">#REF!</definedName>
    <definedName name="__DAT72">#REF!</definedName>
    <definedName name="__DAT73">#REF!</definedName>
    <definedName name="__DAT74">#REF!</definedName>
    <definedName name="__DAT75">#REF!</definedName>
    <definedName name="__DAT76">#REF!</definedName>
    <definedName name="__DAT77">#REF!</definedName>
    <definedName name="__DAT78">#REF!</definedName>
    <definedName name="__DAT79">#REF!</definedName>
    <definedName name="__DAT8">#REF!</definedName>
    <definedName name="__DAT80">#REF!</definedName>
    <definedName name="__DAT81">#REF!</definedName>
    <definedName name="__DAT82">#REF!</definedName>
    <definedName name="__DAT83">#REF!</definedName>
    <definedName name="__DAT84">#REF!</definedName>
    <definedName name="__DAT85">#REF!</definedName>
    <definedName name="__DAT86">#REF!</definedName>
    <definedName name="__DAT87">#REF!</definedName>
    <definedName name="__DAT9">#REF!</definedName>
    <definedName name="__FC1">[3]DEMFIXLD!$A$1:$E$205</definedName>
    <definedName name="__IED1">#REF!</definedName>
    <definedName name="__IED2">#REF!</definedName>
    <definedName name="__nA34">'[7]CAPI_01-02'!#REF!</definedName>
    <definedName name="__nA84">'[7]CAPI_01-02'!#REF!</definedName>
    <definedName name="__NCS111">'[6]Schedule-1'!$B$1:$J$1</definedName>
    <definedName name="__PPC34">'[7]CAPI_01-02'!#REF!</definedName>
    <definedName name="__SCH6" localSheetId="51">'[1]04REL'!#REF!</definedName>
    <definedName name="__SCH6">'[1]04REL'!#REF!</definedName>
    <definedName name="__SRT56">#REF!</definedName>
    <definedName name="__TRP3">#REF!</definedName>
    <definedName name="__TRU3" hidden="1">#REF!</definedName>
    <definedName name="_BSD1">#REF!</definedName>
    <definedName name="_BSD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1">#REF!</definedName>
    <definedName name="_DAT82">#REF!</definedName>
    <definedName name="_DAT83">#REF!</definedName>
    <definedName name="_DAT84">#REF!</definedName>
    <definedName name="_DAT85">#REF!</definedName>
    <definedName name="_DAT86">#REF!</definedName>
    <definedName name="_DAT87">#REF!</definedName>
    <definedName name="_DAT9">#REF!</definedName>
    <definedName name="_Fba5">'[7]CAPI_01-02'!#REF!</definedName>
    <definedName name="_FC1">[3]DEMFIXLD!$A$1:$E$205</definedName>
    <definedName name="_Fill" localSheetId="30" hidden="1">#REF!</definedName>
    <definedName name="_Fill" localSheetId="38" hidden="1">#REF!</definedName>
    <definedName name="_Fill" localSheetId="39" hidden="1">#REF!</definedName>
    <definedName name="_Fill" localSheetId="41" hidden="1">#REF!</definedName>
    <definedName name="_Fill" localSheetId="48" hidden="1">#REF!</definedName>
    <definedName name="_Fill" localSheetId="10" hidden="1">#REF!</definedName>
    <definedName name="_Fill" hidden="1">#REF!</definedName>
    <definedName name="_IED1">#REF!</definedName>
    <definedName name="_IED2">#REF!</definedName>
    <definedName name="_KC_2">#REF!</definedName>
    <definedName name="_Key1" hidden="1">#REF!</definedName>
    <definedName name="_nA84">'[7]CAPI_01-02'!#REF!</definedName>
    <definedName name="_NCS111">'[4]Schedule-1'!$B$1:$J$1</definedName>
    <definedName name="_Order1" hidden="1">255</definedName>
    <definedName name="_RT5">#REF!</definedName>
    <definedName name="_SCH6" localSheetId="30">'[9]04REL'!#REF!</definedName>
    <definedName name="_SCH6" localSheetId="38">'[9]04REL'!#REF!</definedName>
    <definedName name="_SCH6" localSheetId="39">'[9]04REL'!#REF!</definedName>
    <definedName name="_SCH6" localSheetId="41">'[9]04REL'!#REF!</definedName>
    <definedName name="_SCH6" localSheetId="48">'[9]04REL'!#REF!</definedName>
    <definedName name="_SCH6" localSheetId="50">'[1]04REL'!#REF!</definedName>
    <definedName name="_SCH6" localSheetId="10">'[9]04REL'!#REF!</definedName>
    <definedName name="_SCH6" localSheetId="51">'[1]04REL'!#REF!</definedName>
    <definedName name="_SCH6">'[9]04REL'!#REF!</definedName>
    <definedName name="_Sort" hidden="1">#REF!</definedName>
    <definedName name="A" localSheetId="30">#REF!</definedName>
    <definedName name="A" localSheetId="38">#REF!</definedName>
    <definedName name="A" localSheetId="39">#REF!</definedName>
    <definedName name="A" localSheetId="41">#REF!</definedName>
    <definedName name="A" localSheetId="48">#REF!</definedName>
    <definedName name="A" localSheetId="50">#REF!</definedName>
    <definedName name="A" localSheetId="10">#REF!</definedName>
    <definedName name="A" localSheetId="51">#REF!</definedName>
    <definedName name="A">#REF!</definedName>
    <definedName name="aaa">#REF!</definedName>
    <definedName name="aaaaaaaa">#REF!</definedName>
    <definedName name="ADL.63">[10]Addl.40!$A$38:$I$284</definedName>
    <definedName name="adsa" hidden="1">#REF!</definedName>
    <definedName name="agri">#REF!</definedName>
    <definedName name="AS2DocOpenMode" hidden="1">"AS2DocumentEdit"</definedName>
    <definedName name="asdasd">'[11]04REL'!#REF!</definedName>
    <definedName name="asst_cost">#REF!</definedName>
    <definedName name="ÅtkZ_Hkou__nsgjknwu">#REF!</definedName>
    <definedName name="B"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BaseFiscal">[12]Select!$J$44</definedName>
    <definedName name="BaseYear">#REF!</definedName>
    <definedName name="BHP">'[13]Rev Summary'!$T$1</definedName>
    <definedName name="BSP_LSCH">#REF!</definedName>
    <definedName name="C_DSC">#REF!</definedName>
    <definedName name="CASHFLOW">#REF!</definedName>
    <definedName name="Connec1">'[14]Physical Data'!$G$2</definedName>
    <definedName name="Connec2">'[14]Physical Data'!$J$2</definedName>
    <definedName name="Connec3">#REF!</definedName>
    <definedName name="Connec4">#REF!</definedName>
    <definedName name="Connec5">#REF!</definedName>
    <definedName name="Connected_Load">#REF!</definedName>
    <definedName name="Connected_Load1">#REF!</definedName>
    <definedName name="Connected_Load2">#REF!</definedName>
    <definedName name="Cons_number_Col_Ind">[15]Sales_Summary!$S$2</definedName>
    <definedName name="Cons1">'[14]Physical Data'!$F$2</definedName>
    <definedName name="Cons2">'[14]Physical Data'!$I$2</definedName>
    <definedName name="Cons3">#REF!</definedName>
    <definedName name="Cons4">#REF!</definedName>
    <definedName name="Cons5">#REF!</definedName>
    <definedName name="Consumer1">#REF!</definedName>
    <definedName name="Consumer2">#REF!</definedName>
    <definedName name="Consumers">#REF!</definedName>
    <definedName name="Consumers2">#REF!</definedName>
    <definedName name="Conusmer">#REF!</definedName>
    <definedName name="Conusmers">#REF!</definedName>
    <definedName name="crore">[16]General!$A$7</definedName>
    <definedName name="CURR_LIB">#REF!</definedName>
    <definedName name="CustFY03">#REF!</definedName>
    <definedName name="D">#N/A</definedName>
    <definedName name="_xlnm.Database">#REF!</definedName>
    <definedName name="DB_EDiv">#REF!</definedName>
    <definedName name="DB_PDist">[17]Admin!$B$9:$BV$78</definedName>
    <definedName name="DB_PDiv">[17]Admin!$B$92:$AU$108</definedName>
    <definedName name="DBFY03">#REF!</definedName>
    <definedName name="dbn_assts">[18]Sheet1!$A$1508:$Q$1541</definedName>
    <definedName name="dcd">#REF!</definedName>
    <definedName name="DdPF">#REF!</definedName>
    <definedName name="DETAILS1_ADDRESS" hidden="1">[19]XLR_NoRangeSheet!$C$7</definedName>
    <definedName name="DETAILS1_FINYEAR" hidden="1">[19]XLR_NoRangeSheet!$F$7</definedName>
    <definedName name="DETAILS1_PFNO" hidden="1">[19]XLR_NoRangeSheet!$D$7</definedName>
    <definedName name="DETAILS2_AC21RATE" hidden="1">[19]XLR_NoRangeSheet!$F$8</definedName>
    <definedName name="DETAILS2_AC22RATE" hidden="1">[19]XLR_NoRangeSheet!$G$8</definedName>
    <definedName name="DETAILS2_CNT" hidden="1">[19]XLR_NoRangeSheet!$C$8</definedName>
    <definedName name="DETAILS2_EMPRATE" hidden="1">[19]XLR_NoRangeSheet!$E$8</definedName>
    <definedName name="DETAILS2_SATRATE" hidden="1">[19]XLR_NoRangeSheet!$D$8</definedName>
    <definedName name="DETAILS2_TOT" hidden="1">[19]XLR_NoRangeSheet!$B$8</definedName>
    <definedName name="Device">[20]list!$F$2:$F$26</definedName>
    <definedName name="Discom1F1">#REF!</definedName>
    <definedName name="Discom1F2">#REF!</definedName>
    <definedName name="Discom1F3">#REF!</definedName>
    <definedName name="Discom1F4">#REF!</definedName>
    <definedName name="Discom1F6">#REF!</definedName>
    <definedName name="Discom2F1">#REF!</definedName>
    <definedName name="Discom2F2">#REF!</definedName>
    <definedName name="Discom2F3">#REF!</definedName>
    <definedName name="Discom2F4">#REF!</definedName>
    <definedName name="Discom2F6">#REF!</definedName>
    <definedName name="DIV">#REF!</definedName>
    <definedName name="DivTB">#REF!</definedName>
    <definedName name="dom">#REF!</definedName>
    <definedName name="dpc">'[21]dpc cost'!$D$1</definedName>
    <definedName name="E_315MVA_Addl_Page1" localSheetId="30">#REF!</definedName>
    <definedName name="E_315MVA_Addl_Page1" localSheetId="38">#REF!</definedName>
    <definedName name="E_315MVA_Addl_Page1" localSheetId="39">#REF!</definedName>
    <definedName name="E_315MVA_Addl_Page1" localSheetId="41">#REF!</definedName>
    <definedName name="E_315MVA_Addl_Page1" localSheetId="48">#REF!</definedName>
    <definedName name="E_315MVA_Addl_Page1" localSheetId="50">#REF!</definedName>
    <definedName name="E_315MVA_Addl_Page1" localSheetId="10">#REF!</definedName>
    <definedName name="E_315MVA_Addl_Page1" localSheetId="51">#REF!</definedName>
    <definedName name="E_315MVA_Addl_Page1">#REF!</definedName>
    <definedName name="E_315MVA_Addl_Page2" localSheetId="30">#REF!</definedName>
    <definedName name="E_315MVA_Addl_Page2" localSheetId="48">#REF!</definedName>
    <definedName name="E_315MVA_Addl_Page2" localSheetId="10">#REF!</definedName>
    <definedName name="E_315MVA_Addl_Page2" localSheetId="51">#REF!</definedName>
    <definedName name="E_315MVA_Addl_Page2">#REF!</definedName>
    <definedName name="EnPF">#REF!</definedName>
    <definedName name="erer"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fekfjlm">#REF!</definedName>
    <definedName name="Fuel_Exp_CY" localSheetId="30">#REF!</definedName>
    <definedName name="Fuel_Exp_CY" localSheetId="48">#REF!</definedName>
    <definedName name="Fuel_Exp_CY" localSheetId="10">#REF!</definedName>
    <definedName name="Fuel_Exp_CY" localSheetId="51">#REF!</definedName>
    <definedName name="Fuel_Exp_CY">#REF!</definedName>
    <definedName name="Fuel_Exp_EY" localSheetId="30">#REF!</definedName>
    <definedName name="Fuel_Exp_EY" localSheetId="48">#REF!</definedName>
    <definedName name="Fuel_Exp_EY" localSheetId="10">#REF!</definedName>
    <definedName name="Fuel_Exp_EY" localSheetId="51">#REF!</definedName>
    <definedName name="Fuel_Exp_EY">#REF!</definedName>
    <definedName name="Fuel_Exp_PY" localSheetId="30">#REF!</definedName>
    <definedName name="Fuel_Exp_PY" localSheetId="48">#REF!</definedName>
    <definedName name="Fuel_Exp_PY" localSheetId="10">#REF!</definedName>
    <definedName name="Fuel_Exp_PY" localSheetId="51">#REF!</definedName>
    <definedName name="Fuel_Exp_PY">#REF!</definedName>
    <definedName name="ghdgjh" hidden="1">#REF!</definedName>
    <definedName name="ghhhghhh">[5]DEMFIXLD!$A$1:$E$205</definedName>
    <definedName name="GRBLOCK">#REF!</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hundred">[16]General!$A$3</definedName>
    <definedName name="HV2LF">#REF!</definedName>
    <definedName name="HV2PF">#REF!</definedName>
    <definedName name="i">'[11]04REL'!#REF!</definedName>
    <definedName name="Intt_Charge_cY" localSheetId="30">#REF!,#REF!</definedName>
    <definedName name="Intt_Charge_cY" localSheetId="38">#REF!,#REF!</definedName>
    <definedName name="Intt_Charge_cY" localSheetId="39">#REF!,#REF!</definedName>
    <definedName name="Intt_Charge_cY" localSheetId="41">#REF!,#REF!</definedName>
    <definedName name="Intt_Charge_cY" localSheetId="48">#REF!,#REF!</definedName>
    <definedName name="Intt_Charge_cY" localSheetId="50">#REF!,#REF!</definedName>
    <definedName name="Intt_Charge_cY" localSheetId="10">#REF!,#REF!</definedName>
    <definedName name="Intt_Charge_cY" localSheetId="51">#REF!,#REF!</definedName>
    <definedName name="Intt_Charge_cY">#REF!,#REF!</definedName>
    <definedName name="Intt_Charge_cy_1" localSheetId="50">'[22]A 3.7'!$H$35,'[22]A 3.7'!$H$44</definedName>
    <definedName name="Intt_Charge_cy_1" localSheetId="51">'[22]A 3.7'!$H$35,'[22]A 3.7'!$H$44</definedName>
    <definedName name="Intt_Charge_cy_1">'[23]A 3.7'!$H$35,'[23]A 3.7'!$H$44</definedName>
    <definedName name="Intt_Charge_eY" localSheetId="30">#REF!,#REF!</definedName>
    <definedName name="Intt_Charge_eY" localSheetId="38">#REF!,#REF!</definedName>
    <definedName name="Intt_Charge_eY" localSheetId="39">#REF!,#REF!</definedName>
    <definedName name="Intt_Charge_eY" localSheetId="41">#REF!,#REF!</definedName>
    <definedName name="Intt_Charge_eY" localSheetId="48">#REF!,#REF!</definedName>
    <definedName name="Intt_Charge_eY" localSheetId="50">#REF!,#REF!</definedName>
    <definedName name="Intt_Charge_eY" localSheetId="10">#REF!,#REF!</definedName>
    <definedName name="Intt_Charge_eY" localSheetId="51">#REF!,#REF!</definedName>
    <definedName name="Intt_Charge_eY">#REF!,#REF!</definedName>
    <definedName name="Intt_Charge_ey_1" localSheetId="50">'[22]A 3.7'!$I$35,'[22]A 3.7'!$I$44</definedName>
    <definedName name="Intt_Charge_ey_1" localSheetId="51">'[22]A 3.7'!$I$35,'[22]A 3.7'!$I$44</definedName>
    <definedName name="Intt_Charge_ey_1">'[23]A 3.7'!$I$35,'[23]A 3.7'!$I$44</definedName>
    <definedName name="Intt_Charge_PY" localSheetId="30">#REF!,#REF!</definedName>
    <definedName name="Intt_Charge_PY" localSheetId="38">#REF!,#REF!</definedName>
    <definedName name="Intt_Charge_PY" localSheetId="39">#REF!,#REF!</definedName>
    <definedName name="Intt_Charge_PY" localSheetId="41">#REF!,#REF!</definedName>
    <definedName name="Intt_Charge_PY" localSheetId="48">#REF!,#REF!</definedName>
    <definedName name="Intt_Charge_PY" localSheetId="50">#REF!,#REF!</definedName>
    <definedName name="Intt_Charge_PY" localSheetId="10">#REF!,#REF!</definedName>
    <definedName name="Intt_Charge_PY" localSheetId="51">#REF!,#REF!</definedName>
    <definedName name="Intt_Charge_PY">#REF!,#REF!</definedName>
    <definedName name="Intt_Charge_py_1" localSheetId="50">'[22]A 3.7'!$G$35,'[22]A 3.7'!$G$44</definedName>
    <definedName name="Intt_Charge_py_1" localSheetId="51">'[22]A 3.7'!$G$35,'[22]A 3.7'!$G$44</definedName>
    <definedName name="Intt_Charge_py_1">'[23]A 3.7'!$G$35,'[23]A 3.7'!$G$44</definedName>
    <definedName name="jjkkkkk">[3]DEMFIXLD!$A$1:$E$205</definedName>
    <definedName name="K2000_">#N/A</definedName>
    <definedName name="kW">#REF!</definedName>
    <definedName name="Load_Col_Ind">[15]Sales_Summary!$AC$2</definedName>
    <definedName name="LOANS__A">#REF!</definedName>
    <definedName name="ltind">#REF!</definedName>
    <definedName name="m" hidden="1">[24]CE!#REF!</definedName>
    <definedName name="MEMORNDM">#REF!</definedName>
    <definedName name="million">[16]General!$A$6</definedName>
    <definedName name="month">[25]Variables!$B$3</definedName>
    <definedName name="month_no">[26]Variables_x!$B$5</definedName>
    <definedName name="month_todo">[26]Variables_x!$B$6</definedName>
    <definedName name="mRrjkpay_ikoj_dkjiksjs_ku_fy0">#REF!</definedName>
    <definedName name="new" localSheetId="38" hidden="1">[24]CE!#REF!</definedName>
    <definedName name="new" localSheetId="39" hidden="1">[24]CE!#REF!</definedName>
    <definedName name="new" localSheetId="41" hidden="1">[24]CE!#REF!</definedName>
    <definedName name="new" localSheetId="10" hidden="1">[24]CE!#REF!</definedName>
    <definedName name="new" hidden="1">[24]CE!#REF!</definedName>
    <definedName name="NmDivs">#REF!</definedName>
    <definedName name="NonDom">#REF!</definedName>
    <definedName name="PI">#REF!</definedName>
    <definedName name="Pop_Ratio" localSheetId="30">#REF!</definedName>
    <definedName name="Pop_Ratio" localSheetId="38">#REF!</definedName>
    <definedName name="Pop_Ratio" localSheetId="39">#REF!</definedName>
    <definedName name="Pop_Ratio" localSheetId="41">#REF!</definedName>
    <definedName name="Pop_Ratio" localSheetId="48">#REF!</definedName>
    <definedName name="Pop_Ratio" localSheetId="50">#REF!</definedName>
    <definedName name="Pop_Ratio" localSheetId="10">#REF!</definedName>
    <definedName name="Pop_Ratio" localSheetId="51">#REF!</definedName>
    <definedName name="Pop_Ratio">#REF!</definedName>
    <definedName name="_xlnm.Print_Area" localSheetId="3">'F1'!$A$1:$N$59</definedName>
    <definedName name="_xlnm.Print_Area" localSheetId="19">'F10'!$A$1:$AF$14</definedName>
    <definedName name="_xlnm.Print_Area" localSheetId="20">'F11'!$A$1:$D$36</definedName>
    <definedName name="_xlnm.Print_Area" localSheetId="22">'F13'!$A$1:$G$23</definedName>
    <definedName name="_xlnm.Print_Area" localSheetId="23">'F14'!$A$1:$H$15</definedName>
    <definedName name="_xlnm.Print_Area" localSheetId="24">'F15'!$A$1:$Q$12</definedName>
    <definedName name="_xlnm.Print_Area" localSheetId="26">'F17'!$A$1:$H$16</definedName>
    <definedName name="_xlnm.Print_Area" localSheetId="27">'F18'!$A$1:$P$15</definedName>
    <definedName name="_xlnm.Print_Area" localSheetId="28">'F19'!$A$1:$L$11</definedName>
    <definedName name="_xlnm.Print_Area" localSheetId="4">'F2'!$A$1:$Q$32</definedName>
    <definedName name="_xlnm.Print_Area" localSheetId="29">'F20'!$A$1:$L$11</definedName>
    <definedName name="_xlnm.Print_Area" localSheetId="30">'F21'!$A$1:$P$18</definedName>
    <definedName name="_xlnm.Print_Area" localSheetId="31">F22A!$A$1:$P$12</definedName>
    <definedName name="_xlnm.Print_Area" localSheetId="32">F22B!$A$1:$Q$56</definedName>
    <definedName name="_xlnm.Print_Area" localSheetId="33">F22C!$A$1:$N$27</definedName>
    <definedName name="_xlnm.Print_Area" localSheetId="34">F22D!$A$1:$Q$10</definedName>
    <definedName name="_xlnm.Print_Area" localSheetId="35">F22E!$A$1:$P$13</definedName>
    <definedName name="_xlnm.Print_Area" localSheetId="36">F22F!$A$1:$Q$42</definedName>
    <definedName name="_xlnm.Print_Area" localSheetId="37">F22G!$A$1:$L$59</definedName>
    <definedName name="_xlnm.Print_Area" localSheetId="38">F23_1!$A$1:$U$26</definedName>
    <definedName name="_xlnm.Print_Area" localSheetId="39">F23_2!$A$1:$U$26</definedName>
    <definedName name="_xlnm.Print_Area" localSheetId="40">F23A!$A$1:$O$19</definedName>
    <definedName name="_xlnm.Print_Area" localSheetId="41">'F24'!$A$1:$N$66</definedName>
    <definedName name="_xlnm.Print_Area" localSheetId="42">'F25'!$A$1:$Q$15</definedName>
    <definedName name="_xlnm.Print_Area" localSheetId="43">'F26'!$A$1:$P$16</definedName>
    <definedName name="_xlnm.Print_Area" localSheetId="44">'F27'!$A$1:$Q$35</definedName>
    <definedName name="_xlnm.Print_Area" localSheetId="45">'F28'!$A$1:$G$13</definedName>
    <definedName name="_xlnm.Print_Area" localSheetId="46">'F29'!$A$1:$R$15</definedName>
    <definedName name="_xlnm.Print_Area" localSheetId="47">'F30'!$A$1:$M$18</definedName>
    <definedName name="_xlnm.Print_Area" localSheetId="50">'F33'!$A$1:$AE$25</definedName>
    <definedName name="_xlnm.Print_Area" localSheetId="6">F3B!$A$1:$Q$24</definedName>
    <definedName name="_xlnm.Print_Area" localSheetId="7">F3C!$A$1:$Q$33</definedName>
    <definedName name="_xlnm.Print_Area" localSheetId="8">'F4'!$A$1:$N$24</definedName>
    <definedName name="_xlnm.Print_Area" localSheetId="9">F4A!$A$1:$F$27</definedName>
    <definedName name="_xlnm.Print_Area" localSheetId="10">F4B!$A$1:$P$28</definedName>
    <definedName name="_xlnm.Print_Area" localSheetId="11">F4C!$A$1:$E$28</definedName>
    <definedName name="_xlnm.Print_Area" localSheetId="12">'F5'!$A$1:$H$24</definedName>
    <definedName name="_xlnm.Print_Area" localSheetId="13">'F6'!$A$1:$R$23</definedName>
    <definedName name="_xlnm.Print_Area" localSheetId="14">'F7'!$A$1:$Q$19</definedName>
    <definedName name="_xlnm.Print_Area" localSheetId="15">'F8'!$A$1:$Q$12</definedName>
    <definedName name="_xlnm.Print_Area" localSheetId="16">F8A!$A$1:$AB$47</definedName>
    <definedName name="_xlnm.Print_Area" localSheetId="17">F8B!$A$1:$G$17</definedName>
    <definedName name="_xlnm.Print_Area" localSheetId="18">'F9'!$A$1:$F$15</definedName>
    <definedName name="_xlnm.Print_Area" localSheetId="1">Index!$A$1:$D$70</definedName>
    <definedName name="_xlnm.Print_Area" localSheetId="2">Notes!$A$1:$E$17</definedName>
    <definedName name="_xlnm.Print_Area" localSheetId="67">'P11'!$A$1:$K$40</definedName>
    <definedName name="_xlnm.Print_Area" localSheetId="58">'P2'!$A$1:$J$34</definedName>
    <definedName name="_xlnm.Print_Area" localSheetId="60">'P4'!$A$1:$J$13</definedName>
    <definedName name="_xlnm.Print_Area" localSheetId="62">'P6'!$A$1:$J$15</definedName>
    <definedName name="_xlnm.Print_Area" localSheetId="64">'P8'!$A$1:$H$13</definedName>
    <definedName name="_xlnm.Print_Area" localSheetId="65">'P9'!$A$1:$H$31</definedName>
    <definedName name="_xlnm.Print_Area">#REF!</definedName>
    <definedName name="_xlnm.Print_Titles" localSheetId="3">'F1'!$1:$6</definedName>
    <definedName name="_xlnm.Print_Titles" localSheetId="4">'F2'!$1:$6</definedName>
    <definedName name="_xlnm.Print_Titles" localSheetId="38">F23_1!$A:$A,F23_1!$1:$5</definedName>
    <definedName name="_xlnm.Print_Titles" localSheetId="39">F23_2!$A:$A,F23_2!$1:$5</definedName>
    <definedName name="_xlnm.Print_Titles">#N/A</definedName>
    <definedName name="q">'[27]A 3.7'!$I$35,'[27]A 3.7'!$I$44</definedName>
    <definedName name="S_CRS">#REF!</definedName>
    <definedName name="Sales_Col_Ind">[15]Sales_Summary!$I$2</definedName>
    <definedName name="SCHVI_IV">#REF!</definedName>
    <definedName name="shft1">[21]SUMMERY!$P$1</definedName>
    <definedName name="shftI">[28]SUMMERY!$P$1</definedName>
    <definedName name="Sht_EDiv">#REF!</definedName>
    <definedName name="ST_SP">#REF!</definedName>
    <definedName name="TabA_Conn">#REF!</definedName>
    <definedName name="TabA_Cust">#REF!</definedName>
    <definedName name="TabA_Left">#REF!</definedName>
    <definedName name="TabA_Sales">#REF!</definedName>
    <definedName name="TabA_Top">#REF!</definedName>
    <definedName name="TaxTV">10%</definedName>
    <definedName name="TaxXL">5%</definedName>
    <definedName name="TEST0">#REF!</definedName>
    <definedName name="TEST1">#REF!</definedName>
    <definedName name="TESTHKEY">#REF!</definedName>
    <definedName name="TESTKEYS">#REF!</definedName>
    <definedName name="TESTVKEY">#REF!</definedName>
    <definedName name="thousand">[16]General!$A$4</definedName>
    <definedName name="TI_EDiv">#REF!</definedName>
    <definedName name="Trf3_Div">#REF!</definedName>
    <definedName name="Unit1">'[14]Physical Data'!$H$2</definedName>
    <definedName name="Unit2">'[14]Physical Data'!$K$2</definedName>
    <definedName name="unit3">#REF!</definedName>
    <definedName name="Unit4">#REF!</definedName>
    <definedName name="UNit5">#REF!</definedName>
    <definedName name="Units_Sold">#REF!</definedName>
    <definedName name="Units_Sold1">#REF!</definedName>
    <definedName name="Units_Sold2">#REF!</definedName>
    <definedName name="Urb_Patt">#REF!</definedName>
    <definedName name="V"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vlde">#REF!</definedName>
    <definedName name="WRITBACK">#REF!</definedName>
    <definedName name="wrn.ARR._.Output." hidden="1">{#N/A,#N/A,FALSE,"1.1";#N/A,#N/A,FALSE,"1.1a";#N/A,#N/A,FALSE,"1.1b";#N/A,#N/A,FALSE,"1.1c";#N/A,#N/A,FALSE,"1.1e";#N/A,#N/A,FALSE,"1.1f";#N/A,#N/A,FALSE,"1.1g";#N/A,#N/A,FALSE,"1.1h_T";#N/A,#N/A,FALSE,"1.1h_D";#N/A,#N/A,FALSE,"1.2";#N/A,#N/A,FALSE,"1.3";#N/A,#N/A,FALSE,"1.3b";#N/A,#N/A,FALSE,"1.4";#N/A,#N/A,FALSE,"1.5";#N/A,#N/A,FALSE,"1.6";#N/A,#N/A,FALSE,"2.1";#N/A,#N/A,FALSE,"SOD";#N/A,#N/A,FALSE,"OL";#N/A,#N/A,FALSE,"CF"}</definedName>
    <definedName name="wrn.Formats."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x" localSheetId="30">#REF!</definedName>
    <definedName name="x" localSheetId="38">#REF!</definedName>
    <definedName name="x" localSheetId="39">#REF!</definedName>
    <definedName name="x" localSheetId="41">#REF!</definedName>
    <definedName name="x" localSheetId="48">#REF!</definedName>
    <definedName name="x" localSheetId="10">#REF!</definedName>
    <definedName name="x">#REF!</definedName>
    <definedName name="X1_" localSheetId="30">#REF!</definedName>
    <definedName name="X1_" localSheetId="38">#REF!</definedName>
    <definedName name="X1_" localSheetId="39">#REF!</definedName>
    <definedName name="X1_" localSheetId="41">#REF!</definedName>
    <definedName name="X1_" localSheetId="48">#REF!</definedName>
    <definedName name="X1_" localSheetId="10">#REF!</definedName>
    <definedName name="X1_">#REF!</definedName>
    <definedName name="XLRPARAMS_COMPNAME" hidden="1">[19]XLR_NoRangeSheet!$B$6</definedName>
    <definedName name="XLRPARAMS_PAYDT1" hidden="1">[29]XLR_NoRangeSheet!$D$6</definedName>
    <definedName name="XLRPARAMS_PAYDT10" hidden="1">[29]XLR_NoRangeSheet!$M$6</definedName>
    <definedName name="XLRPARAMS_PAYDT11" hidden="1">[29]XLR_NoRangeSheet!$N$6</definedName>
    <definedName name="XLRPARAMS_PAYDT12" hidden="1">[29]XLR_NoRangeSheet!$O$6</definedName>
    <definedName name="XLRPARAMS_PAYDT2" hidden="1">[29]XLR_NoRangeSheet!$E$6</definedName>
    <definedName name="XLRPARAMS_PAYDT3" hidden="1">[29]XLR_NoRangeSheet!$F$6</definedName>
    <definedName name="XLRPARAMS_PAYDT4" hidden="1">[29]XLR_NoRangeSheet!$G$6</definedName>
    <definedName name="XLRPARAMS_PAYDT5" hidden="1">[29]XLR_NoRangeSheet!$H$6</definedName>
    <definedName name="XLRPARAMS_PAYDT6" hidden="1">[29]XLR_NoRangeSheet!$I$6</definedName>
    <definedName name="XLRPARAMS_PAYDT7" hidden="1">[29]XLR_NoRangeSheet!$J$6</definedName>
    <definedName name="XLRPARAMS_PAYDT8" hidden="1">[29]XLR_NoRangeSheet!$K$6</definedName>
    <definedName name="XLRPARAMS_PAYDT9" hidden="1">[29]XLR_NoRangeSheet!$L$6</definedName>
    <definedName name="xxxCLabel1.1.Displacement">-1</definedName>
    <definedName name="xxxCLabel1.1.Label">"02	February"</definedName>
    <definedName name="xxxCLabel1.1.Prompt">1</definedName>
    <definedName name="xxxCLabel2.1.Displacement">0</definedName>
    <definedName name="xxxCLabel2.1.Label">"02	February"</definedName>
    <definedName name="xxxCLabel2.1.Prompt">1</definedName>
    <definedName name="xxxCLabel3.1.Displacement">0</definedName>
    <definedName name="xxxCLabel3.1.Label">"02	February"</definedName>
    <definedName name="xxxCLabel3.1.Prompt">1</definedName>
    <definedName name="xxxCLabel4.1.Displacement">0</definedName>
    <definedName name="xxxCLabel4.1.Label">"02	February"</definedName>
    <definedName name="xxxCLabel4.1.Prompt">1</definedName>
    <definedName name="xxxCLabel5.1.Displacement">0</definedName>
    <definedName name="xxxCLabel5.1.Label">"02	February"</definedName>
    <definedName name="xxxCLabel5.1.Prompt">1</definedName>
    <definedName name="xxxColHeader1bx">0</definedName>
    <definedName name="xxxColHeader1by">11</definedName>
    <definedName name="xxxColHeader1ex">0</definedName>
    <definedName name="xxxColHeader1ey">11</definedName>
    <definedName name="xxxColHeader2bx">0</definedName>
    <definedName name="xxxColHeader2by">123</definedName>
    <definedName name="xxxColHeader2ex">0</definedName>
    <definedName name="xxxColHeader2ey">123</definedName>
    <definedName name="xxxColHeader3bx">0</definedName>
    <definedName name="xxxColHeader3by">177</definedName>
    <definedName name="xxxColHeader3ex">0</definedName>
    <definedName name="xxxColHeader3ey">177</definedName>
    <definedName name="xxxColHeader4bx">0</definedName>
    <definedName name="xxxColHeader4by">200</definedName>
    <definedName name="xxxColHeader4ex">0</definedName>
    <definedName name="xxxColHeader4ey">200</definedName>
    <definedName name="xxxColHeader5bx">0</definedName>
    <definedName name="xxxColHeader5by">59</definedName>
    <definedName name="xxxColHeader5ex">0</definedName>
    <definedName name="xxxColHeader5ey">59</definedName>
    <definedName name="xxxColLabels1bx">1</definedName>
    <definedName name="xxxColLabels1by">11</definedName>
    <definedName name="xxxColLabels1ex">1</definedName>
    <definedName name="xxxColLabels1ey">11</definedName>
    <definedName name="xxxColLabels2bx">1</definedName>
    <definedName name="xxxColLabels2by">123</definedName>
    <definedName name="xxxColLabels2ex">1</definedName>
    <definedName name="xxxColLabels2ey">123</definedName>
    <definedName name="xxxColLabels3bx">1</definedName>
    <definedName name="xxxColLabels3by">177</definedName>
    <definedName name="xxxColLabels3ex">1</definedName>
    <definedName name="xxxColLabels3ey">177</definedName>
    <definedName name="xxxColLabels4bx">1</definedName>
    <definedName name="xxxColLabels4by">200</definedName>
    <definedName name="xxxColLabels4ex">1</definedName>
    <definedName name="xxxColLabels4ey">200</definedName>
    <definedName name="xxxColLabels5bx">1</definedName>
    <definedName name="xxxColLabels5by">59</definedName>
    <definedName name="xxxColLabels5ex">1</definedName>
    <definedName name="xxxColLabels5ey">59</definedName>
    <definedName name="xxxCommon1DimValue1.1">"'0001"</definedName>
    <definedName name="xxxCommon1DimValue1.2">"Profit &amp; Loss"</definedName>
    <definedName name="xxxCommon1DimValue2.1">"A"</definedName>
    <definedName name="xxxCommon1DimValue2.2">"ACTUAL"</definedName>
    <definedName name="xxxCommon1DimValue3.1">"'18010"</definedName>
    <definedName name="xxxCommon1DimValue3.2">"ROULUNDS CODAN INDIA LTD."</definedName>
    <definedName name="xxxCommon1DimValue4.1">"Year-to-Date"</definedName>
    <definedName name="xxxCommon1DimValue4.2">"Year to date P&amp;L Accumulation"</definedName>
    <definedName name="xxxCommon1DimValue5.1">"'2003"</definedName>
    <definedName name="xxxCommon1DimValue5.2">2003</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"'0006"</definedName>
    <definedName name="xxxCommon2DimValue1.2">"Cashflow Statement"</definedName>
    <definedName name="xxxCommon2DimValue2.1">"A"</definedName>
    <definedName name="xxxCommon2DimValue2.2">"ACTUAL"</definedName>
    <definedName name="xxxCommon2DimValue3.1">"'18010"</definedName>
    <definedName name="xxxCommon2DimValue3.2">"ROULUNDS CODAN INDIA LTD."</definedName>
    <definedName name="xxxCommon2DimValue4.1">"Year-to-Date"</definedName>
    <definedName name="xxxCommon2DimValue4.2">"Year to date P&amp;L Accumulation"</definedName>
    <definedName name="xxxCommon2DimValue5.1">"'2003"</definedName>
    <definedName name="xxxCommon2DimValue5.2">2003</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"'0030"</definedName>
    <definedName name="xxxCommon3DimValue1.2">"Orders received"</definedName>
    <definedName name="xxxCommon3DimValue2.1">"A"</definedName>
    <definedName name="xxxCommon3DimValue2.2">"ACTUAL"</definedName>
    <definedName name="xxxCommon3DimValue3.1">"'18010"</definedName>
    <definedName name="xxxCommon3DimValue3.2">"ROULUNDS CODAN INDIA LTD."</definedName>
    <definedName name="xxxCommon3DimValue4.1">"Year-to-Date"</definedName>
    <definedName name="xxxCommon3DimValue4.2">"Year to date P&amp;L Accumulation"</definedName>
    <definedName name="xxxCommon3DimValue5.1">"'2003"</definedName>
    <definedName name="xxxCommon3DimValue5.2">2003</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"'0032"</definedName>
    <definedName name="xxxCommon4DimValue1.2">"Orders period end"</definedName>
    <definedName name="xxxCommon4DimValue2.1">"A"</definedName>
    <definedName name="xxxCommon4DimValue2.2">"ACTUAL"</definedName>
    <definedName name="xxxCommon4DimValue3.1">"'18010"</definedName>
    <definedName name="xxxCommon4DimValue3.2">"ROULUNDS CODAN INDIA LTD."</definedName>
    <definedName name="xxxCommon4DimValue4.1">"Year-to-Date"</definedName>
    <definedName name="xxxCommon4DimValue4.2">"Year to date P&amp;L Accumulation"</definedName>
    <definedName name="xxxCommon4DimValue5.1">"'2003"</definedName>
    <definedName name="xxxCommon4DimValue5.2">2003</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"'0005"</definedName>
    <definedName name="xxxCommon5DimValue1.2">"Balance Sheet"</definedName>
    <definedName name="xxxCommon5DimValue2.1">"A"</definedName>
    <definedName name="xxxCommon5DimValue2.2">"ACTUAL"</definedName>
    <definedName name="xxxCommon5DimValue3.1">"'18010"</definedName>
    <definedName name="xxxCommon5DimValue3.2">"ROULUNDS CODAN INDIA LTD."</definedName>
    <definedName name="xxxCommon5DimValue4.1">"Year-to-Date"</definedName>
    <definedName name="xxxCommon5DimValue4.2">"Year to date P&amp;L Accumulation"</definedName>
    <definedName name="xxxCommon5DimValue5.1">"'2003"</definedName>
    <definedName name="xxxCommon5DimValue5.2">2003</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114</definedName>
    <definedName name="xxxCommonArea2ex">2</definedName>
    <definedName name="xxxCommonArea2ey">121</definedName>
    <definedName name="xxxCommonArea3bx">0</definedName>
    <definedName name="xxxCommonArea3by">168</definedName>
    <definedName name="xxxCommonArea3ex">2</definedName>
    <definedName name="xxxCommonArea3ey">175</definedName>
    <definedName name="xxxCommonArea4bx">0</definedName>
    <definedName name="xxxCommonArea4by">191</definedName>
    <definedName name="xxxCommonArea4ex">2</definedName>
    <definedName name="xxxCommonArea4ey">198</definedName>
    <definedName name="xxxCommonArea5bx">0</definedName>
    <definedName name="xxxCommonArea5by">50</definedName>
    <definedName name="xxxCommonArea5ex">2</definedName>
    <definedName name="xxxCommonArea5ey">57</definedName>
    <definedName name="xxxDataBlock1bx">1</definedName>
    <definedName name="xxxDataBlock1by">15</definedName>
    <definedName name="xxxDataBlock1ex">1</definedName>
    <definedName name="xxxDataBlock1ey">46</definedName>
    <definedName name="xxxDataBlock2bx">1</definedName>
    <definedName name="xxxDataBlock2by">127</definedName>
    <definedName name="xxxDataBlock2ex">1</definedName>
    <definedName name="xxxDataBlock2ey">163</definedName>
    <definedName name="xxxDataBlock3bx">1</definedName>
    <definedName name="xxxDataBlock3by">181</definedName>
    <definedName name="xxxDataBlock3ex">1</definedName>
    <definedName name="xxxDataBlock3ey">186</definedName>
    <definedName name="xxxDataBlock4bx">1</definedName>
    <definedName name="xxxDataBlock4by">204</definedName>
    <definedName name="xxxDataBlock4ex">1</definedName>
    <definedName name="xxxDataBlock4ey">211</definedName>
    <definedName name="xxxDataBlock5bx">1</definedName>
    <definedName name="xxxDataBlock5by">63</definedName>
    <definedName name="xxxDataBlock5ex">1</definedName>
    <definedName name="xxxDataBlock5ey">109</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Rows1Count">8</definedName>
    <definedName name="xxxDownfootRows1Number0">17</definedName>
    <definedName name="xxxDownfootRows1Number1">22</definedName>
    <definedName name="xxxDownfootRows1Number2">25</definedName>
    <definedName name="xxxDownfootRows1Number3">36</definedName>
    <definedName name="xxxDownfootRows1Number4">37</definedName>
    <definedName name="xxxDownfootRows1Number5">42</definedName>
    <definedName name="xxxDownfootRows1Number6">44</definedName>
    <definedName name="xxxDownfootRows1Number7">46</definedName>
    <definedName name="xxxDownfootRows2Count">7</definedName>
    <definedName name="xxxDownfootRows2Number0">129</definedName>
    <definedName name="xxxDownfootRows2Number1">131</definedName>
    <definedName name="xxxDownfootRows2Number2">134</definedName>
    <definedName name="xxxDownfootRows2Number3">142</definedName>
    <definedName name="xxxDownfootRows2Number4">153</definedName>
    <definedName name="xxxDownfootRows2Number5">154</definedName>
    <definedName name="xxxDownfootRows2Number6">163</definedName>
    <definedName name="xxxDownfootRows3Count">2</definedName>
    <definedName name="xxxDownfootRows3Number0">183</definedName>
    <definedName name="xxxDownfootRows3Number1">186</definedName>
    <definedName name="xxxDownfootRows4Count">2</definedName>
    <definedName name="xxxDownfootRows4Number0">207</definedName>
    <definedName name="xxxDownfootRows4Number1">211</definedName>
    <definedName name="xxxDownfootRows5Count">16</definedName>
    <definedName name="xxxDownfootRows5Number0">67</definedName>
    <definedName name="xxxDownfootRows5Number1">72</definedName>
    <definedName name="xxxDownfootRows5Number10">98</definedName>
    <definedName name="xxxDownfootRows5Number11">101</definedName>
    <definedName name="xxxDownfootRows5Number12">105</definedName>
    <definedName name="xxxDownfootRows5Number13">107</definedName>
    <definedName name="xxxDownfootRows5Number14">108</definedName>
    <definedName name="xxxDownfootRows5Number15">109</definedName>
    <definedName name="xxxDownfootRows5Number2">76</definedName>
    <definedName name="xxxDownfootRows5Number3">77</definedName>
    <definedName name="xxxDownfootRows5Number4">82</definedName>
    <definedName name="xxxDownfootRows5Number5">85</definedName>
    <definedName name="xxxDownfootRows5Number6">88</definedName>
    <definedName name="xxxDownfootRows5Number7">89</definedName>
    <definedName name="xxxDownfootRows5Number8">96</definedName>
    <definedName name="xxxDownfootRows5Number9">97</definedName>
    <definedName name="xxxEntireArea1bx">0</definedName>
    <definedName name="xxxEntireArea1by">2</definedName>
    <definedName name="xxxEntireArea1ex">1</definedName>
    <definedName name="xxxEntireArea1ey">46</definedName>
    <definedName name="xxxEntireArea2bx">0</definedName>
    <definedName name="xxxEntireArea2by">114</definedName>
    <definedName name="xxxEntireArea2ex">1</definedName>
    <definedName name="xxxEntireArea2ey">163</definedName>
    <definedName name="xxxEntireArea3bx">0</definedName>
    <definedName name="xxxEntireArea3by">168</definedName>
    <definedName name="xxxEntireArea3ex">1</definedName>
    <definedName name="xxxEntireArea3ey">186</definedName>
    <definedName name="xxxEntireArea4bx">0</definedName>
    <definedName name="xxxEntireArea4by">191</definedName>
    <definedName name="xxxEntireArea4ex">1</definedName>
    <definedName name="xxxEntireArea4ey">211</definedName>
    <definedName name="xxxEntireArea5bx">0</definedName>
    <definedName name="xxxEntireArea5by">50</definedName>
    <definedName name="xxxEntireArea5ex">1</definedName>
    <definedName name="xxxEntireArea5ey">109</definedName>
    <definedName name="xxxGNVFileName">"MONTHREP.GNV"</definedName>
    <definedName name="xxxGNVStamp">1004357820</definedName>
    <definedName name="xxxHeaderCols1Count">0</definedName>
    <definedName name="xxxHeaderCols2Count">0</definedName>
    <definedName name="xxxHeaderCols3Count">0</definedName>
    <definedName name="xxxHeaderCols4Count">0</definedName>
    <definedName name="xxxHeaderCols5Count">0</definedName>
    <definedName name="xxxHeaderRows1Count">0</definedName>
    <definedName name="xxxHeaderRows2Count">0</definedName>
    <definedName name="xxxHeaderRows3Count">0</definedName>
    <definedName name="xxxHeaderRows4Count">2</definedName>
    <definedName name="xxxHeaderRows4Number0">204</definedName>
    <definedName name="xxxHeaderRows4Number1">208</definedName>
    <definedName name="xxxHeaderRows4Over0">0</definedName>
    <definedName name="xxxHeaderRows4Over1">0</definedName>
    <definedName name="xxxHeaderRows4Submit0">1</definedName>
    <definedName name="xxxHeaderRows4Submit1">1</definedName>
    <definedName name="xxxHeaderRows5Count">2</definedName>
    <definedName name="xxxHeaderRows5Number0">63</definedName>
    <definedName name="xxxHeaderRows5Number1">90</definedName>
    <definedName name="xxxHeaderRows5Over0">0</definedName>
    <definedName name="xxxHeaderRows5Over1">0</definedName>
    <definedName name="xxxHeaderRows5Submit0">1</definedName>
    <definedName name="xxxHeaderRows5Submit1">1</definedName>
    <definedName name="xxxNumber_Areas">5</definedName>
    <definedName name="xxxODECols1Count">0</definedName>
    <definedName name="xxxODECols2Count">0</definedName>
    <definedName name="xxxODECols3Count">0</definedName>
    <definedName name="xxxODECols4Count">0</definedName>
    <definedName name="xxxODECols5Count">0</definedName>
    <definedName name="xxxODERows1Count">0</definedName>
    <definedName name="xxxODERows2Count">0</definedName>
    <definedName name="xxxODERows3Count">0</definedName>
    <definedName name="xxxODERows4Count">0</definedName>
    <definedName name="xxxODERows5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2.Prompt">0</definedName>
    <definedName name="xxxRLabel3.3.Prompt">0</definedName>
    <definedName name="xxxRLabel3.4.Prompt">0</definedName>
    <definedName name="xxxRLabel3.5.Prompt">0</definedName>
    <definedName name="xxxRLabel3.6.Prompt">0</definedName>
    <definedName name="xxxRLabel4.1.Prompt">0</definedName>
    <definedName name="xxxRLabel4.2.Prompt">0</definedName>
    <definedName name="xxxRLabel4.3.Prompt">0</definedName>
    <definedName name="xxxRLabel4.4.Prompt">0</definedName>
    <definedName name="xxxRLabel4.5.Prompt">0</definedName>
    <definedName name="xxxRLabel4.6.Prompt">0</definedName>
    <definedName name="xxxRLabel4.7.Prompt">0</definedName>
    <definedName name="xxxRLabel4.8.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5.Prompt">0</definedName>
    <definedName name="xxxRLabel5.6.Prompt">0</definedName>
    <definedName name="xxxRLabel5.7.Prompt">0</definedName>
    <definedName name="xxxRLabel5.8.Prompt">0</definedName>
    <definedName name="xxxRLabel5.9.Prompt">0</definedName>
    <definedName name="xxxRowHeader1bx">0</definedName>
    <definedName name="xxxRowHeader1by">13</definedName>
    <definedName name="xxxRowHeader1ex">0</definedName>
    <definedName name="xxxRowHeader1ey">13</definedName>
    <definedName name="xxxRowHeader2bx">0</definedName>
    <definedName name="xxxRowHeader2by">125</definedName>
    <definedName name="xxxRowHeader2ex">0</definedName>
    <definedName name="xxxRowHeader2ey">125</definedName>
    <definedName name="xxxRowHeader3bx">0</definedName>
    <definedName name="xxxRowHeader3by">179</definedName>
    <definedName name="xxxRowHeader3ex">0</definedName>
    <definedName name="xxxRowHeader3ey">179</definedName>
    <definedName name="xxxRowHeader4bx">0</definedName>
    <definedName name="xxxRowHeader4by">202</definedName>
    <definedName name="xxxRowHeader4ex">0</definedName>
    <definedName name="xxxRowHeader4ey">202</definedName>
    <definedName name="xxxRowHeader5bx">0</definedName>
    <definedName name="xxxRowHeader5by">61</definedName>
    <definedName name="xxxRowHeader5ex">0</definedName>
    <definedName name="xxxRowHeader5ey">61</definedName>
    <definedName name="xxxRowLabels1bx">0</definedName>
    <definedName name="xxxRowLabels1by">15</definedName>
    <definedName name="xxxRowLabels1ex">0</definedName>
    <definedName name="xxxRowLabels1ey">46</definedName>
    <definedName name="xxxRowLabels2bx">0</definedName>
    <definedName name="xxxRowLabels2by">127</definedName>
    <definedName name="xxxRowLabels2ex">0</definedName>
    <definedName name="xxxRowLabels2ey">163</definedName>
    <definedName name="xxxRowLabels3bx">0</definedName>
    <definedName name="xxxRowLabels3by">181</definedName>
    <definedName name="xxxRowLabels3ex">0</definedName>
    <definedName name="xxxRowLabels3ey">186</definedName>
    <definedName name="xxxRowLabels4bx">0</definedName>
    <definedName name="xxxRowLabels4by">204</definedName>
    <definedName name="xxxRowLabels4ex">0</definedName>
    <definedName name="xxxRowLabels4ey">211</definedName>
    <definedName name="xxxRowLabels5bx">0</definedName>
    <definedName name="xxxRowLabels5by">63</definedName>
    <definedName name="xxxRowLabels5ex">0</definedName>
    <definedName name="xxxRowLabels5ey">109</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Rows1Count">0</definedName>
    <definedName name="xxxUDRows2Count">0</definedName>
    <definedName name="xxxUDRows3Count">0</definedName>
    <definedName name="xxxUDRows4Count">0</definedName>
    <definedName name="xxxUDRows5Count">0</definedName>
    <definedName name="xxxWorksheet_Name">"Sheet1"</definedName>
    <definedName name="xxxx" localSheetId="30" hidden="1">[30]CE!#REF!</definedName>
    <definedName name="xxxx" localSheetId="38" hidden="1">[30]CE!#REF!</definedName>
    <definedName name="xxxx" localSheetId="39" hidden="1">[30]CE!#REF!</definedName>
    <definedName name="xxxx" localSheetId="41" hidden="1">[30]CE!#REF!</definedName>
    <definedName name="xxxx" localSheetId="48" hidden="1">[30]CE!#REF!</definedName>
    <definedName name="xxxx" localSheetId="10" hidden="1">[30]CE!#REF!</definedName>
    <definedName name="xxxx" hidden="1">[30]CE!#REF!</definedName>
    <definedName name="YEAR" localSheetId="30">#REF!</definedName>
    <definedName name="YEAR" localSheetId="38">#REF!</definedName>
    <definedName name="YEAR" localSheetId="39">#REF!</definedName>
    <definedName name="YEAR" localSheetId="41">#REF!</definedName>
    <definedName name="YEAR" localSheetId="48">#REF!</definedName>
    <definedName name="YEAR" localSheetId="10">#REF!</definedName>
    <definedName name="YEAR">#REF!</definedName>
    <definedName name="Year1" localSheetId="30">#REF!</definedName>
    <definedName name="Year1" localSheetId="48">#REF!</definedName>
    <definedName name="Year1" localSheetId="10">#REF!</definedName>
    <definedName name="Year1">#REF!</definedName>
    <definedName name="yrend_date">[26]Variables_x!$F$14</definedName>
    <definedName name="yrend_date1">[26]Variables_x!$F$17</definedName>
    <definedName name="Z"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Z_6FC0BDD8_8325_49FE_B30A_C17FE70E7A70_.wvu.PrintArea" localSheetId="41" hidden="1">'F24'!$A$1:$N$61</definedName>
  </definedNames>
  <calcPr calcId="162913" iterate="1"/>
</workbook>
</file>

<file path=xl/calcChain.xml><?xml version="1.0" encoding="utf-8"?>
<calcChain xmlns="http://schemas.openxmlformats.org/spreadsheetml/2006/main">
  <c r="N26" i="120" l="1"/>
  <c r="N3" i="120"/>
  <c r="N26" i="102"/>
  <c r="N3" i="102"/>
  <c r="I3" i="102"/>
  <c r="I26" i="102" l="1"/>
  <c r="F20" i="120"/>
  <c r="F19" i="120"/>
  <c r="F18" i="120"/>
  <c r="F17" i="120"/>
  <c r="F16" i="120"/>
  <c r="F15" i="120"/>
  <c r="F14" i="120"/>
  <c r="F13" i="120"/>
  <c r="F12" i="120"/>
  <c r="F11" i="120"/>
  <c r="F10" i="120"/>
  <c r="F9" i="120"/>
  <c r="D20" i="120"/>
  <c r="D19" i="120"/>
  <c r="D18" i="120"/>
  <c r="D17" i="120"/>
  <c r="D16" i="120"/>
  <c r="D15" i="120"/>
  <c r="D14" i="120"/>
  <c r="D13" i="120"/>
  <c r="D12" i="120"/>
  <c r="D11" i="120"/>
  <c r="D10" i="120"/>
  <c r="D9" i="120"/>
  <c r="C20" i="120"/>
  <c r="C19" i="120"/>
  <c r="C18" i="120"/>
  <c r="C17" i="120"/>
  <c r="C16" i="120"/>
  <c r="C15" i="120"/>
  <c r="C14" i="120"/>
  <c r="C13" i="120"/>
  <c r="C12" i="120"/>
  <c r="C11" i="120"/>
  <c r="C10" i="120"/>
  <c r="C9" i="120"/>
  <c r="B20" i="120"/>
  <c r="B19" i="120"/>
  <c r="B18" i="120"/>
  <c r="B17" i="120"/>
  <c r="B16" i="120"/>
  <c r="B15" i="120"/>
  <c r="B14" i="120"/>
  <c r="B13" i="120"/>
  <c r="B12" i="120"/>
  <c r="B11" i="120"/>
  <c r="B10" i="120"/>
  <c r="B9" i="120"/>
  <c r="W23" i="108" l="1"/>
  <c r="R23" i="108"/>
  <c r="D18" i="89" l="1"/>
  <c r="K15" i="47"/>
  <c r="D41" i="89" l="1"/>
  <c r="V21" i="8" l="1"/>
  <c r="V20" i="8"/>
  <c r="F21" i="58"/>
  <c r="E21" i="58"/>
  <c r="F14" i="58"/>
  <c r="F13" i="58"/>
  <c r="F12" i="58"/>
  <c r="F11" i="58"/>
  <c r="F10" i="58"/>
  <c r="F9" i="58"/>
  <c r="E14" i="58"/>
  <c r="E13" i="58"/>
  <c r="E12" i="58"/>
  <c r="E11" i="58"/>
  <c r="E10" i="58"/>
  <c r="E9" i="58"/>
  <c r="F8" i="58"/>
  <c r="E8" i="58"/>
  <c r="R13" i="108"/>
  <c r="N38" i="2"/>
  <c r="M38" i="2"/>
  <c r="J12" i="44"/>
  <c r="M10" i="38"/>
  <c r="L10" i="38"/>
  <c r="L8" i="38"/>
  <c r="H10" i="120"/>
  <c r="H11" i="120"/>
  <c r="H12" i="120"/>
  <c r="H13" i="120"/>
  <c r="H14" i="120"/>
  <c r="H15" i="120"/>
  <c r="H16" i="120"/>
  <c r="H17" i="120"/>
  <c r="H18" i="120"/>
  <c r="H19" i="120"/>
  <c r="H20" i="120"/>
  <c r="H9" i="120"/>
  <c r="M15" i="38"/>
  <c r="L22" i="120"/>
  <c r="F22" i="120"/>
  <c r="D22" i="120"/>
  <c r="C22" i="120"/>
  <c r="B22" i="120"/>
  <c r="E22" i="120" s="1"/>
  <c r="L21" i="120"/>
  <c r="L23" i="120" s="1"/>
  <c r="F21" i="120"/>
  <c r="D21" i="120"/>
  <c r="C21" i="120"/>
  <c r="C23" i="120" s="1"/>
  <c r="B21" i="120"/>
  <c r="E20" i="120"/>
  <c r="G20" i="120" s="1"/>
  <c r="E19" i="120"/>
  <c r="G19" i="120" s="1"/>
  <c r="E18" i="120"/>
  <c r="G18" i="120" s="1"/>
  <c r="E17" i="120"/>
  <c r="G17" i="120" s="1"/>
  <c r="E16" i="120"/>
  <c r="G16" i="120" s="1"/>
  <c r="E15" i="120"/>
  <c r="G15" i="120" s="1"/>
  <c r="E14" i="120"/>
  <c r="G14" i="120" s="1"/>
  <c r="E13" i="120"/>
  <c r="G13" i="120" s="1"/>
  <c r="E12" i="120"/>
  <c r="G12" i="120" s="1"/>
  <c r="E11" i="120"/>
  <c r="G11" i="120" s="1"/>
  <c r="E10" i="120"/>
  <c r="G10" i="120" s="1"/>
  <c r="E9" i="120"/>
  <c r="G9" i="120" s="1"/>
  <c r="L15" i="97"/>
  <c r="M15" i="97"/>
  <c r="H10" i="102"/>
  <c r="H11" i="102"/>
  <c r="H12" i="102"/>
  <c r="H13" i="102"/>
  <c r="H14" i="102"/>
  <c r="H15" i="102"/>
  <c r="H16" i="102"/>
  <c r="H17" i="102"/>
  <c r="H18" i="102"/>
  <c r="H19" i="102"/>
  <c r="H20" i="102"/>
  <c r="H9" i="102"/>
  <c r="F22" i="102"/>
  <c r="F21" i="102"/>
  <c r="D22" i="102"/>
  <c r="D21" i="102"/>
  <c r="C22" i="102"/>
  <c r="C21" i="102"/>
  <c r="B22" i="102"/>
  <c r="B21" i="102"/>
  <c r="E10" i="102"/>
  <c r="G10" i="102" s="1"/>
  <c r="E11" i="102"/>
  <c r="G11" i="102" s="1"/>
  <c r="E12" i="102"/>
  <c r="G12" i="102" s="1"/>
  <c r="I12" i="102" s="1"/>
  <c r="E13" i="102"/>
  <c r="G13" i="102" s="1"/>
  <c r="E14" i="102"/>
  <c r="G14" i="102" s="1"/>
  <c r="I14" i="102" s="1"/>
  <c r="E15" i="102"/>
  <c r="G15" i="102" s="1"/>
  <c r="E16" i="102"/>
  <c r="G16" i="102" s="1"/>
  <c r="I16" i="102" s="1"/>
  <c r="E17" i="102"/>
  <c r="G17" i="102" s="1"/>
  <c r="E18" i="102"/>
  <c r="G18" i="102" s="1"/>
  <c r="E19" i="102"/>
  <c r="G19" i="102" s="1"/>
  <c r="E20" i="102"/>
  <c r="G20" i="102" s="1"/>
  <c r="I20" i="102" s="1"/>
  <c r="E9" i="102"/>
  <c r="G9" i="102" s="1"/>
  <c r="L22" i="102"/>
  <c r="L21" i="102"/>
  <c r="J22" i="102"/>
  <c r="J21" i="102"/>
  <c r="J10" i="98"/>
  <c r="F23" i="120" l="1"/>
  <c r="G22" i="120"/>
  <c r="D23" i="120"/>
  <c r="I16" i="120"/>
  <c r="B23" i="120"/>
  <c r="F23" i="102"/>
  <c r="C23" i="102"/>
  <c r="M21" i="6"/>
  <c r="N21" i="6"/>
  <c r="L15" i="38"/>
  <c r="I17" i="120"/>
  <c r="I10" i="120"/>
  <c r="I19" i="120"/>
  <c r="I13" i="120"/>
  <c r="I11" i="120"/>
  <c r="I14" i="120"/>
  <c r="I20" i="120"/>
  <c r="I9" i="120"/>
  <c r="I12" i="120"/>
  <c r="I15" i="120"/>
  <c r="I18" i="120"/>
  <c r="E21" i="120"/>
  <c r="G21" i="120" s="1"/>
  <c r="I9" i="102"/>
  <c r="I13" i="102"/>
  <c r="I19" i="102"/>
  <c r="I11" i="102"/>
  <c r="I18" i="102"/>
  <c r="I10" i="102"/>
  <c r="I17" i="102"/>
  <c r="I15" i="102"/>
  <c r="E22" i="102"/>
  <c r="G22" i="102" s="1"/>
  <c r="D23" i="102"/>
  <c r="E21" i="102"/>
  <c r="G21" i="102" s="1"/>
  <c r="B23" i="102"/>
  <c r="L23" i="102"/>
  <c r="J23" i="102"/>
  <c r="E23" i="120" l="1"/>
  <c r="G23" i="120" s="1"/>
  <c r="I22" i="102"/>
  <c r="I22" i="120"/>
  <c r="I21" i="120"/>
  <c r="H21" i="120" s="1"/>
  <c r="E23" i="102"/>
  <c r="G23" i="102" s="1"/>
  <c r="I21" i="102"/>
  <c r="H21" i="102" s="1"/>
  <c r="I23" i="102" l="1"/>
  <c r="L12" i="38" s="1"/>
  <c r="I23" i="120"/>
  <c r="M12" i="38" s="1"/>
  <c r="J7" i="118" l="1"/>
  <c r="M8" i="118"/>
  <c r="L7" i="118"/>
  <c r="E7" i="118"/>
  <c r="K7" i="118"/>
  <c r="G7" i="118"/>
  <c r="F7" i="118"/>
  <c r="C7" i="118"/>
  <c r="G6" i="118"/>
  <c r="C6" i="118"/>
  <c r="A4" i="118"/>
  <c r="A5" i="118" s="1"/>
  <c r="A6" i="118" s="1"/>
  <c r="M2" i="118"/>
  <c r="L2" i="118"/>
  <c r="J2" i="118"/>
  <c r="C10" i="118" l="1"/>
  <c r="M7" i="118"/>
  <c r="N16" i="118"/>
  <c r="O16" i="118" s="1"/>
  <c r="P16" i="118" s="1"/>
  <c r="Q16" i="118" s="1"/>
  <c r="R16" i="118" s="1"/>
  <c r="D6" i="118"/>
  <c r="N14" i="118"/>
  <c r="O14" i="118" s="1"/>
  <c r="P14" i="118" s="1"/>
  <c r="Q14" i="118" s="1"/>
  <c r="R14" i="118" s="1"/>
  <c r="D7" i="118"/>
  <c r="G10" i="118"/>
  <c r="I7" i="118"/>
  <c r="E6" i="118"/>
  <c r="E10" i="118" s="1"/>
  <c r="H7" i="118"/>
  <c r="N8" i="118"/>
  <c r="N7" i="118" s="1"/>
  <c r="G19" i="2"/>
  <c r="G22" i="2"/>
  <c r="D10" i="118" l="1"/>
  <c r="O5" i="118"/>
  <c r="L8" i="99" s="1"/>
  <c r="H12" i="44"/>
  <c r="H14" i="44" s="1"/>
  <c r="J14" i="44"/>
  <c r="P5" i="118" l="1"/>
  <c r="M8" i="99" s="1"/>
  <c r="L10" i="44" s="1"/>
  <c r="M23" i="2" l="1"/>
  <c r="L11" i="97"/>
  <c r="Q5" i="118"/>
  <c r="R5" i="118" s="1"/>
  <c r="S5" i="118" s="1"/>
  <c r="C12" i="44"/>
  <c r="C14" i="44" s="1"/>
  <c r="L18" i="8"/>
  <c r="N23" i="2" l="1"/>
  <c r="M11" i="97"/>
  <c r="G26" i="5"/>
  <c r="D40" i="89"/>
  <c r="H12" i="12"/>
  <c r="G12" i="12"/>
  <c r="F12" i="12"/>
  <c r="L29" i="4" l="1"/>
  <c r="I29" i="4"/>
  <c r="Q29" i="4"/>
  <c r="P29" i="4"/>
  <c r="P30" i="4" s="1"/>
  <c r="O29" i="4"/>
  <c r="O30" i="4" s="1"/>
  <c r="N29" i="4"/>
  <c r="M29" i="4"/>
  <c r="K29" i="4"/>
  <c r="K30" i="4" s="1"/>
  <c r="H29" i="4"/>
  <c r="G29" i="4"/>
  <c r="F29" i="4"/>
  <c r="E29" i="4"/>
  <c r="E30" i="4" s="1"/>
  <c r="D29" i="4"/>
  <c r="D30" i="4" s="1"/>
  <c r="C29" i="4"/>
  <c r="L17" i="4"/>
  <c r="M17" i="4"/>
  <c r="I17" i="4"/>
  <c r="Q17" i="4"/>
  <c r="P17" i="4"/>
  <c r="O17" i="4"/>
  <c r="N17" i="4"/>
  <c r="K17" i="4"/>
  <c r="H17" i="4"/>
  <c r="G17" i="4"/>
  <c r="F17" i="4"/>
  <c r="E17" i="4"/>
  <c r="D17" i="4"/>
  <c r="C17" i="4"/>
  <c r="H30" i="4" l="1"/>
  <c r="F30" i="4"/>
  <c r="M30" i="4"/>
  <c r="Q30" i="4"/>
  <c r="C30" i="4"/>
  <c r="G30" i="4"/>
  <c r="N30" i="4"/>
  <c r="I30" i="4"/>
  <c r="L30" i="4"/>
  <c r="J22" i="109"/>
  <c r="I22" i="109"/>
  <c r="H22" i="109"/>
  <c r="G22" i="109"/>
  <c r="B10" i="59" s="1"/>
  <c r="F22" i="109"/>
  <c r="E22" i="109"/>
  <c r="D22" i="109"/>
  <c r="C22" i="109"/>
  <c r="Q22" i="109"/>
  <c r="P22" i="109"/>
  <c r="O22" i="109"/>
  <c r="E13" i="5"/>
  <c r="E12" i="5"/>
  <c r="F22" i="5"/>
  <c r="F21" i="5"/>
  <c r="F20" i="5"/>
  <c r="F19" i="5"/>
  <c r="F13" i="5"/>
  <c r="F12" i="5"/>
  <c r="F11" i="5"/>
  <c r="F10" i="5"/>
  <c r="F9" i="5"/>
  <c r="F8" i="5"/>
  <c r="E23" i="5"/>
  <c r="E22" i="5"/>
  <c r="E21" i="5"/>
  <c r="E20" i="5"/>
  <c r="E19" i="5"/>
  <c r="D19" i="5"/>
  <c r="E11" i="5"/>
  <c r="E10" i="5"/>
  <c r="E9" i="5"/>
  <c r="E8" i="5"/>
  <c r="D21" i="5"/>
  <c r="D22" i="5"/>
  <c r="D20" i="5"/>
  <c r="D13" i="5"/>
  <c r="D12" i="5"/>
  <c r="D11" i="5"/>
  <c r="D10" i="5"/>
  <c r="D9" i="5"/>
  <c r="D8" i="5"/>
  <c r="C20" i="5"/>
  <c r="C19" i="5"/>
  <c r="C15" i="5"/>
  <c r="C13" i="5"/>
  <c r="C12" i="5"/>
  <c r="C11" i="5"/>
  <c r="C10" i="5"/>
  <c r="C9" i="5"/>
  <c r="C8" i="5"/>
  <c r="Q22" i="110"/>
  <c r="P22" i="110"/>
  <c r="O22" i="110"/>
  <c r="L22" i="110"/>
  <c r="J22" i="110"/>
  <c r="L22" i="109"/>
  <c r="J16" i="38"/>
  <c r="J11" i="38"/>
  <c r="G16" i="38"/>
  <c r="G11" i="38"/>
  <c r="E14" i="38"/>
  <c r="E16" i="38" s="1"/>
  <c r="E11" i="38"/>
  <c r="D11" i="38"/>
  <c r="D14" i="38" s="1"/>
  <c r="D16" i="38" s="1"/>
  <c r="B15" i="38"/>
  <c r="B11" i="38"/>
  <c r="C8" i="38" s="1"/>
  <c r="D39" i="89"/>
  <c r="B14" i="38" l="1"/>
  <c r="B16" i="38" s="1"/>
  <c r="C11" i="38"/>
  <c r="C14" i="38" s="1"/>
  <c r="C16" i="38" s="1"/>
  <c r="K10" i="59"/>
  <c r="D10" i="59"/>
  <c r="J10" i="59"/>
  <c r="I10" i="59"/>
  <c r="D26" i="5"/>
  <c r="C26" i="5"/>
  <c r="F26" i="5"/>
  <c r="E26" i="5"/>
  <c r="E12" i="12"/>
  <c r="D12" i="12"/>
  <c r="J8" i="12" l="1"/>
  <c r="J12" i="12" s="1"/>
  <c r="M12" i="12"/>
  <c r="J9" i="5"/>
  <c r="J10" i="5"/>
  <c r="J11" i="5"/>
  <c r="J12" i="5"/>
  <c r="J13" i="5"/>
  <c r="J8" i="5"/>
  <c r="J10" i="6"/>
  <c r="J11" i="6"/>
  <c r="J12" i="6"/>
  <c r="J13" i="6"/>
  <c r="J14" i="6"/>
  <c r="J9" i="6"/>
  <c r="I19" i="5"/>
  <c r="I26" i="5" s="1"/>
  <c r="I18" i="6"/>
  <c r="J18" i="6" s="1"/>
  <c r="M13" i="108"/>
  <c r="M23" i="108" s="1"/>
  <c r="H13" i="108"/>
  <c r="H23" i="108" s="1"/>
  <c r="K16" i="47"/>
  <c r="J19" i="5" l="1"/>
  <c r="J26" i="5" s="1"/>
  <c r="I19" i="2"/>
  <c r="H7" i="2"/>
  <c r="H40" i="2"/>
  <c r="H28" i="2"/>
  <c r="H24" i="2"/>
  <c r="H26" i="2" s="1"/>
  <c r="K7" i="2"/>
  <c r="K40" i="2"/>
  <c r="K28" i="2"/>
  <c r="K24" i="2"/>
  <c r="K26" i="2" s="1"/>
  <c r="K22" i="2" s="1"/>
  <c r="J13" i="2"/>
  <c r="J8" i="2"/>
  <c r="J7" i="2" l="1"/>
  <c r="I21" i="6"/>
  <c r="J21" i="6" s="1"/>
  <c r="H22" i="2"/>
  <c r="H34" i="2"/>
  <c r="H42" i="2" s="1"/>
  <c r="H49" i="2" s="1"/>
  <c r="K34" i="2"/>
  <c r="K42" i="2" s="1"/>
  <c r="K49" i="2" s="1"/>
  <c r="I26" i="2"/>
  <c r="D15" i="103"/>
  <c r="G18" i="103"/>
  <c r="G14" i="103"/>
  <c r="D17" i="103"/>
  <c r="C18" i="103"/>
  <c r="C14" i="103"/>
  <c r="K10" i="42"/>
  <c r="K11" i="42" s="1"/>
  <c r="K13" i="42" s="1"/>
  <c r="H10" i="42"/>
  <c r="H11" i="42" s="1"/>
  <c r="H13" i="42" s="1"/>
  <c r="J12" i="42"/>
  <c r="H30" i="64"/>
  <c r="H52" i="64" s="1"/>
  <c r="H54" i="64" s="1"/>
  <c r="D31" i="35"/>
  <c r="D53" i="35" s="1"/>
  <c r="D54" i="35"/>
  <c r="D56" i="35" s="1"/>
  <c r="H32" i="64"/>
  <c r="H7" i="64"/>
  <c r="D33" i="35"/>
  <c r="D8" i="35"/>
  <c r="J11" i="100"/>
  <c r="G11" i="100"/>
  <c r="G9" i="98"/>
  <c r="G7" i="98"/>
  <c r="J10" i="29"/>
  <c r="J12" i="29" s="1"/>
  <c r="G10" i="29"/>
  <c r="G11" i="29" s="1"/>
  <c r="I8" i="29"/>
  <c r="I9" i="29"/>
  <c r="D57" i="35" l="1"/>
  <c r="G10" i="98"/>
  <c r="E10" i="98"/>
  <c r="E11" i="100"/>
  <c r="H12" i="2"/>
  <c r="H10" i="2"/>
  <c r="H17" i="2"/>
  <c r="H19" i="2" s="1"/>
  <c r="H51" i="2" s="1"/>
  <c r="H55" i="2" s="1"/>
  <c r="K10" i="2"/>
  <c r="K12" i="2"/>
  <c r="K17" i="2"/>
  <c r="K19" i="2" s="1"/>
  <c r="J11" i="29"/>
  <c r="C10" i="98"/>
  <c r="I22" i="2"/>
  <c r="I34" i="2"/>
  <c r="C11" i="100"/>
  <c r="G12" i="29"/>
  <c r="C56" i="35"/>
  <c r="E56" i="35"/>
  <c r="J7" i="19" l="1"/>
  <c r="D21" i="6" l="1"/>
  <c r="E21" i="6"/>
  <c r="F21" i="6"/>
  <c r="G21" i="6"/>
  <c r="F28" i="2" l="1"/>
  <c r="G15" i="47"/>
  <c r="G16" i="47" s="1"/>
  <c r="F15" i="47"/>
  <c r="F16" i="47" s="1"/>
  <c r="E15" i="47"/>
  <c r="E16" i="47" s="1"/>
  <c r="E28" i="2"/>
  <c r="G40" i="2"/>
  <c r="F40" i="2"/>
  <c r="E40" i="2"/>
  <c r="F26" i="2"/>
  <c r="F22" i="2" s="1"/>
  <c r="E26" i="2"/>
  <c r="E22" i="2" s="1"/>
  <c r="F19" i="2"/>
  <c r="E19" i="2"/>
  <c r="D15" i="47"/>
  <c r="D16" i="47" s="1"/>
  <c r="D40" i="2"/>
  <c r="D28" i="2"/>
  <c r="D26" i="2"/>
  <c r="D22" i="2" s="1"/>
  <c r="D19" i="2"/>
  <c r="I7" i="2"/>
  <c r="G7" i="2"/>
  <c r="F7" i="2"/>
  <c r="E7" i="2"/>
  <c r="D7" i="2"/>
  <c r="C8" i="2"/>
  <c r="C21" i="6" s="1"/>
  <c r="C28" i="2"/>
  <c r="C19" i="2"/>
  <c r="C44" i="2"/>
  <c r="C40" i="2"/>
  <c r="C15" i="47"/>
  <c r="C16" i="47" s="1"/>
  <c r="D34" i="2" l="1"/>
  <c r="D42" i="2" s="1"/>
  <c r="D49" i="2" s="1"/>
  <c r="F34" i="2"/>
  <c r="F42" i="2" s="1"/>
  <c r="F49" i="2" s="1"/>
  <c r="F12" i="2" s="1"/>
  <c r="E34" i="2"/>
  <c r="E42" i="2" s="1"/>
  <c r="E49" i="2" s="1"/>
  <c r="E12" i="2" s="1"/>
  <c r="C7" i="2"/>
  <c r="C26" i="2"/>
  <c r="C22" i="2" s="1"/>
  <c r="C34" i="2" s="1"/>
  <c r="C42" i="2" s="1"/>
  <c r="C49" i="2" s="1"/>
  <c r="C12" i="2" s="1"/>
  <c r="D57" i="89"/>
  <c r="D56" i="89"/>
  <c r="D10" i="2" l="1"/>
  <c r="D12" i="2"/>
  <c r="E51" i="2"/>
  <c r="E55" i="2" s="1"/>
  <c r="E10" i="2"/>
  <c r="F51" i="2"/>
  <c r="F55" i="2" s="1"/>
  <c r="F10" i="2"/>
  <c r="D51" i="2"/>
  <c r="D55" i="2" s="1"/>
  <c r="C10" i="2"/>
  <c r="C51" i="2"/>
  <c r="C55" i="2" s="1"/>
  <c r="D55" i="89"/>
  <c r="D54" i="89"/>
  <c r="D53" i="89"/>
  <c r="D52" i="89"/>
  <c r="A2" i="108"/>
  <c r="D70" i="89" l="1"/>
  <c r="D69" i="89"/>
  <c r="D68" i="89"/>
  <c r="D67" i="89"/>
  <c r="D66" i="89"/>
  <c r="D65" i="89"/>
  <c r="D64" i="89"/>
  <c r="D63" i="89"/>
  <c r="D62" i="89"/>
  <c r="D61" i="89"/>
  <c r="D60" i="89"/>
  <c r="D51" i="89"/>
  <c r="D50" i="89"/>
  <c r="D49" i="89"/>
  <c r="D48" i="89"/>
  <c r="D47" i="89"/>
  <c r="D46" i="89"/>
  <c r="D45" i="89"/>
  <c r="D44" i="89"/>
  <c r="D43" i="89"/>
  <c r="D42" i="89"/>
  <c r="D38" i="89"/>
  <c r="D37" i="89"/>
  <c r="D36" i="89"/>
  <c r="D35" i="89"/>
  <c r="D34" i="89"/>
  <c r="D33" i="89"/>
  <c r="D32" i="89"/>
  <c r="D31" i="89"/>
  <c r="D30" i="89"/>
  <c r="D29" i="89"/>
  <c r="D28" i="89"/>
  <c r="D27" i="89"/>
  <c r="D26" i="89"/>
  <c r="D25" i="89"/>
  <c r="D24" i="89"/>
  <c r="D23" i="89"/>
  <c r="D22" i="89"/>
  <c r="D21" i="89"/>
  <c r="D20" i="89"/>
  <c r="D19" i="89"/>
  <c r="D17" i="89"/>
  <c r="D16" i="89"/>
  <c r="D15" i="89"/>
  <c r="D14" i="89"/>
  <c r="D13" i="89"/>
  <c r="D12" i="89"/>
  <c r="D11" i="89"/>
  <c r="D10" i="89"/>
  <c r="D9" i="89"/>
  <c r="D8" i="89"/>
  <c r="D7" i="89"/>
  <c r="D6" i="89"/>
  <c r="D5" i="89"/>
  <c r="D4" i="89"/>
  <c r="A35" i="103" l="1"/>
  <c r="A10" i="97"/>
  <c r="A11" i="97" s="1"/>
  <c r="A12" i="97" s="1"/>
  <c r="N13" i="49" l="1"/>
  <c r="M13" i="49"/>
  <c r="L13" i="49"/>
  <c r="K13" i="49"/>
  <c r="J13" i="49"/>
  <c r="I13" i="49"/>
  <c r="N10" i="49"/>
  <c r="M10" i="49"/>
  <c r="L10" i="49"/>
  <c r="K10" i="49"/>
  <c r="J10" i="49"/>
  <c r="I10" i="49"/>
  <c r="R9" i="8"/>
  <c r="Q9" i="8"/>
  <c r="P9" i="8"/>
  <c r="O9" i="8"/>
  <c r="N15" i="49" l="1"/>
  <c r="M15" i="49"/>
  <c r="I15" i="49"/>
  <c r="J15" i="49"/>
  <c r="K15" i="49"/>
  <c r="L15" i="49"/>
  <c r="A10" i="81" l="1"/>
  <c r="A11" i="81" s="1"/>
  <c r="A12" i="81" s="1"/>
  <c r="A13" i="81" s="1"/>
  <c r="A14" i="81" s="1"/>
  <c r="A15" i="81" s="1"/>
  <c r="D13" i="49" l="1"/>
  <c r="E13" i="49"/>
  <c r="F13" i="49"/>
  <c r="G13" i="49"/>
  <c r="H13" i="49"/>
  <c r="D10" i="49"/>
  <c r="E10" i="49"/>
  <c r="F10" i="49"/>
  <c r="G10" i="49"/>
  <c r="H10" i="49"/>
  <c r="D15" i="49" l="1"/>
  <c r="F15" i="49"/>
  <c r="H15" i="49"/>
  <c r="E15" i="49"/>
  <c r="G15" i="49"/>
  <c r="C13" i="49" l="1"/>
  <c r="C10" i="49"/>
  <c r="A1" i="4"/>
  <c r="C15" i="49" l="1"/>
  <c r="F78" i="14" l="1"/>
  <c r="F79" i="14"/>
  <c r="F80" i="14" l="1"/>
  <c r="A9" i="42" l="1"/>
  <c r="A10" i="42" s="1"/>
  <c r="A11" i="42" s="1"/>
  <c r="A12" i="42" s="1"/>
  <c r="E80" i="14" l="1"/>
  <c r="D80" i="14"/>
  <c r="C80" i="14"/>
  <c r="E71" i="14"/>
  <c r="D71" i="14"/>
  <c r="C71" i="14"/>
  <c r="E66" i="14"/>
  <c r="D66" i="14"/>
  <c r="C66" i="14"/>
  <c r="E59" i="14"/>
  <c r="D59" i="14"/>
  <c r="C59" i="14"/>
  <c r="E53" i="14"/>
  <c r="D53" i="14"/>
  <c r="C53" i="14"/>
  <c r="E40" i="14"/>
  <c r="D40" i="14"/>
  <c r="C40" i="14"/>
  <c r="E33" i="14"/>
  <c r="D33" i="14"/>
  <c r="C33" i="14"/>
  <c r="E25" i="14"/>
  <c r="D25" i="14"/>
  <c r="C25" i="14"/>
  <c r="E21" i="14"/>
  <c r="D21" i="14"/>
  <c r="C21" i="14"/>
  <c r="A2" i="13"/>
  <c r="A2" i="14" s="1"/>
  <c r="A2" i="16" s="1"/>
  <c r="A9" i="8"/>
  <c r="A2" i="17" l="1"/>
  <c r="A1" i="19" s="1"/>
  <c r="A2" i="21" s="1"/>
  <c r="A2" i="27" s="1"/>
  <c r="A1" i="29" s="1"/>
  <c r="C26" i="14"/>
  <c r="C60" i="14"/>
  <c r="D26" i="14"/>
  <c r="D60" i="14"/>
  <c r="E26" i="14"/>
  <c r="E60" i="14"/>
  <c r="E73" i="14" l="1"/>
  <c r="E82" i="14" s="1"/>
  <c r="C73" i="14"/>
  <c r="D73" i="14"/>
  <c r="D82" i="14" s="1"/>
  <c r="C82" i="14" l="1"/>
  <c r="F82" i="14" s="1"/>
  <c r="A2" i="44" l="1"/>
  <c r="A2" i="45" s="1"/>
  <c r="A2" i="46" s="1"/>
  <c r="A2" i="47" s="1"/>
  <c r="A2" i="59" l="1"/>
  <c r="A2" i="104"/>
  <c r="L7" i="2" l="1"/>
  <c r="O21" i="6" l="1"/>
  <c r="O7" i="2"/>
  <c r="N7" i="2"/>
  <c r="P21" i="6"/>
  <c r="P7" i="2"/>
  <c r="M7" i="2"/>
  <c r="Q7" i="2"/>
  <c r="Q21" i="6"/>
  <c r="I40" i="2"/>
  <c r="I42" i="2" s="1"/>
  <c r="I49" i="2" s="1"/>
  <c r="I10" i="2" l="1"/>
  <c r="I12" i="2"/>
  <c r="I51" i="2"/>
  <c r="I55" i="2" s="1"/>
  <c r="I23" i="64" l="1"/>
  <c r="I30" i="64" s="1"/>
  <c r="I46" i="64" l="1"/>
  <c r="I52" i="64" s="1"/>
  <c r="I54" i="64" s="1"/>
  <c r="P12" i="12" l="1"/>
  <c r="AE12" i="12" l="1"/>
  <c r="J10" i="19"/>
  <c r="S12" i="12"/>
  <c r="V12" i="12"/>
  <c r="AB12" i="12"/>
  <c r="Y12" i="12"/>
  <c r="K8" i="12" l="1"/>
  <c r="K12" i="12" s="1"/>
  <c r="N12" i="12"/>
  <c r="H15" i="47" l="1"/>
  <c r="H16" i="47" s="1"/>
  <c r="I15" i="47"/>
  <c r="I16" i="47" s="1"/>
  <c r="E47" i="35" l="1"/>
  <c r="G46" i="64"/>
  <c r="E24" i="35"/>
  <c r="E31" i="35" s="1"/>
  <c r="G23" i="64"/>
  <c r="G30" i="64" s="1"/>
  <c r="E53" i="35" l="1"/>
  <c r="E57" i="35" s="1"/>
  <c r="G52" i="64"/>
  <c r="G54" i="64" s="1"/>
  <c r="C47" i="35"/>
  <c r="C24" i="35"/>
  <c r="C31" i="35" s="1"/>
  <c r="C53" i="35" l="1"/>
  <c r="I11" i="100" l="1"/>
  <c r="F11" i="100" l="1"/>
  <c r="J8" i="45" l="1"/>
  <c r="J40" i="2" l="1"/>
  <c r="L40" i="2"/>
  <c r="M40" i="2" l="1"/>
  <c r="N40" i="2" l="1"/>
  <c r="O40" i="2" l="1"/>
  <c r="P40" i="2" l="1"/>
  <c r="Q40" i="2" l="1"/>
  <c r="H11" i="100" l="1"/>
  <c r="B11" i="100" l="1"/>
  <c r="B10" i="98" l="1"/>
  <c r="C12" i="12" l="1"/>
  <c r="I8" i="12" l="1"/>
  <c r="I12" i="12" s="1"/>
  <c r="L12" i="12"/>
  <c r="Q12" i="12" l="1"/>
  <c r="O12" i="12"/>
  <c r="R12" i="12" l="1"/>
  <c r="T12" i="12"/>
  <c r="U12" i="12" l="1"/>
  <c r="W12" i="12"/>
  <c r="X12" i="12" l="1"/>
  <c r="Z12" i="12" l="1"/>
  <c r="AA12" i="12" l="1"/>
  <c r="AC12" i="12" l="1"/>
  <c r="AD12" i="12" l="1"/>
  <c r="AF12" i="12" l="1"/>
  <c r="J8" i="42" l="1"/>
  <c r="H10" i="98" l="1"/>
  <c r="J15" i="47"/>
  <c r="J16" i="47" s="1"/>
  <c r="J10" i="42" l="1"/>
  <c r="J9" i="42"/>
  <c r="J9" i="19"/>
  <c r="J11" i="42"/>
  <c r="I10" i="29" l="1"/>
  <c r="I7" i="29"/>
  <c r="I12" i="29"/>
  <c r="I11" i="29" l="1"/>
  <c r="J13" i="42"/>
  <c r="D12" i="103"/>
  <c r="D11" i="103" l="1"/>
  <c r="L19" i="2" l="1"/>
  <c r="K11" i="38"/>
  <c r="K16" i="38"/>
  <c r="L26" i="2" l="1"/>
  <c r="L34" i="2" s="1"/>
  <c r="L42" i="2" s="1"/>
  <c r="L49" i="2" s="1"/>
  <c r="L22" i="2" l="1"/>
  <c r="L51" i="2"/>
  <c r="L55" i="2" s="1"/>
  <c r="L10" i="2"/>
  <c r="L12" i="2"/>
  <c r="E17" i="58" l="1"/>
  <c r="F17" i="58"/>
  <c r="E23" i="58"/>
  <c r="F23" i="58"/>
  <c r="F25" i="58" s="1"/>
  <c r="D24" i="70" s="1"/>
  <c r="E25" i="58" l="1"/>
  <c r="C24" i="70" s="1"/>
  <c r="Q19" i="2" l="1"/>
  <c r="J19" i="2"/>
  <c r="O19" i="2"/>
  <c r="P19" i="2"/>
  <c r="O26" i="2"/>
  <c r="O22" i="2" s="1"/>
  <c r="P26" i="2"/>
  <c r="P22" i="2" s="1"/>
  <c r="Q26" i="2"/>
  <c r="Q22" i="2" s="1"/>
  <c r="J26" i="2"/>
  <c r="J22" i="2" s="1"/>
  <c r="G34" i="2"/>
  <c r="G42" i="2" s="1"/>
  <c r="I10" i="98"/>
  <c r="K7" i="98"/>
  <c r="L9" i="97" s="1"/>
  <c r="O10" i="98"/>
  <c r="M10" i="98"/>
  <c r="D10" i="98"/>
  <c r="F10" i="98"/>
  <c r="L7" i="98"/>
  <c r="M9" i="97" s="1"/>
  <c r="K9" i="98"/>
  <c r="L14" i="97" s="1"/>
  <c r="L13" i="97" s="1"/>
  <c r="L9" i="98"/>
  <c r="M14" i="97" s="1"/>
  <c r="M13" i="97" s="1"/>
  <c r="D11" i="100"/>
  <c r="M11" i="100"/>
  <c r="O11" i="100"/>
  <c r="N11" i="100"/>
  <c r="P11" i="100"/>
  <c r="L8" i="100"/>
  <c r="K8" i="100"/>
  <c r="M9" i="102"/>
  <c r="J9" i="120" s="1"/>
  <c r="M9" i="120" s="1"/>
  <c r="M11" i="102"/>
  <c r="M12" i="102"/>
  <c r="M13" i="102"/>
  <c r="N13" i="102" s="1"/>
  <c r="P13" i="102" s="1"/>
  <c r="M14" i="102"/>
  <c r="N14" i="102" s="1"/>
  <c r="P14" i="102"/>
  <c r="M15" i="102"/>
  <c r="M16" i="102"/>
  <c r="M17" i="102"/>
  <c r="N17" i="102" s="1"/>
  <c r="P17" i="102" s="1"/>
  <c r="M18" i="102"/>
  <c r="N18" i="102" s="1"/>
  <c r="P18" i="102"/>
  <c r="M19" i="102"/>
  <c r="M20" i="102"/>
  <c r="K22" i="120"/>
  <c r="K21" i="120"/>
  <c r="J13" i="120"/>
  <c r="J14" i="120"/>
  <c r="J17" i="120"/>
  <c r="N11" i="38"/>
  <c r="O11" i="38"/>
  <c r="O13" i="38" s="1"/>
  <c r="P11" i="38"/>
  <c r="O16" i="38"/>
  <c r="P16" i="38"/>
  <c r="D9" i="103"/>
  <c r="J14" i="103"/>
  <c r="D13" i="103"/>
  <c r="H14" i="103"/>
  <c r="K14" i="103"/>
  <c r="L14" i="103"/>
  <c r="D16" i="103"/>
  <c r="H18" i="103"/>
  <c r="I18" i="103"/>
  <c r="J18" i="103"/>
  <c r="F58" i="103" s="1"/>
  <c r="K18" i="103"/>
  <c r="G58" i="103" s="1"/>
  <c r="L18" i="103"/>
  <c r="H58" i="103" s="1"/>
  <c r="M18" i="103"/>
  <c r="I58" i="103" s="1"/>
  <c r="I60" i="103" s="1"/>
  <c r="E18" i="103"/>
  <c r="D18" i="103" s="1"/>
  <c r="L10" i="42"/>
  <c r="L11" i="42" s="1"/>
  <c r="L13" i="42" s="1"/>
  <c r="M32" i="2" s="1"/>
  <c r="M10" i="42"/>
  <c r="D12" i="44"/>
  <c r="D14" i="44" s="1"/>
  <c r="F12" i="44"/>
  <c r="F14" i="44" s="1"/>
  <c r="L12" i="44"/>
  <c r="L14" i="44"/>
  <c r="N29" i="2" s="1"/>
  <c r="L16" i="47"/>
  <c r="L15" i="47"/>
  <c r="M15" i="47"/>
  <c r="N15" i="47"/>
  <c r="N16" i="47" s="1"/>
  <c r="P15" i="47"/>
  <c r="Q15" i="47"/>
  <c r="Q16" i="47" s="1"/>
  <c r="O15" i="47"/>
  <c r="M16" i="47"/>
  <c r="P16" i="47"/>
  <c r="F6" i="118"/>
  <c r="F10" i="118" s="1"/>
  <c r="H6" i="118"/>
  <c r="H10" i="118" s="1"/>
  <c r="K4" i="118"/>
  <c r="K5" i="118"/>
  <c r="L5" i="118" s="1"/>
  <c r="M5" i="118" s="1"/>
  <c r="I6" i="118"/>
  <c r="J6" i="118"/>
  <c r="J10" i="118" s="1"/>
  <c r="O7" i="118"/>
  <c r="P7" i="118"/>
  <c r="I10" i="118"/>
  <c r="K23" i="120" l="1"/>
  <c r="M9" i="38" s="1"/>
  <c r="E12" i="44"/>
  <c r="E14" i="44" s="1"/>
  <c r="N10" i="98"/>
  <c r="K3" i="118"/>
  <c r="L3" i="118" s="1"/>
  <c r="M3" i="118" s="1"/>
  <c r="N3" i="118" s="1"/>
  <c r="O3" i="118" s="1"/>
  <c r="M14" i="120"/>
  <c r="K21" i="102"/>
  <c r="I12" i="44"/>
  <c r="I14" i="44" s="1"/>
  <c r="G12" i="44"/>
  <c r="G14" i="44" s="1"/>
  <c r="F60" i="103"/>
  <c r="H60" i="103"/>
  <c r="M28" i="2"/>
  <c r="E14" i="103"/>
  <c r="D14" i="103" s="1"/>
  <c r="P10" i="98"/>
  <c r="Q34" i="2"/>
  <c r="Q42" i="2" s="1"/>
  <c r="Q49" i="2" s="1"/>
  <c r="O34" i="2"/>
  <c r="O42" i="2" s="1"/>
  <c r="O49" i="2" s="1"/>
  <c r="M14" i="103"/>
  <c r="I14" i="103"/>
  <c r="J18" i="120"/>
  <c r="M18" i="120" s="1"/>
  <c r="N9" i="102"/>
  <c r="P9" i="102" s="1"/>
  <c r="L10" i="98"/>
  <c r="N24" i="2" s="1"/>
  <c r="N16" i="38"/>
  <c r="N13" i="38"/>
  <c r="Q12" i="2"/>
  <c r="Q10" i="2"/>
  <c r="O10" i="2"/>
  <c r="O12" i="2"/>
  <c r="N28" i="2"/>
  <c r="E58" i="103"/>
  <c r="E60" i="103" s="1"/>
  <c r="M17" i="120"/>
  <c r="N17" i="120"/>
  <c r="P17" i="120" s="1"/>
  <c r="M10" i="97"/>
  <c r="M12" i="97" s="1"/>
  <c r="M16" i="97" s="1"/>
  <c r="L11" i="100"/>
  <c r="N25" i="2" s="1"/>
  <c r="L4" i="118"/>
  <c r="K11" i="100"/>
  <c r="M25" i="2" s="1"/>
  <c r="L10" i="97"/>
  <c r="L12" i="97" s="1"/>
  <c r="L16" i="97" s="1"/>
  <c r="M21" i="102"/>
  <c r="N21" i="102" s="1"/>
  <c r="J19" i="120"/>
  <c r="N19" i="102"/>
  <c r="P19" i="102" s="1"/>
  <c r="G49" i="2"/>
  <c r="P13" i="38"/>
  <c r="N20" i="102"/>
  <c r="P20" i="102" s="1"/>
  <c r="J20" i="120"/>
  <c r="N16" i="102"/>
  <c r="P16" i="102" s="1"/>
  <c r="J16" i="120"/>
  <c r="N12" i="102"/>
  <c r="P12" i="102" s="1"/>
  <c r="J12" i="120"/>
  <c r="M10" i="102"/>
  <c r="K22" i="102"/>
  <c r="M22" i="102" s="1"/>
  <c r="N22" i="102" s="1"/>
  <c r="M13" i="120"/>
  <c r="N13" i="120" s="1"/>
  <c r="P13" i="120" s="1"/>
  <c r="J15" i="120"/>
  <c r="N15" i="102"/>
  <c r="P15" i="102" s="1"/>
  <c r="J11" i="120"/>
  <c r="N11" i="102"/>
  <c r="P11" i="102" s="1"/>
  <c r="N26" i="2"/>
  <c r="M11" i="42"/>
  <c r="M13" i="42" s="1"/>
  <c r="N32" i="2" s="1"/>
  <c r="K10" i="98"/>
  <c r="M24" i="2" s="1"/>
  <c r="J34" i="2"/>
  <c r="J42" i="2" s="1"/>
  <c r="J49" i="2" s="1"/>
  <c r="O16" i="47"/>
  <c r="G60" i="103"/>
  <c r="N18" i="120"/>
  <c r="P18" i="120" s="1"/>
  <c r="N14" i="120"/>
  <c r="P14" i="120" s="1"/>
  <c r="N9" i="120"/>
  <c r="P9" i="120" s="1"/>
  <c r="P34" i="2"/>
  <c r="P42" i="2" s="1"/>
  <c r="P49" i="2" s="1"/>
  <c r="K6" i="118" l="1"/>
  <c r="K10" i="118" s="1"/>
  <c r="P12" i="2"/>
  <c r="P10" i="2"/>
  <c r="N16" i="120"/>
  <c r="P16" i="120" s="1"/>
  <c r="M16" i="120"/>
  <c r="K23" i="102"/>
  <c r="M4" i="118"/>
  <c r="L6" i="118"/>
  <c r="L10" i="118" s="1"/>
  <c r="J12" i="2"/>
  <c r="J10" i="2"/>
  <c r="J51" i="2"/>
  <c r="J55" i="2" s="1"/>
  <c r="M15" i="120"/>
  <c r="N15" i="120" s="1"/>
  <c r="P15" i="120" s="1"/>
  <c r="N10" i="102"/>
  <c r="P10" i="102" s="1"/>
  <c r="P22" i="102" s="1"/>
  <c r="J10" i="120"/>
  <c r="G10" i="2"/>
  <c r="G12" i="2"/>
  <c r="G51" i="2"/>
  <c r="G55" i="2" s="1"/>
  <c r="M11" i="120"/>
  <c r="N11" i="120" s="1"/>
  <c r="P11" i="120" s="1"/>
  <c r="J21" i="120"/>
  <c r="M19" i="120"/>
  <c r="N19" i="120" s="1"/>
  <c r="P19" i="120" s="1"/>
  <c r="M26" i="2"/>
  <c r="P21" i="102"/>
  <c r="M12" i="120"/>
  <c r="N12" i="120" s="1"/>
  <c r="P12" i="120" s="1"/>
  <c r="M20" i="120"/>
  <c r="N20" i="120" s="1"/>
  <c r="P20" i="120" s="1"/>
  <c r="P3" i="118"/>
  <c r="M10" i="120" l="1"/>
  <c r="N10" i="120"/>
  <c r="P10" i="120" s="1"/>
  <c r="P22" i="120" s="1"/>
  <c r="J22" i="120"/>
  <c r="J23" i="120" s="1"/>
  <c r="N4" i="118"/>
  <c r="M6" i="118"/>
  <c r="M10" i="118" s="1"/>
  <c r="O21" i="102"/>
  <c r="L13" i="38" s="1"/>
  <c r="P23" i="102"/>
  <c r="S9" i="102" s="1"/>
  <c r="M21" i="120"/>
  <c r="N21" i="120" s="1"/>
  <c r="M23" i="102"/>
  <c r="N23" i="102" s="1"/>
  <c r="L9" i="38"/>
  <c r="L11" i="38" s="1"/>
  <c r="P21" i="120"/>
  <c r="Q3" i="118"/>
  <c r="M8" i="38" l="1"/>
  <c r="M11" i="38" s="1"/>
  <c r="M23" i="120"/>
  <c r="N23" i="120" s="1"/>
  <c r="O4" i="118"/>
  <c r="N6" i="118"/>
  <c r="N10" i="118" s="1"/>
  <c r="L14" i="38"/>
  <c r="L16" i="38" s="1"/>
  <c r="M27" i="2" s="1"/>
  <c r="U9" i="102"/>
  <c r="R3" i="118"/>
  <c r="Q7" i="118"/>
  <c r="M22" i="120"/>
  <c r="N22" i="120"/>
  <c r="P23" i="120"/>
  <c r="S9" i="120" s="1"/>
  <c r="O21" i="120"/>
  <c r="M13" i="38" s="1"/>
  <c r="P4" i="118" l="1"/>
  <c r="O6" i="118"/>
  <c r="O10" i="118" s="1"/>
  <c r="M14" i="38"/>
  <c r="M16" i="38" s="1"/>
  <c r="N27" i="2" s="1"/>
  <c r="N34" i="2" s="1"/>
  <c r="N42" i="2" s="1"/>
  <c r="U9" i="120"/>
  <c r="S3" i="118"/>
  <c r="R7" i="118"/>
  <c r="S7" i="118" l="1"/>
  <c r="N49" i="2"/>
  <c r="N17" i="2"/>
  <c r="N19" i="2" s="1"/>
  <c r="Q4" i="118"/>
  <c r="P6" i="118"/>
  <c r="P10" i="118" s="1"/>
  <c r="R4" i="118" l="1"/>
  <c r="Q6" i="118"/>
  <c r="Q10" i="118" s="1"/>
  <c r="N12" i="2"/>
  <c r="N10" i="2"/>
  <c r="D8" i="70" l="1"/>
  <c r="D10" i="70"/>
  <c r="N10" i="5" s="1"/>
  <c r="D12" i="70"/>
  <c r="N12" i="5" s="1"/>
  <c r="D14" i="70"/>
  <c r="N14" i="109" s="1"/>
  <c r="N22" i="109" s="1"/>
  <c r="H10" i="59" s="1"/>
  <c r="D20" i="70"/>
  <c r="D9" i="70"/>
  <c r="N9" i="5" s="1"/>
  <c r="D13" i="70"/>
  <c r="N13" i="5" s="1"/>
  <c r="D11" i="70"/>
  <c r="N11" i="5" s="1"/>
  <c r="S4" i="118"/>
  <c r="S6" i="118" s="1"/>
  <c r="S10" i="118" s="1"/>
  <c r="R6" i="118"/>
  <c r="R10" i="118" s="1"/>
  <c r="N24" i="5" l="1"/>
  <c r="D22" i="70"/>
  <c r="D17" i="70"/>
  <c r="D23" i="70" s="1"/>
  <c r="D26" i="70" s="1"/>
  <c r="N8" i="5"/>
  <c r="N26" i="5" s="1"/>
  <c r="K12" i="44" l="1"/>
  <c r="K14" i="44" s="1"/>
  <c r="M29" i="2" s="1"/>
  <c r="M34" i="2" s="1"/>
  <c r="M42" i="2" s="1"/>
  <c r="M17" i="2" l="1"/>
  <c r="M19" i="2" s="1"/>
  <c r="M49" i="2"/>
  <c r="M10" i="2" l="1"/>
  <c r="M12" i="2"/>
  <c r="C10" i="70" l="1"/>
  <c r="M10" i="5" s="1"/>
  <c r="C14" i="70"/>
  <c r="M14" i="109" s="1"/>
  <c r="M22" i="109" s="1"/>
  <c r="C11" i="70"/>
  <c r="M11" i="5" s="1"/>
  <c r="C8" i="70"/>
  <c r="C12" i="70"/>
  <c r="M12" i="5" s="1"/>
  <c r="C20" i="70"/>
  <c r="C9" i="70"/>
  <c r="M9" i="5" s="1"/>
  <c r="C13" i="70"/>
  <c r="M13" i="5" s="1"/>
  <c r="M8" i="5" l="1"/>
  <c r="M26" i="5" s="1"/>
  <c r="C17" i="70"/>
  <c r="M24" i="5"/>
  <c r="C22" i="70"/>
  <c r="C23" i="70" l="1"/>
  <c r="C26" i="70" s="1"/>
</calcChain>
</file>

<file path=xl/comments1.xml><?xml version="1.0" encoding="utf-8"?>
<comments xmlns="http://schemas.openxmlformats.org/spreadsheetml/2006/main">
  <authors>
    <author>Mudit</author>
  </authors>
  <commentList>
    <comment ref="J58" authorId="0" shapeId="0">
      <text>
        <r>
          <rPr>
            <b/>
            <sz val="9"/>
            <color indexed="81"/>
            <rFont val="Tahoma"/>
            <family val="2"/>
          </rPr>
          <t>Mudit:</t>
        </r>
        <r>
          <rPr>
            <sz val="9"/>
            <color indexed="81"/>
            <rFont val="Tahoma"/>
            <family val="2"/>
          </rPr>
          <t xml:space="preserve">
Return on capital employed</t>
        </r>
      </text>
    </comment>
  </commentList>
</comments>
</file>

<file path=xl/comments2.xml><?xml version="1.0" encoding="utf-8"?>
<comments xmlns="http://schemas.openxmlformats.org/spreadsheetml/2006/main">
  <authors>
    <author>Mercados</author>
  </authors>
  <commentList>
    <comment ref="G18" authorId="0" shapeId="0">
      <text>
        <r>
          <rPr>
            <b/>
            <sz val="9"/>
            <color indexed="81"/>
            <rFont val="Tahoma"/>
            <family val="2"/>
          </rPr>
          <t>Mercados:</t>
        </r>
        <r>
          <rPr>
            <sz val="9"/>
            <color indexed="81"/>
            <rFont val="Tahoma"/>
            <family val="2"/>
          </rPr>
          <t xml:space="preserve">
gain sharing from o&amp;M expenses</t>
        </r>
      </text>
    </comment>
    <comment ref="J18" authorId="0" shapeId="0">
      <text>
        <r>
          <rPr>
            <b/>
            <sz val="9"/>
            <color indexed="81"/>
            <rFont val="Tahoma"/>
            <family val="2"/>
          </rPr>
          <t>Mercados:</t>
        </r>
        <r>
          <rPr>
            <sz val="9"/>
            <color indexed="81"/>
            <rFont val="Tahoma"/>
            <family val="2"/>
          </rPr>
          <t xml:space="preserve">
gain sharing from o&amp;M expenses</t>
        </r>
      </text>
    </comment>
    <comment ref="L18" authorId="0" shapeId="0">
      <text>
        <r>
          <rPr>
            <b/>
            <sz val="9"/>
            <color indexed="81"/>
            <rFont val="Tahoma"/>
            <family val="2"/>
          </rPr>
          <t>Mercados:</t>
        </r>
        <r>
          <rPr>
            <sz val="9"/>
            <color indexed="81"/>
            <rFont val="Tahoma"/>
            <family val="2"/>
          </rPr>
          <t xml:space="preserve">
gain sharing from o&amp;M expenses</t>
        </r>
      </text>
    </comment>
  </commentList>
</comments>
</file>

<file path=xl/sharedStrings.xml><?xml version="1.0" encoding="utf-8"?>
<sst xmlns="http://schemas.openxmlformats.org/spreadsheetml/2006/main" count="4128" uniqueCount="1386">
  <si>
    <t>Name of Company:</t>
  </si>
  <si>
    <t>Name of the Project:</t>
  </si>
  <si>
    <t>Name of the Transmission Element:</t>
  </si>
  <si>
    <t xml:space="preserve">INDEX OF FORMATS </t>
  </si>
  <si>
    <t>PARTICULARS</t>
  </si>
  <si>
    <t>Form</t>
  </si>
  <si>
    <t>Annual Revenue Requirement Summary</t>
  </si>
  <si>
    <t>Projection of Sales, Connected Load and Demand</t>
  </si>
  <si>
    <t>Details of Transmission Lines and Substations</t>
  </si>
  <si>
    <t>Statement of Assets not in Use</t>
  </si>
  <si>
    <t>Normative Parameters Considered for Tariff Computations</t>
  </si>
  <si>
    <t>Abstract of admitted Capital Cost for the existing Project</t>
  </si>
  <si>
    <t>Details of Foreign Loans</t>
  </si>
  <si>
    <t>Details of Foreign Equity</t>
  </si>
  <si>
    <t>Capital Cost Estimates and Schedule of Commissioning for New projects</t>
  </si>
  <si>
    <t>Break-up of Project Cost for Transmission System</t>
  </si>
  <si>
    <t>Break-up of Construction/ Supply/ Service packages</t>
  </si>
  <si>
    <t>Draw Down Schedule for Calculation of IDC &amp; Financing Charges</t>
  </si>
  <si>
    <t>Financial Package Upto CoD</t>
  </si>
  <si>
    <t>Details of Project Specific Loans</t>
  </si>
  <si>
    <t>Details of Allocation of corporate loans to various transmission projects</t>
  </si>
  <si>
    <t>Statement of Additional Capitalisation after COD</t>
  </si>
  <si>
    <t>Financing of Additional Capitalisation</t>
  </si>
  <si>
    <t>Statement of Capital Cost</t>
  </si>
  <si>
    <t>Statement of Capital Works in Progress</t>
  </si>
  <si>
    <t>R&amp;M Expenses</t>
  </si>
  <si>
    <t>Employee Expenses</t>
  </si>
  <si>
    <t>Employee Strength</t>
  </si>
  <si>
    <t>Administration &amp; General Expenses</t>
  </si>
  <si>
    <t>Fixed Assets and Depreciation</t>
  </si>
  <si>
    <t>Consumer contributions and grants towards cost of capital assets</t>
  </si>
  <si>
    <t xml:space="preserve">Interest and Finance Charges </t>
  </si>
  <si>
    <t>Statement of Equity</t>
  </si>
  <si>
    <t>Working Capital Requirements</t>
  </si>
  <si>
    <t>Details of Non-tariff Income</t>
  </si>
  <si>
    <t>Details of Income from Other Business</t>
  </si>
  <si>
    <t>Details of Expenses Capitalised</t>
  </si>
  <si>
    <t>Income Tax Provisions</t>
  </si>
  <si>
    <t>Instructions for the Applicant</t>
  </si>
  <si>
    <t>1)</t>
  </si>
  <si>
    <t>Electronic copy in the form of CD/ Floppy Disc shall also be furnished</t>
  </si>
  <si>
    <t>2)</t>
  </si>
  <si>
    <t>These formats are indicative in nature and the utility may align the line items to its chart of accounts</t>
  </si>
  <si>
    <t>Regulation Ref.</t>
  </si>
  <si>
    <t>S.No</t>
  </si>
  <si>
    <t>Format</t>
  </si>
  <si>
    <t>No.</t>
  </si>
  <si>
    <t xml:space="preserve">Annual Revenue Requirement </t>
  </si>
  <si>
    <t>Particulars</t>
  </si>
  <si>
    <t>I.</t>
  </si>
  <si>
    <t>Energy Available (MU)</t>
  </si>
  <si>
    <t>II.</t>
  </si>
  <si>
    <t>III.</t>
  </si>
  <si>
    <t>Loss %</t>
  </si>
  <si>
    <t>IV.</t>
  </si>
  <si>
    <t>V</t>
  </si>
  <si>
    <t>Total Transmission System Capacity (in MW)</t>
  </si>
  <si>
    <t>VI.</t>
  </si>
  <si>
    <t>Transmission Cost per MW</t>
  </si>
  <si>
    <t>VII.</t>
  </si>
  <si>
    <t>Max Demand handled by the transmission system  (in MW)</t>
  </si>
  <si>
    <t>Receipts</t>
  </si>
  <si>
    <t>a</t>
  </si>
  <si>
    <t>b</t>
  </si>
  <si>
    <t>Revenue from  SLDC Fee and Charges ( When STU is operating the SLDC)</t>
  </si>
  <si>
    <t>c</t>
  </si>
  <si>
    <t xml:space="preserve">Subsidy from Govt. (If any) </t>
  </si>
  <si>
    <t>Total</t>
  </si>
  <si>
    <t>Expenditure</t>
  </si>
  <si>
    <t>R&amp;M Expense</t>
  </si>
  <si>
    <t>d</t>
  </si>
  <si>
    <t>Depreciation</t>
  </si>
  <si>
    <t>e</t>
  </si>
  <si>
    <t>SLDC Expenses  (When STU is operating the SLDC)</t>
  </si>
  <si>
    <t>f</t>
  </si>
  <si>
    <t>g</t>
  </si>
  <si>
    <t>Contribution towards Contingency Fund</t>
  </si>
  <si>
    <t>Extraordinary Items</t>
  </si>
  <si>
    <t>Operations  &amp; Maintenance Cost</t>
  </si>
  <si>
    <t>Alloted Transmission Capacity  of  Long Term Transmission Customers ( CL)</t>
  </si>
  <si>
    <t xml:space="preserve">Charges to be paid by Long Term Transmission Customers/month </t>
  </si>
  <si>
    <t>Actual Cash Expenditure</t>
  </si>
  <si>
    <t>Reconciliation of Capital Cost with Gross Block</t>
  </si>
  <si>
    <t>Reconciliation of Capital WIP with Financial Accounts</t>
  </si>
  <si>
    <t>Reconcilation of Capital Liabilties with Finacial Accounts</t>
  </si>
  <si>
    <t>Retirement Pattern</t>
  </si>
  <si>
    <t>Calculation of Weighted Average Rate of Interest on Actual Loans</t>
  </si>
  <si>
    <t>Calculation of Interest on Normative Loan</t>
  </si>
  <si>
    <t>Calculation of Depreciation Rate</t>
  </si>
  <si>
    <t>Statement of Depreciation</t>
  </si>
  <si>
    <t>Return on Equity</t>
  </si>
  <si>
    <t xml:space="preserve">Domestic loans,bonds and financial leasing </t>
  </si>
  <si>
    <t>Net Prior Period Expenses/Income</t>
  </si>
  <si>
    <t>Investments</t>
  </si>
  <si>
    <t>Current Assets and Liabilities</t>
  </si>
  <si>
    <t>Other Debits</t>
  </si>
  <si>
    <t>New</t>
  </si>
  <si>
    <t>UPERC</t>
  </si>
  <si>
    <t>DERC</t>
  </si>
  <si>
    <t>CERC/DERC</t>
  </si>
  <si>
    <t>CERC</t>
  </si>
  <si>
    <t>JERC</t>
  </si>
  <si>
    <t>F1</t>
  </si>
  <si>
    <t>S4</t>
  </si>
  <si>
    <t>F2</t>
  </si>
  <si>
    <t>F1a</t>
  </si>
  <si>
    <t>F3</t>
  </si>
  <si>
    <t>F5</t>
  </si>
  <si>
    <t>F4</t>
  </si>
  <si>
    <t>F16</t>
  </si>
  <si>
    <t>F2a</t>
  </si>
  <si>
    <t>F14</t>
  </si>
  <si>
    <t>F13</t>
  </si>
  <si>
    <t>F21a</t>
  </si>
  <si>
    <t>F5A</t>
  </si>
  <si>
    <t>F7</t>
  </si>
  <si>
    <t>F5B</t>
  </si>
  <si>
    <t>F5C</t>
  </si>
  <si>
    <t>F8</t>
  </si>
  <si>
    <t>F9</t>
  </si>
  <si>
    <t>F9A</t>
  </si>
  <si>
    <t>F9B</t>
  </si>
  <si>
    <t>F15</t>
  </si>
  <si>
    <t>F17</t>
  </si>
  <si>
    <t>F14A</t>
  </si>
  <si>
    <t>F4A</t>
  </si>
  <si>
    <t>F6</t>
  </si>
  <si>
    <t>F10</t>
  </si>
  <si>
    <t>F11</t>
  </si>
  <si>
    <t>F8B</t>
  </si>
  <si>
    <t>F12</t>
  </si>
  <si>
    <t>F8a</t>
  </si>
  <si>
    <t>F5a</t>
  </si>
  <si>
    <t>F19</t>
  </si>
  <si>
    <t>F19a</t>
  </si>
  <si>
    <t>F5b</t>
  </si>
  <si>
    <t>F18</t>
  </si>
  <si>
    <t>F20</t>
  </si>
  <si>
    <t>F21</t>
  </si>
  <si>
    <t>F22</t>
  </si>
  <si>
    <t>F13A</t>
  </si>
  <si>
    <t>F23</t>
  </si>
  <si>
    <t>F24</t>
  </si>
  <si>
    <t>F25</t>
  </si>
  <si>
    <t>F26</t>
  </si>
  <si>
    <t>F27</t>
  </si>
  <si>
    <t>F28</t>
  </si>
  <si>
    <t>F29</t>
  </si>
  <si>
    <t>S5</t>
  </si>
  <si>
    <t>S7</t>
  </si>
  <si>
    <t>S6</t>
  </si>
  <si>
    <t>(16.5.2)</t>
  </si>
  <si>
    <t>(4.8),( 5.1),(6)</t>
  </si>
  <si>
    <t>21(b), (16.5.1)</t>
  </si>
  <si>
    <t>(17.1.3)</t>
  </si>
  <si>
    <t>17.1.1</t>
  </si>
  <si>
    <t>(26), (22)</t>
  </si>
  <si>
    <t>(17.1), 34</t>
  </si>
  <si>
    <t>17, 18, 22</t>
  </si>
  <si>
    <t>26, 19</t>
  </si>
  <si>
    <t>Control Period</t>
  </si>
  <si>
    <t>A</t>
  </si>
  <si>
    <t>Distribution Licensees</t>
  </si>
  <si>
    <t>Madhayanchal Vidyut Vitran Nigam Limited, Lucknow</t>
  </si>
  <si>
    <t>Paschimanchal Vidyut Vitran Nigam Limited, Meerut</t>
  </si>
  <si>
    <t>Purvanchal Vidyut Vitran Nigam Limited, Varansi</t>
  </si>
  <si>
    <t>Dakshinanchal Vidyut Vitran Nigam Limited, Agra</t>
  </si>
  <si>
    <t xml:space="preserve">Noida Power Company Limited </t>
  </si>
  <si>
    <t>KESCO</t>
  </si>
  <si>
    <t xml:space="preserve">Others </t>
  </si>
  <si>
    <t xml:space="preserve">i. </t>
  </si>
  <si>
    <t xml:space="preserve">ii. </t>
  </si>
  <si>
    <t>B</t>
  </si>
  <si>
    <t xml:space="preserve">Bulk Consumers/Long Term Open Access Consumers  (If any) </t>
  </si>
  <si>
    <t>Form No: F1</t>
  </si>
  <si>
    <t>Others</t>
  </si>
  <si>
    <t xml:space="preserve">TOTAL </t>
  </si>
  <si>
    <t>MVVNL(Lucknow)</t>
  </si>
  <si>
    <t>PVVNL (Meerut)</t>
  </si>
  <si>
    <t>DVVNL (Agra)</t>
  </si>
  <si>
    <t>NPCL</t>
  </si>
  <si>
    <t>No</t>
  </si>
  <si>
    <t>Name of line</t>
  </si>
  <si>
    <t>Type of line AC/ HVDC</t>
  </si>
  <si>
    <t xml:space="preserve"> S/C or D/C </t>
  </si>
  <si>
    <t>No. of Sub-conductors</t>
  </si>
  <si>
    <t>Voltage level  kV</t>
  </si>
  <si>
    <t>Line length Ckt.-Km.</t>
  </si>
  <si>
    <t xml:space="preserve">Date of Commercial operation </t>
  </si>
  <si>
    <t>-</t>
  </si>
  <si>
    <t>Substations</t>
  </si>
  <si>
    <t>Name of Sub-station</t>
  </si>
  <si>
    <t>Type of Substation Conventional/ GIS</t>
  </si>
  <si>
    <t>Voltage level kV</t>
  </si>
  <si>
    <t>No. of transformers / Reactors/ SVC etc (with capacity)</t>
  </si>
  <si>
    <t>No. of Bays</t>
  </si>
  <si>
    <t>Covered in this petition (Yes/No)</t>
  </si>
  <si>
    <t>Base Rate of Return on Equity</t>
  </si>
  <si>
    <t>%</t>
  </si>
  <si>
    <t>Tax Rate</t>
  </si>
  <si>
    <t>Target Availability</t>
  </si>
  <si>
    <t>Maintenance Spares for Working Capital</t>
  </si>
  <si>
    <t>% of O&amp;M</t>
  </si>
  <si>
    <t>Receivebles for Working Capital</t>
  </si>
  <si>
    <t>in Months</t>
  </si>
  <si>
    <t>Normative O&amp;M per ckt.km</t>
  </si>
  <si>
    <t>Normative O&amp;M per bay</t>
  </si>
  <si>
    <t>Rs Crores</t>
  </si>
  <si>
    <t xml:space="preserve">Statement of Assets Not in Use </t>
  </si>
  <si>
    <t>Financial Year*</t>
  </si>
  <si>
    <t>Sl. No.</t>
  </si>
  <si>
    <t>Date of Acquisition/Installation</t>
  </si>
  <si>
    <t>Historical Cost/Cost of Acquisition</t>
  </si>
  <si>
    <t xml:space="preserve">Date of withdrawal operations </t>
  </si>
  <si>
    <t>Accumulated Depreciation on date of withdrawal</t>
  </si>
  <si>
    <t>Written down value on date of withdrawal</t>
  </si>
  <si>
    <t>Balance at the start of the year</t>
  </si>
  <si>
    <t>Additions during the Year</t>
  </si>
  <si>
    <t>Balance at the end of the Year</t>
  </si>
  <si>
    <t>Grant Towards Cost Of Capital Assets</t>
  </si>
  <si>
    <t xml:space="preserve"> Total</t>
  </si>
  <si>
    <t xml:space="preserve">Beneficiaries Contribution Towards Cost Of Capital Assets </t>
  </si>
  <si>
    <t>Subsidies Towards Cost Of Capital Asset</t>
  </si>
  <si>
    <t>Any Other Subsidy / Grant ( Pls specify the source)</t>
  </si>
  <si>
    <t>Board of Director/ Agency approving the Capital cost estimates:</t>
  </si>
  <si>
    <t>Date of approval of the Capital cost estimates:</t>
  </si>
  <si>
    <t xml:space="preserve">Present Day Cost  </t>
  </si>
  <si>
    <t xml:space="preserve">Completed Cost </t>
  </si>
  <si>
    <t>Price level of approved estimates</t>
  </si>
  <si>
    <t>As of End of ________
Qtr. Of the year _________</t>
  </si>
  <si>
    <t>As on Scheduled COD
 of the Station</t>
  </si>
  <si>
    <t>Foreign Exchange rate considered for the Capital cost estimates</t>
  </si>
  <si>
    <t>Capital Cost excluding IDC, FC, FERC &amp; Hedging Cost</t>
  </si>
  <si>
    <t>Foreign Component, if any (In Million US $ or the relevant Currency)</t>
  </si>
  <si>
    <t>IDC, FC, FERC &amp; Hedging Cost</t>
  </si>
  <si>
    <t>Rate of taxes &amp; duties considered</t>
  </si>
  <si>
    <t>Capital cost Including IDC, FC, FERC &amp; Hedging Cost</t>
  </si>
  <si>
    <t>Schedule of Commissioning</t>
  </si>
  <si>
    <t xml:space="preserve">COD of Unit-I/ Block-I </t>
  </si>
  <si>
    <t>COD of Unit-II/ Block-II</t>
  </si>
  <si>
    <t>-------------------------</t>
  </si>
  <si>
    <t>---------------------------</t>
  </si>
  <si>
    <t>COD of last Unit/ Block</t>
  </si>
  <si>
    <t xml:space="preserve">Note:   </t>
  </si>
  <si>
    <t>1. Copy of approval letter should be enclosed.</t>
  </si>
  <si>
    <t>As per original estimates</t>
  </si>
  <si>
    <t xml:space="preserve">Liabilities/ provisions </t>
  </si>
  <si>
    <t>Variation
(B-C-D)</t>
  </si>
  <si>
    <t>Reasons for Variation</t>
  </si>
  <si>
    <t>C</t>
  </si>
  <si>
    <t>D</t>
  </si>
  <si>
    <t>E</t>
  </si>
  <si>
    <t>F</t>
  </si>
  <si>
    <t>Transmission Line</t>
  </si>
  <si>
    <t>Preliminary works</t>
  </si>
  <si>
    <t>Design &amp; Engineering</t>
  </si>
  <si>
    <t>Priliminary investigation,Right of way, forest clearance, PTCC , general civil works etc.</t>
  </si>
  <si>
    <t>Total Preliminary works</t>
  </si>
  <si>
    <t>Transmission Lines material</t>
  </si>
  <si>
    <t>Towers Steel</t>
  </si>
  <si>
    <t>Conductor</t>
  </si>
  <si>
    <t>Earth Wire</t>
  </si>
  <si>
    <t>Insulators</t>
  </si>
  <si>
    <t>Hardware Fittings</t>
  </si>
  <si>
    <t>Conductor &amp; Earthwire accessories</t>
  </si>
  <si>
    <t>Spares</t>
  </si>
  <si>
    <t>Erection, Stringing &amp; Civil works including foundation</t>
  </si>
  <si>
    <t>Total Transmission Line Materials</t>
  </si>
  <si>
    <t>Taxes and Duties</t>
  </si>
  <si>
    <t>Custom Duty</t>
  </si>
  <si>
    <t>Other Taxes &amp; Duties</t>
  </si>
  <si>
    <t>Total Taxes &amp; Duties</t>
  </si>
  <si>
    <t>Total -Transmission lines</t>
  </si>
  <si>
    <t>B.</t>
  </si>
  <si>
    <t>Preliminary works &amp; land</t>
  </si>
  <si>
    <t>Land</t>
  </si>
  <si>
    <t>Site preparation</t>
  </si>
  <si>
    <t>Total Preliminary works &amp; land</t>
  </si>
  <si>
    <t>Civil Works</t>
  </si>
  <si>
    <t>Control Room  &amp; Office Building including HVAC</t>
  </si>
  <si>
    <t>Township &amp; Colony</t>
  </si>
  <si>
    <t>Roads and Drainage</t>
  </si>
  <si>
    <t>Foundation for structures</t>
  </si>
  <si>
    <t>Misc. civil works</t>
  </si>
  <si>
    <t>Total Civil Works</t>
  </si>
  <si>
    <t>Substation Equipments</t>
  </si>
  <si>
    <t>Switchgear (CT,PT, Circuit Breaker, Isolator etc)</t>
  </si>
  <si>
    <t>Transformers</t>
  </si>
  <si>
    <t>Compensating Equipment( Reactor, SVCs etc)</t>
  </si>
  <si>
    <t>Control , Relay &amp; Protection Panel</t>
  </si>
  <si>
    <t>PLCC</t>
  </si>
  <si>
    <t>HVDC package</t>
  </si>
  <si>
    <t>Bus Bars/ conductors/Insulators</t>
  </si>
  <si>
    <t xml:space="preserve">Outdoor lighting </t>
  </si>
  <si>
    <t>Emergency D.G. Set</t>
  </si>
  <si>
    <t>Grounding System</t>
  </si>
  <si>
    <t>Structure for switchyard</t>
  </si>
  <si>
    <t>Total Substation Equipments</t>
  </si>
  <si>
    <t>Total (Sub-station)</t>
  </si>
  <si>
    <t>Construction and pre-commissioning expenses</t>
  </si>
  <si>
    <t>Site supervision &amp; site admn.etc.</t>
  </si>
  <si>
    <t>Tools and Plants</t>
  </si>
  <si>
    <t>construction Insurance</t>
  </si>
  <si>
    <t>Total Construction and pre commissioning expenses</t>
  </si>
  <si>
    <t>Overheads</t>
  </si>
  <si>
    <t>Establishment</t>
  </si>
  <si>
    <t>Audit &amp; Accounts</t>
  </si>
  <si>
    <t>Contingency</t>
  </si>
  <si>
    <t>Total Overheads</t>
  </si>
  <si>
    <t>IDC, FC, FERV &amp; Hedging Cost</t>
  </si>
  <si>
    <t>Interest During Construction (IDC)</t>
  </si>
  <si>
    <t>Financing Charges (FC)</t>
  </si>
  <si>
    <t>Foreign Exchange Rate Variation (FERV)</t>
  </si>
  <si>
    <t>Hedging Cost</t>
  </si>
  <si>
    <t>Total of IDC, FC, FERV &amp; Hedging Cost</t>
  </si>
  <si>
    <t>Capital Cost incl IDC, FC, FERV &amp; Hedging Cost</t>
  </si>
  <si>
    <t>Note:</t>
  </si>
  <si>
    <t>1. In case of time &amp; Cost over run, a detailed note giving reasons of such time and cost over run should be submitted clearly bring out the agency responsible and whether such time &amp; cost over run was beyond the control of the transmission licensee.</t>
  </si>
  <si>
    <t>Year</t>
  </si>
  <si>
    <t>Work/ Equipment proposed to be added after COD up to Cut off Date/ Beyond Cut off Date</t>
  </si>
  <si>
    <t>Amount capitalised and Proposed to be capitalised</t>
  </si>
  <si>
    <t>Justification</t>
  </si>
  <si>
    <t>Regulations under which covered</t>
  </si>
  <si>
    <t xml:space="preserve"> Note:</t>
  </si>
  <si>
    <t xml:space="preserve">   </t>
  </si>
  <si>
    <t>Opening Gross Block Amount as per books</t>
  </si>
  <si>
    <t>Amount of IDC, FC, FERV &amp; Hedging cost included in A(a) above</t>
  </si>
  <si>
    <t>Amount of IDC, FC, FERV &amp; Hedging cost included in B(a) above</t>
  </si>
  <si>
    <t>Amount of IDC, FC, FERV &amp; Hedging cost included in C(a) above</t>
  </si>
  <si>
    <t>Opening CWIP Amount as per books</t>
  </si>
  <si>
    <t>Addition/Adjustment in CWIP Amount during the period</t>
  </si>
  <si>
    <t>Capitalization/Transfer to Fixed asset of CWIP Amount during the period</t>
  </si>
  <si>
    <t>Closing CWIP Amount as per books</t>
  </si>
  <si>
    <t>Sl.No.</t>
  </si>
  <si>
    <t xml:space="preserve">Employee Expenses </t>
  </si>
  <si>
    <t>Salaries</t>
  </si>
  <si>
    <t>Other Allowances &amp; Relief</t>
  </si>
  <si>
    <t>Earned Leave Encashment</t>
  </si>
  <si>
    <t>Less: Employee expenses capitalised</t>
  </si>
  <si>
    <t>Equity (Opening Balance)</t>
  </si>
  <si>
    <t>Net additions during the year</t>
  </si>
  <si>
    <t>Equity (Closing Balance)</t>
  </si>
  <si>
    <t xml:space="preserve">Average Equity </t>
  </si>
  <si>
    <t>Rate of Return on Equity</t>
  </si>
  <si>
    <t>S.No.</t>
  </si>
  <si>
    <t>O&amp;M expenses for 1 month</t>
  </si>
  <si>
    <t>Total Working Capital</t>
  </si>
  <si>
    <t xml:space="preserve">Interest on Working Capital </t>
  </si>
  <si>
    <t>Form No: F10</t>
  </si>
  <si>
    <t>Interest &amp; Finance charges Capitalised</t>
  </si>
  <si>
    <t>b. R&amp;M Expenses</t>
  </si>
  <si>
    <t>c. A&amp;G Expenses</t>
  </si>
  <si>
    <t>d. Depreciation</t>
  </si>
  <si>
    <t>e. Others, if any</t>
  </si>
  <si>
    <t>Total of 2</t>
  </si>
  <si>
    <t>Grand Total</t>
  </si>
  <si>
    <t>Extraordinary Credits</t>
  </si>
  <si>
    <t>subsidies aganst losses due to natural disasters</t>
  </si>
  <si>
    <t>TOTAL CREDITS</t>
  </si>
  <si>
    <t xml:space="preserve">Extraordinary Debits </t>
  </si>
  <si>
    <t>TOTAL DEBITS</t>
  </si>
  <si>
    <t>Remarks</t>
  </si>
  <si>
    <t>Form No: F11</t>
  </si>
  <si>
    <t>Form No: F16</t>
  </si>
  <si>
    <t>O&amp;M Expenses</t>
  </si>
  <si>
    <t>i</t>
  </si>
  <si>
    <t>ii</t>
  </si>
  <si>
    <t>Interest on Loan</t>
  </si>
  <si>
    <t>Income from other Business</t>
  </si>
  <si>
    <t>A.</t>
  </si>
  <si>
    <t>Income from Transmission Function</t>
  </si>
  <si>
    <t>iii</t>
  </si>
  <si>
    <t>Income Tax</t>
  </si>
  <si>
    <t>Non tariff income</t>
  </si>
  <si>
    <t>Total Receipts ( A)</t>
  </si>
  <si>
    <t>Total Expenditure ( B)</t>
  </si>
  <si>
    <t>Other Deductions</t>
  </si>
  <si>
    <t>Less:</t>
  </si>
  <si>
    <t>Total Other Deductions ( C)</t>
  </si>
  <si>
    <t>E.1</t>
  </si>
  <si>
    <t>E.2</t>
  </si>
  <si>
    <t>E.3</t>
  </si>
  <si>
    <t>G</t>
  </si>
  <si>
    <t>Net Annual Revenue Requirement of Licensee(D-E)</t>
  </si>
  <si>
    <t>Net ARR for Transmission Function ( B-C)</t>
  </si>
  <si>
    <t>Tariff Revision Impact</t>
  </si>
  <si>
    <t>H</t>
  </si>
  <si>
    <t>I</t>
  </si>
  <si>
    <t>ARR for  SLDC Function</t>
  </si>
  <si>
    <t>Transmission/Wheeling Charges at current tariff rates</t>
  </si>
  <si>
    <t>6.1,6.3,20.1,12.3,12.6,28,16.5.2</t>
  </si>
  <si>
    <t>Projection of Expected Revenue at Current Tariff Rates</t>
  </si>
  <si>
    <t>Rs. Crores</t>
  </si>
  <si>
    <t>Normative A&amp;G expenses per ckt.km</t>
  </si>
  <si>
    <t>Normative A&amp;G per bay</t>
  </si>
  <si>
    <t>Capital Cost as admitted by UPERC</t>
  </si>
  <si>
    <t>Domestic Component (Rs. crores)</t>
  </si>
  <si>
    <t>Capital cost excluding IDC, FC, FERC &amp; Hedging Cost (Rs. crores)</t>
  </si>
  <si>
    <t>Total IDC, FC, FERC &amp; Hedging Cost (Rs. crores)</t>
  </si>
  <si>
    <t>Capital cost Including IDC, FC, FERC &amp; Hedging Cost (Rs. crores)</t>
  </si>
  <si>
    <t>% of GFA</t>
  </si>
  <si>
    <t xml:space="preserve">Normative R&amp;M expenses </t>
  </si>
  <si>
    <t xml:space="preserve">Total Cost </t>
  </si>
  <si>
    <t>2. Above statement to be provided separately  for each transmisson line commissioned during the ARR period</t>
  </si>
  <si>
    <t>Additions in Gross Block Amount as per books</t>
  </si>
  <si>
    <t>Closing Gross Block Amount as per books</t>
  </si>
  <si>
    <t xml:space="preserve">Less: </t>
  </si>
  <si>
    <t>Income exempt from taxation</t>
  </si>
  <si>
    <t>Income from Incentives</t>
  </si>
  <si>
    <t>Credits for  carry forward of losses</t>
  </si>
  <si>
    <t>Net Taxable Income</t>
  </si>
  <si>
    <t>Tax Amount</t>
  </si>
  <si>
    <t>Tax Recoverable from  Consumers (Lower of A or B)</t>
  </si>
  <si>
    <t>Income of FY</t>
  </si>
  <si>
    <t>Receipts from other Business</t>
  </si>
  <si>
    <t>Less: Expenses from other business</t>
  </si>
  <si>
    <t>II</t>
  </si>
  <si>
    <t>III</t>
  </si>
  <si>
    <t xml:space="preserve">Assets of Licensed business utilized in other business </t>
  </si>
  <si>
    <t xml:space="preserve">Allocation of Revenue to Licensed Business decided by the Commission </t>
  </si>
  <si>
    <t>X</t>
  </si>
  <si>
    <t>X*(R*A/C)</t>
  </si>
  <si>
    <t xml:space="preserve">Total assets of other business (including the assets utilized of the Licensed Business) </t>
  </si>
  <si>
    <t>NIL</t>
  </si>
  <si>
    <t xml:space="preserve">Regulatory Refernce: </t>
  </si>
  <si>
    <t>ARR linkage:</t>
  </si>
  <si>
    <t>Requirement:</t>
  </si>
  <si>
    <t>Additional Information for assessment of issue of 21( c), (d), (e).</t>
  </si>
  <si>
    <t>Truing Up linkage:</t>
  </si>
  <si>
    <t>Direct linkage to ARR</t>
  </si>
  <si>
    <t>Additional Information to be used at the time of truing up &amp; prudence check of Capital cost estimate.</t>
  </si>
  <si>
    <t>Yes</t>
  </si>
  <si>
    <t>Less:    Security deposits from consumers, if any</t>
  </si>
  <si>
    <t>Provided in :</t>
  </si>
  <si>
    <t>UPERC,  2006 Regulations</t>
  </si>
  <si>
    <t>UPERC  &amp; DERC Regulations</t>
  </si>
  <si>
    <t xml:space="preserve"> DERC Regulations</t>
  </si>
  <si>
    <t>Income from other business shall be deducted in computation of ARR.</t>
  </si>
  <si>
    <t>YES</t>
  </si>
  <si>
    <t>CERC Regulations</t>
  </si>
  <si>
    <t xml:space="preserve">Regulatory Reference: </t>
  </si>
  <si>
    <t>400 KV</t>
  </si>
  <si>
    <t>Length of ckt/km</t>
  </si>
  <si>
    <t>Administration &amp; General Expenses (ckt/km)</t>
  </si>
  <si>
    <t>Norms per ckt/km</t>
  </si>
  <si>
    <t>Norms per bay</t>
  </si>
  <si>
    <t>Number of bay</t>
  </si>
  <si>
    <t>Administration &amp; General Expenses (bay)</t>
  </si>
  <si>
    <t>Repair &amp; Maintenance Expenses</t>
  </si>
  <si>
    <t>Depreciation shall  form part of ARR. Depreciation shall also  be treated as repayment of Normative Loan.</t>
  </si>
  <si>
    <t>UPERC 2006, JERC, DERC  Regulations</t>
  </si>
  <si>
    <t>Indirect linkage to ARR</t>
  </si>
  <si>
    <t>A &amp; G expenses are included in O &amp;M expenses which shall form part of ARR.</t>
  </si>
  <si>
    <t>`</t>
  </si>
  <si>
    <t>Total Administration &amp; General Expenes ( C+F)</t>
  </si>
  <si>
    <t>Wholesale Price Inflation</t>
  </si>
  <si>
    <t>Administration and General Expenses</t>
  </si>
  <si>
    <t>Revenue Stamp Expenses Account</t>
  </si>
  <si>
    <t>Incentive &amp; Award To Employees/Outsiders</t>
  </si>
  <si>
    <t>Consultancy Charges</t>
  </si>
  <si>
    <t>Technical Fees</t>
  </si>
  <si>
    <t>Other Professional Charges</t>
  </si>
  <si>
    <t>Security / Service Charges Paid To Outside Agencies</t>
  </si>
  <si>
    <t>Fee And Subscriptions Books And Periodicals</t>
  </si>
  <si>
    <t>Printing And Stationery</t>
  </si>
  <si>
    <t>Electricity Charges To Offices</t>
  </si>
  <si>
    <t>Water Charges</t>
  </si>
  <si>
    <t>Legal Charges</t>
  </si>
  <si>
    <t>Employee Expenses (ckt/km)</t>
  </si>
  <si>
    <t>Employee Expenses (bay)</t>
  </si>
  <si>
    <t>Total Employee Expenes ( C+F)</t>
  </si>
  <si>
    <t>Consumer Price Inflation</t>
  </si>
  <si>
    <t>Employee expenses are included in O &amp;M expenses which shall form part of ARR.</t>
  </si>
  <si>
    <t>CERC, DERC, JERC   Regulations</t>
  </si>
  <si>
    <t>(Give reference of the UPERC relevant Order with Petition No. &amp; Date )</t>
  </si>
  <si>
    <t>Less : Gross Block of Assets not in use</t>
  </si>
  <si>
    <t>Less : Consumer Contribution and Grants</t>
  </si>
  <si>
    <t xml:space="preserve">Abstract of Capital Cost </t>
  </si>
  <si>
    <t>Increase /Decrease due to FERV</t>
  </si>
  <si>
    <t>CERC, UPERC, JERC, DERC Regulations</t>
  </si>
  <si>
    <t>CERC, DERC Regulations</t>
  </si>
  <si>
    <t>UPERC, JERC &amp; DERC Regulations</t>
  </si>
  <si>
    <t>Direct linkage with ARR</t>
  </si>
  <si>
    <t>UPERC,  DERC Regulations</t>
  </si>
  <si>
    <t>Form a basis for computation of Normative expenses to be claimed in ARR viz. Employee expenses, A &amp; G expenses.</t>
  </si>
  <si>
    <t>CERC,  DERC Regulations</t>
  </si>
  <si>
    <t>Purvanchal Vidyut Vitran Nigam Limited, Varanasi</t>
  </si>
  <si>
    <t>Capital cost admitted as on ………………………..</t>
  </si>
  <si>
    <t>Relevant at the time of truing up</t>
  </si>
  <si>
    <t>220 KV</t>
  </si>
  <si>
    <t>132 KV</t>
  </si>
  <si>
    <t>66 KV</t>
  </si>
  <si>
    <t xml:space="preserve"> linkage to ARR</t>
  </si>
  <si>
    <t>Details of Loans</t>
  </si>
  <si>
    <t>Statement of Additional Capitalization</t>
  </si>
  <si>
    <t>Actual capital expenditure ( Opening )</t>
  </si>
  <si>
    <t>Gross Block ( Opening )</t>
  </si>
  <si>
    <t>Capital Liabilities for CWIP</t>
  </si>
  <si>
    <t>Capital Liabilities for expenditure not allowed</t>
  </si>
  <si>
    <t>Liability paid during current year</t>
  </si>
  <si>
    <t>Capital Liability for ACE during the year</t>
  </si>
  <si>
    <t>Capital Liability for Capital Cost Admitted ( opening )</t>
  </si>
  <si>
    <t>Total Capital Liability</t>
  </si>
  <si>
    <t>NEW</t>
  </si>
  <si>
    <t>Capital Liabilities as per Books      ( Opening )</t>
  </si>
  <si>
    <t>Reconcilation of Capital Liabilties with Financial Accounts</t>
  </si>
  <si>
    <t>Projection of Expected Revenue at Proposed Tariff Rates</t>
  </si>
  <si>
    <t>Less</t>
  </si>
  <si>
    <t>Tariff at Current Rates</t>
  </si>
  <si>
    <t>Impact of Tariff Revision</t>
  </si>
  <si>
    <t>F30</t>
  </si>
  <si>
    <t>F31</t>
  </si>
  <si>
    <t>F33</t>
  </si>
  <si>
    <t>F35</t>
  </si>
  <si>
    <t>F39</t>
  </si>
  <si>
    <t>F36</t>
  </si>
  <si>
    <t>F43</t>
  </si>
  <si>
    <t>F42</t>
  </si>
  <si>
    <t>F46</t>
  </si>
  <si>
    <t>F44</t>
  </si>
  <si>
    <t>F45</t>
  </si>
  <si>
    <t>F41</t>
  </si>
  <si>
    <t>F40</t>
  </si>
  <si>
    <t>F40A</t>
  </si>
  <si>
    <t>F4B</t>
  </si>
  <si>
    <t>Projection of expected revenue at current tariif rates</t>
  </si>
  <si>
    <t>Projection of expected revenue at projected tariif rates</t>
  </si>
  <si>
    <t>Details of  Loans</t>
  </si>
  <si>
    <t>F32</t>
  </si>
  <si>
    <t>F34</t>
  </si>
  <si>
    <t>Short Term Open access consumers</t>
  </si>
  <si>
    <t>F47</t>
  </si>
  <si>
    <t>F48</t>
  </si>
  <si>
    <t>Signature of Petitioner</t>
  </si>
  <si>
    <t>Provides a tie up of capital cost with Gross Block.</t>
  </si>
  <si>
    <t>Yes through Form F33</t>
  </si>
  <si>
    <t>Required for computing Depreciation which Shall form part of ARR.</t>
  </si>
  <si>
    <t>26, 22</t>
  </si>
  <si>
    <r>
      <t>Break Down</t>
    </r>
    <r>
      <rPr>
        <b/>
        <vertAlign val="superscript"/>
        <sz val="11"/>
        <rFont val="Calibri"/>
        <family val="2"/>
        <scheme val="minor"/>
      </rPr>
      <t xml:space="preserve"> </t>
    </r>
  </si>
  <si>
    <t>For determining Capital Cost.</t>
  </si>
  <si>
    <r>
      <t>Admitted Cost</t>
    </r>
    <r>
      <rPr>
        <b/>
        <vertAlign val="superscript"/>
        <sz val="11"/>
        <rFont val="Calibri"/>
        <family val="2"/>
        <scheme val="minor"/>
      </rPr>
      <t>1</t>
    </r>
  </si>
  <si>
    <t>Yes through F34</t>
  </si>
  <si>
    <t>Form No: F2</t>
  </si>
  <si>
    <t>Form No: F4</t>
  </si>
  <si>
    <t>Form No: F4A</t>
  </si>
  <si>
    <t>16.5.1</t>
  </si>
  <si>
    <t>Form No: F5</t>
  </si>
  <si>
    <t>AC System</t>
  </si>
  <si>
    <t xml:space="preserve">HVDC bi-pole links </t>
  </si>
  <si>
    <t xml:space="preserve">HVDC back-to-back Stations </t>
  </si>
  <si>
    <t>Total Capital Cost admitted</t>
  </si>
  <si>
    <t>Add: Capital Liabilities Paid during the year</t>
  </si>
  <si>
    <t>Form No: F29</t>
  </si>
  <si>
    <t>Annual Average CPI Index</t>
  </si>
  <si>
    <t>Additions</t>
  </si>
  <si>
    <t>Annual Average WPI Index</t>
  </si>
  <si>
    <t>R=I-E</t>
  </si>
  <si>
    <t>In case Gross Receipts exceed expenditure of other business in (I) above (where Gross receipt is less than expenditure of other business in (I) above no amount shall be deducted from ARR of Licensee).</t>
  </si>
  <si>
    <t>Less :Expenditure Capitalized but not allowed</t>
  </si>
  <si>
    <t>Capital Liability for Capital Cost allowed by the Commission vide Tariff Order ( i-(ii+iii))</t>
  </si>
  <si>
    <t>iv</t>
  </si>
  <si>
    <t>v</t>
  </si>
  <si>
    <t>Capital Liability of Opening Capital Cost admitted (at year end)( iv-v)</t>
  </si>
  <si>
    <t>Failure of Transformers</t>
  </si>
  <si>
    <t>Transformation ratio</t>
  </si>
  <si>
    <t xml:space="preserve"> Total No. of Transformers</t>
  </si>
  <si>
    <t>No. of failures</t>
  </si>
  <si>
    <t>Total Duration of failure (hrs.)</t>
  </si>
  <si>
    <t>No. of Transformers</t>
  </si>
  <si>
    <t xml:space="preserve">220/132KV Transformers </t>
  </si>
  <si>
    <t xml:space="preserve">132/33KV Transformers </t>
  </si>
  <si>
    <t>Transmission Losses (For Transmission Licensee)</t>
  </si>
  <si>
    <t xml:space="preserve">Details </t>
  </si>
  <si>
    <t>Energy (MU)</t>
  </si>
  <si>
    <t xml:space="preserve">Losses in 400 KV system </t>
  </si>
  <si>
    <t xml:space="preserve">Total Energy delivered by  Generating Stations and Inter State/Intra State  tie-links  at the interface points of the Intra State Transmission system </t>
  </si>
  <si>
    <t xml:space="preserve">Energy Delivered to next (Lower) Voltage level  of the Transmission System </t>
  </si>
  <si>
    <t xml:space="preserve">Sum  of all the energy delivered  at this  voltage level to the State Distribution System </t>
  </si>
  <si>
    <t>Transmission loss in system (A1-A2-A3)</t>
  </si>
  <si>
    <t>Transmission loss in (Transco) system (%) {A4/A1} x 100</t>
  </si>
  <si>
    <t xml:space="preserve">Losses in  220 KV system </t>
  </si>
  <si>
    <t xml:space="preserve">Energy Delivered to next (Lower) Voltage level </t>
  </si>
  <si>
    <t>Transmission loss in system (B1-B2-B3)</t>
  </si>
  <si>
    <t>Transmission loss in (Transco) system (%) {B4/B1} x 100</t>
  </si>
  <si>
    <t>Loss Calculation at 132 KV</t>
  </si>
  <si>
    <t>Transmission loss in system (C1-C2-C3)</t>
  </si>
  <si>
    <t>Transmission loss in (Transco) system (%) {C4/C1} x 100</t>
  </si>
  <si>
    <t xml:space="preserve"> Total Losses in the Transmission system  </t>
  </si>
  <si>
    <t xml:space="preserve">Total Energy delivered by  Generating Stations and Inter State  tie-links  at the interface points of the Intra State Transmission system </t>
  </si>
  <si>
    <t xml:space="preserve">Sum  of all the energy delivered  by the  Transmission system  in to the State Distribution System </t>
  </si>
  <si>
    <t xml:space="preserve"> Energy Delivered by Transmission licensee to the distribution Distribution Licensees/ Bulk consumers  at interface points </t>
  </si>
  <si>
    <t>Form No:P2</t>
  </si>
  <si>
    <t>Voltage level</t>
  </si>
  <si>
    <t>Name of Sub-Station</t>
  </si>
  <si>
    <t>Distribution Licensee / Bulk Consumer</t>
  </si>
  <si>
    <t>Total Energy delivered</t>
  </si>
  <si>
    <t>DVVNL</t>
  </si>
  <si>
    <t>MVVNL</t>
  </si>
  <si>
    <t>MUs</t>
  </si>
  <si>
    <t>MU</t>
  </si>
  <si>
    <t>132 kV</t>
  </si>
  <si>
    <t>33 kV</t>
  </si>
  <si>
    <t>Total for all voltages</t>
  </si>
  <si>
    <t>Details of Electrical Accidents</t>
  </si>
  <si>
    <t>Form No:P3</t>
  </si>
  <si>
    <t>Type of Accident</t>
  </si>
  <si>
    <t>No. of Accidents</t>
  </si>
  <si>
    <t>Fatal</t>
  </si>
  <si>
    <t>Non Fatal</t>
  </si>
  <si>
    <t>Human</t>
  </si>
  <si>
    <t xml:space="preserve">Animal </t>
  </si>
  <si>
    <t xml:space="preserve">S.No. </t>
  </si>
  <si>
    <t>Detail</t>
  </si>
  <si>
    <t xml:space="preserve">No. of feeders </t>
  </si>
  <si>
    <t>No. of trippings</t>
  </si>
  <si>
    <t>Total Duration of Trippings (hrs.)</t>
  </si>
  <si>
    <t>Average duration of interruption per feeder</t>
  </si>
  <si>
    <t>Disturbances</t>
  </si>
  <si>
    <t xml:space="preserve">Number </t>
  </si>
  <si>
    <t>Total Duration (Hrs.)</t>
  </si>
  <si>
    <t>Disturbances  when DISCOM supply has been effected for more than 1 hr.</t>
  </si>
  <si>
    <t>Due to 400 kV transformer failures</t>
  </si>
  <si>
    <t>Due to 400 kV transmission line outage</t>
  </si>
  <si>
    <t>Due to 400 kV sub-station equipment (CT, CVT etc.) failure</t>
  </si>
  <si>
    <t>Due to 220 kV transformer failure</t>
  </si>
  <si>
    <t>Due to 220 kV transmission line failure</t>
  </si>
  <si>
    <t>Due to 220 kV sub-statoin equipment (CT, CVT etc). failure</t>
  </si>
  <si>
    <t>Due to 132 kV transformer failure</t>
  </si>
  <si>
    <t>Due to 132 kV transmission line failure</t>
  </si>
  <si>
    <t>Due to 132 kV sub-statoin equipment (CT, CVT etc). failure</t>
  </si>
  <si>
    <t>Estimated unserved energy due to such interruptions</t>
  </si>
  <si>
    <t>vi</t>
  </si>
  <si>
    <t xml:space="preserve">Major System Disturbances                                                                                                                                                                        </t>
  </si>
  <si>
    <t>Frequency Variation</t>
  </si>
  <si>
    <t>Sl.no.</t>
  </si>
  <si>
    <t xml:space="preserve">Frequency </t>
  </si>
  <si>
    <t>No. of Hours</t>
  </si>
  <si>
    <t>As percentage of total hours in the year (%)</t>
  </si>
  <si>
    <t xml:space="preserve">Above 50.5 Hz </t>
  </si>
  <si>
    <t>50.5 - 5.2 Hz</t>
  </si>
  <si>
    <t>50.2 - 49.8 Hz</t>
  </si>
  <si>
    <t>49.8 - 49.5 Hz</t>
  </si>
  <si>
    <t>49.5 - 49.0 Hz</t>
  </si>
  <si>
    <t>49.0 - 48.5 Hz</t>
  </si>
  <si>
    <t xml:space="preserve">Below 48.5 Hz </t>
  </si>
  <si>
    <t xml:space="preserve"> Abstract of Outages due to feeder tripping                                                                 </t>
  </si>
  <si>
    <r>
      <t xml:space="preserve">Feeder voltage Level </t>
    </r>
    <r>
      <rPr>
        <b/>
        <sz val="11"/>
        <rFont val="Calibri"/>
        <family val="2"/>
        <scheme val="minor"/>
      </rPr>
      <t>(400 KV)</t>
    </r>
  </si>
  <si>
    <r>
      <t xml:space="preserve">Feeder voltage Level </t>
    </r>
    <r>
      <rPr>
        <b/>
        <sz val="11"/>
        <rFont val="Calibri"/>
        <family val="2"/>
        <scheme val="minor"/>
      </rPr>
      <t>(220 KV)</t>
    </r>
  </si>
  <si>
    <r>
      <t xml:space="preserve">Feeder voltage Level </t>
    </r>
    <r>
      <rPr>
        <b/>
        <sz val="11"/>
        <rFont val="Calibri"/>
        <family val="2"/>
        <scheme val="minor"/>
      </rPr>
      <t>(132 KV)</t>
    </r>
  </si>
  <si>
    <t>Voltage Fluctuation</t>
  </si>
  <si>
    <t xml:space="preserve">Transformation Capacity </t>
  </si>
  <si>
    <t xml:space="preserve">Reactive Compensation  provided </t>
  </si>
  <si>
    <t>More than upper limit in %age</t>
  </si>
  <si>
    <t>Between upper &amp; lower limit</t>
  </si>
  <si>
    <t>Less than lower limit in %age</t>
  </si>
  <si>
    <t xml:space="preserve">Hours </t>
  </si>
  <si>
    <t>%age</t>
  </si>
  <si>
    <t>400 kV level</t>
  </si>
  <si>
    <t>220 kV Level</t>
  </si>
  <si>
    <t>132 kV level</t>
  </si>
  <si>
    <t>Upper Limit is 420KVrms and lower limit is 360KVrms in case of 400 kv level</t>
  </si>
  <si>
    <t>Upper Limit is 245KVrms and lower limit is 200KVrms in case of 220 kv level</t>
  </si>
  <si>
    <t>.</t>
  </si>
  <si>
    <t>Upper Limit is 145 kVrms and lower limit is 120 KV rms in case of 132 kv level</t>
  </si>
  <si>
    <t>Time during which voltage in an year</t>
  </si>
  <si>
    <t>On SLDC's instructions</t>
  </si>
  <si>
    <t>To control excess drawal</t>
  </si>
  <si>
    <t xml:space="preserve">To control equipment damage </t>
  </si>
  <si>
    <t>Due to maintenance or outage of own network</t>
  </si>
  <si>
    <t xml:space="preserve">Any other reason </t>
  </si>
  <si>
    <t>Load shedding during the Year (In Hrs.)</t>
  </si>
  <si>
    <t>Total load shedding  for the Year</t>
  </si>
  <si>
    <t>Form No:P9</t>
  </si>
  <si>
    <t>Voltage Level</t>
  </si>
  <si>
    <t>No. of feeders</t>
  </si>
  <si>
    <t>Feeder  length (ckt. Km.)</t>
  </si>
  <si>
    <t>No. of feeders overloaded</t>
  </si>
  <si>
    <t>Line length overloaded feeders (ckt. Km.)</t>
  </si>
  <si>
    <t>% number of Overloaded feeders in Area</t>
  </si>
  <si>
    <t>% length of overloaded feeders in Area</t>
  </si>
  <si>
    <t xml:space="preserve">400 KV </t>
  </si>
  <si>
    <t xml:space="preserve">220 KV </t>
  </si>
  <si>
    <t xml:space="preserve">132 KV </t>
  </si>
  <si>
    <t xml:space="preserve">Note:  </t>
  </si>
  <si>
    <t>Equipment considered as overloaded if carrying more than 110% of rated load for average 1 hour per day.</t>
  </si>
  <si>
    <t xml:space="preserve">Details of over loaded Transformers </t>
  </si>
  <si>
    <t xml:space="preserve">Rated Voltage </t>
  </si>
  <si>
    <t xml:space="preserve">Rated Capacity </t>
  </si>
  <si>
    <t xml:space="preserve">Actual Load on Transformer </t>
  </si>
  <si>
    <t xml:space="preserve">% of Transformers over loaded </t>
  </si>
  <si>
    <t>Note:- Details may be submitted Area wise (Circle wise).</t>
  </si>
  <si>
    <t>Form No.: P10</t>
  </si>
  <si>
    <t>Key Ratios</t>
  </si>
  <si>
    <t>S. No</t>
  </si>
  <si>
    <t>Financial &amp; Material Management</t>
  </si>
  <si>
    <t>Annual capital expenditure/net book value</t>
  </si>
  <si>
    <t xml:space="preserve">Total Transmission  cost/Energy Transmitted </t>
  </si>
  <si>
    <t>Employee cost as a percentage of total cost</t>
  </si>
  <si>
    <t>Operating expenses / Revenue from Transmission of power</t>
  </si>
  <si>
    <t xml:space="preserve">Cost of capital invested </t>
  </si>
  <si>
    <t>Debt Service Coverage Ratio</t>
  </si>
  <si>
    <t>Cost of total Stores Inventory/1000 Km of transmission lines</t>
  </si>
  <si>
    <t>Working Capital to Revenue from Transmission of power</t>
  </si>
  <si>
    <t>HR Management</t>
  </si>
  <si>
    <t>Energy Transmitted (MU) per Employee</t>
  </si>
  <si>
    <t>Total line length/employee (Km.)</t>
  </si>
  <si>
    <t>Connected Load per Employee (MVA)</t>
  </si>
  <si>
    <t>Transmission Income per Employee</t>
  </si>
  <si>
    <t>Training participation days per employee</t>
  </si>
  <si>
    <t>Operational Performance</t>
  </si>
  <si>
    <t>Unplanned outage/total outage (Fault breakdown / total outage)</t>
  </si>
  <si>
    <t>Annual replacement rate of Transmission transformers (%): (Transmission Transformers replaced / Transformers in service)</t>
  </si>
  <si>
    <t>J</t>
  </si>
  <si>
    <t>Sheet</t>
  </si>
  <si>
    <t>P1</t>
  </si>
  <si>
    <t>P2</t>
  </si>
  <si>
    <t>P3</t>
  </si>
  <si>
    <t>P4</t>
  </si>
  <si>
    <t>P5</t>
  </si>
  <si>
    <t>P7</t>
  </si>
  <si>
    <t>P8</t>
  </si>
  <si>
    <t>P9</t>
  </si>
  <si>
    <t>P10</t>
  </si>
  <si>
    <t>P11</t>
  </si>
  <si>
    <t>Normative Administration &amp; General Expenses</t>
  </si>
  <si>
    <t>Componentwise Details of Administration &amp; General Expenses</t>
  </si>
  <si>
    <t>Normative Employee Expenses</t>
  </si>
  <si>
    <t>Componentwise Details of Employee Expenses</t>
  </si>
  <si>
    <t>Employee expenses</t>
  </si>
  <si>
    <t>P12</t>
  </si>
  <si>
    <t xml:space="preserve">Details of Overloaded Feeders </t>
  </si>
  <si>
    <t>vii</t>
  </si>
  <si>
    <t>viii</t>
  </si>
  <si>
    <t>ix</t>
  </si>
  <si>
    <t>Form No: F6</t>
  </si>
  <si>
    <t>Form No: F26</t>
  </si>
  <si>
    <t>Form No: F28</t>
  </si>
  <si>
    <t>Form No: F30</t>
  </si>
  <si>
    <t>Form No: F31</t>
  </si>
  <si>
    <t>Form No: P11</t>
  </si>
  <si>
    <t>Capital Cost Estimates and Schedule of Commissioning for New Projects</t>
  </si>
  <si>
    <t>Form No: F12</t>
  </si>
  <si>
    <t>Form No: F15</t>
  </si>
  <si>
    <t>Form No: P1</t>
  </si>
  <si>
    <t>Form No: P12</t>
  </si>
  <si>
    <t>Form No: F8</t>
  </si>
  <si>
    <t>Form No: F14</t>
  </si>
  <si>
    <t>Form No: P4</t>
  </si>
  <si>
    <t>Form No: P5</t>
  </si>
  <si>
    <t>Form No: P7</t>
  </si>
  <si>
    <t>Form No: P8</t>
  </si>
  <si>
    <t xml:space="preserve">Under force majeure conditions </t>
  </si>
  <si>
    <t>A)</t>
  </si>
  <si>
    <t>B)</t>
  </si>
  <si>
    <t>C)</t>
  </si>
  <si>
    <t>Past years Data</t>
  </si>
  <si>
    <t xml:space="preserve">True- Up </t>
  </si>
  <si>
    <t>APR</t>
  </si>
  <si>
    <t>FY 2020-21</t>
  </si>
  <si>
    <t>FY 2021-22</t>
  </si>
  <si>
    <t>FY 2022-23</t>
  </si>
  <si>
    <t>FY 2023-24</t>
  </si>
  <si>
    <t>FY 2024-25</t>
  </si>
  <si>
    <t>Trued- Up</t>
  </si>
  <si>
    <t>Approved (in TO)</t>
  </si>
  <si>
    <t>Audited</t>
  </si>
  <si>
    <t>Claimed</t>
  </si>
  <si>
    <t>Revised Estimates</t>
  </si>
  <si>
    <t>Projected</t>
  </si>
  <si>
    <t>Trued-Up</t>
  </si>
  <si>
    <t>FY ______</t>
  </si>
  <si>
    <t>Past Years Data</t>
  </si>
  <si>
    <t>Filing date</t>
  </si>
  <si>
    <t>True- Up</t>
  </si>
  <si>
    <t>30.11.2019</t>
  </si>
  <si>
    <t>30.11.2020</t>
  </si>
  <si>
    <t>30.11.2021</t>
  </si>
  <si>
    <t>30.11.2022</t>
  </si>
  <si>
    <t>30.11.2023</t>
  </si>
  <si>
    <t>Energy Transmitted/ Wheeled (MU)</t>
  </si>
  <si>
    <t>A) Energy Transmitted/ Wheeled (MU)</t>
  </si>
  <si>
    <t>Revenue due to Licensed Business (to be deducted from ARR)</t>
  </si>
  <si>
    <t>Approved in TO</t>
  </si>
  <si>
    <t>Details of Transmission Lines</t>
  </si>
  <si>
    <t>Details of Substations</t>
  </si>
  <si>
    <t>Units</t>
  </si>
  <si>
    <t>S.NO.</t>
  </si>
  <si>
    <t>Form No: F9</t>
  </si>
  <si>
    <t>Rs Crs</t>
  </si>
  <si>
    <t>Other Transmission disturbances when  DISCOM supply has got effected</t>
  </si>
  <si>
    <t xml:space="preserve">Capacity </t>
  </si>
  <si>
    <t>Subsidies aganst losses due to natural disasters</t>
  </si>
  <si>
    <t>Formulae</t>
  </si>
  <si>
    <t xml:space="preserve">Income from other Business </t>
  </si>
  <si>
    <t>One and a half month equivalent of expected revenue from transmission tariff</t>
  </si>
  <si>
    <t>765 kV HVDC</t>
  </si>
  <si>
    <t>2 Fill the form in chronological order year wise along with detailed justification clearly bring out the necessity and the benefits accruing to the benficiaries.</t>
  </si>
  <si>
    <t xml:space="preserve">3 In case initial spares are purchased alongwith any equipment, then the cost of such spares should be indicated separately. </t>
  </si>
  <si>
    <t>Capital Cost for Purpose of ARR</t>
  </si>
  <si>
    <t>Capital cost Admitted (A+B-C)</t>
  </si>
  <si>
    <t>Add: Expenditure allowed but not capitalized</t>
  </si>
  <si>
    <t>Form No: P6</t>
  </si>
  <si>
    <t>765 kV level</t>
  </si>
  <si>
    <t>Past Years Data (3 years)</t>
  </si>
  <si>
    <t xml:space="preserve">765 KV </t>
  </si>
  <si>
    <t xml:space="preserve">765/400/220/132 KV Transformers </t>
  </si>
  <si>
    <t xml:space="preserve"> 400/220/132/33KV Transformers </t>
  </si>
  <si>
    <r>
      <t xml:space="preserve">Feeder voltage Level </t>
    </r>
    <r>
      <rPr>
        <b/>
        <sz val="11"/>
        <rFont val="Calibri"/>
        <family val="2"/>
        <scheme val="minor"/>
      </rPr>
      <t>(765 KV)</t>
    </r>
  </si>
  <si>
    <t>Particulars *</t>
  </si>
  <si>
    <t>Net Block</t>
  </si>
  <si>
    <t>As at the beginning of the Financial Year</t>
  </si>
  <si>
    <t>Deductions</t>
  </si>
  <si>
    <t>As at the end of the Financial Year</t>
  </si>
  <si>
    <t>Buildings</t>
  </si>
  <si>
    <t>Other Civil Works</t>
  </si>
  <si>
    <t>Vehicles</t>
  </si>
  <si>
    <t>Furniture &amp; Fixtures</t>
  </si>
  <si>
    <t>Office Equipments</t>
  </si>
  <si>
    <t>TOTAL</t>
  </si>
  <si>
    <t>* The particular of asset and rate of depreciation should match with those provided in the applicable Tariff Regulations</t>
  </si>
  <si>
    <t xml:space="preserve">Losses in 765 KV system </t>
  </si>
  <si>
    <t>Transmission loss in system (D1-D2-D3)</t>
  </si>
  <si>
    <t>Transmission loss in (Transco) system (%) {D4/D1} x 100</t>
  </si>
  <si>
    <t>Transmission loss in system (E1-E2)</t>
  </si>
  <si>
    <t>Transmission loss in (Transco) system (%) {(E3/E1) x 100}</t>
  </si>
  <si>
    <t>Short Term/ Medium Term Open Access Consumers</t>
  </si>
  <si>
    <t>Number of Short/ Medium Term Open Access Customers</t>
  </si>
  <si>
    <t>Short/ Medium term transmission tariff approved by the Commission</t>
  </si>
  <si>
    <t>Revenue from Short/ Medium term OA customers</t>
  </si>
  <si>
    <t>ARR / Tariff</t>
  </si>
  <si>
    <t>15.10.2019</t>
  </si>
  <si>
    <t>Business Plan for FY 2020-21 to FY 2024-25</t>
  </si>
  <si>
    <t>FY 2018-19 (as per MYT Regulations, 2014)*</t>
  </si>
  <si>
    <t>FY 2019-20 (as per MYT Regulations, 2014)*</t>
  </si>
  <si>
    <t>*The filings shall be as per Multi-Year Distribution Tariff Regulations, 2014 and Multi-Year Transmission Tariff Regulations, 2014, however, filings have to be made on 30th November of the respective year as per these Regulations.</t>
  </si>
  <si>
    <t>Past year</t>
  </si>
  <si>
    <t xml:space="preserve">Past years </t>
  </si>
  <si>
    <t>Sr. No.</t>
  </si>
  <si>
    <t>Trued-Up O&amp;M Expenses (Without Efficiency Gains/Loss)</t>
  </si>
  <si>
    <t>Normative*</t>
  </si>
  <si>
    <t>MYT Control Period</t>
  </si>
  <si>
    <t>FY 2014-15</t>
  </si>
  <si>
    <t>FY 2015-16</t>
  </si>
  <si>
    <t>FY 2016-17</t>
  </si>
  <si>
    <t>FY 2017-18</t>
  </si>
  <si>
    <t>FY 2018-19</t>
  </si>
  <si>
    <t>FY 2019-20</t>
  </si>
  <si>
    <t>(a)</t>
  </si>
  <si>
    <t>(b)</t>
  </si>
  <si>
    <t xml:space="preserve">(c) </t>
  </si>
  <si>
    <t>(d)</t>
  </si>
  <si>
    <t xml:space="preserve">(e) </t>
  </si>
  <si>
    <t>(f) = [(a)+(b)+(c)+ (d)+(e)]/5 
(Average of Gross O&amp;M expenses)</t>
  </si>
  <si>
    <t>g= f*(1+escalation factor for FY 2017-18)</t>
  </si>
  <si>
    <t>h= g*(1+escalation factor for FY 2018-19)</t>
  </si>
  <si>
    <t>i= h*(1+escalation factor for FY 2019-20)</t>
  </si>
  <si>
    <t>A&amp;G Expenses</t>
  </si>
  <si>
    <t>R &amp; M Expenses</t>
  </si>
  <si>
    <t>Gross O&amp;M Expenses</t>
  </si>
  <si>
    <t>Expenses Capitalised</t>
  </si>
  <si>
    <t>Net O&amp;M Expenses</t>
  </si>
  <si>
    <t>Gross Employee Expenses</t>
  </si>
  <si>
    <t>Employee Expenses Capitalised</t>
  </si>
  <si>
    <t>Net Employee Expenses</t>
  </si>
  <si>
    <t>Gross A&amp;G Expenses</t>
  </si>
  <si>
    <t>A&amp;G Expenses Capitalised</t>
  </si>
  <si>
    <t>Net A&amp;G Expenses</t>
  </si>
  <si>
    <t>(Rs. Crore)</t>
  </si>
  <si>
    <t>Interest on Normative Loan</t>
  </si>
  <si>
    <t xml:space="preserve">Sr. No. </t>
  </si>
  <si>
    <t>Source of Loan</t>
  </si>
  <si>
    <t>Tariff Order</t>
  </si>
  <si>
    <t>April-March (Audited)</t>
  </si>
  <si>
    <t>Deviation</t>
  </si>
  <si>
    <t>Approved in Tariff Order</t>
  </si>
  <si>
    <t>Opening Balance of Normative Loan</t>
  </si>
  <si>
    <t>Less: Reduction of Normative Loan due to retirement or replacement of assets</t>
  </si>
  <si>
    <t>Addition of Normative Loan due to capitalisation during the year</t>
  </si>
  <si>
    <t>Repayment of Normative loan during the year</t>
  </si>
  <si>
    <t>Closing Balance of Normative Loan</t>
  </si>
  <si>
    <t>Average Balance of Normative Loan</t>
  </si>
  <si>
    <t>Weighted average Rate of Interest on actual Loans (%)</t>
  </si>
  <si>
    <t>Interest Expenses</t>
  </si>
  <si>
    <t>Interest on Security Deposit from Consumers and Distribution system Users</t>
  </si>
  <si>
    <t>Total Interest Expenses</t>
  </si>
  <si>
    <t>B. Existing Actual Long-term Loans</t>
  </si>
  <si>
    <t>Legend</t>
  </si>
  <si>
    <t>Audited (April to March)</t>
  </si>
  <si>
    <t>Source 1</t>
  </si>
  <si>
    <t>Opening Balance of Loan</t>
  </si>
  <si>
    <t>A1</t>
  </si>
  <si>
    <t>Addition of Loan during the year</t>
  </si>
  <si>
    <t>B1</t>
  </si>
  <si>
    <t>Loan Repayment during the year</t>
  </si>
  <si>
    <t>C1</t>
  </si>
  <si>
    <t>Closing Balance of Loan</t>
  </si>
  <si>
    <t>D1=A1+B1-C1</t>
  </si>
  <si>
    <t>Average Loan Balance</t>
  </si>
  <si>
    <t>E1=(A1+D1)/2</t>
  </si>
  <si>
    <t>Interest Amount Paid in Rs. Crore</t>
  </si>
  <si>
    <t>G1</t>
  </si>
  <si>
    <t>Source 2</t>
  </si>
  <si>
    <t>A2</t>
  </si>
  <si>
    <t>B2</t>
  </si>
  <si>
    <t>C2</t>
  </si>
  <si>
    <t>D2=A2+B2-C2</t>
  </si>
  <si>
    <t>E2=(A2+D2)/2</t>
  </si>
  <si>
    <t>G2</t>
  </si>
  <si>
    <t>Source 3</t>
  </si>
  <si>
    <t>…</t>
  </si>
  <si>
    <t>Opening Balance of Loan = A1+A2+…..</t>
  </si>
  <si>
    <t>Addition of Loan during the year = B1+B2+….</t>
  </si>
  <si>
    <t>Loan Repayment during the year = C1+C2+…..</t>
  </si>
  <si>
    <t>D=A+B-C</t>
  </si>
  <si>
    <t>E=(A+D)/2</t>
  </si>
  <si>
    <t>Total Interest Amount Paid in Rs. Crore (for all the sources) = G1+G2+….</t>
  </si>
  <si>
    <t>Effective Wt. Avg. Rate of Interest</t>
  </si>
  <si>
    <t>H=G/E * 100</t>
  </si>
  <si>
    <t>H=∑(An*Fn)/∑An*100</t>
  </si>
  <si>
    <t>Gross Interest Expenses</t>
  </si>
  <si>
    <t>Less: Expenses Capitalised</t>
  </si>
  <si>
    <t xml:space="preserve">Net Interest Expenses </t>
  </si>
  <si>
    <t>Interest Rate (%)</t>
  </si>
  <si>
    <t>Supervision charges for capital works;</t>
  </si>
  <si>
    <t>Income from sale of tender documents;</t>
  </si>
  <si>
    <t>Excess found on physical verification;</t>
  </si>
  <si>
    <t>Prior Period Income;</t>
  </si>
  <si>
    <t>Miscellaneous receipts; and</t>
  </si>
  <si>
    <t>Any other Non-Tariff Income:</t>
  </si>
  <si>
    <r>
      <rPr>
        <sz val="7"/>
        <color theme="1"/>
        <rFont val="Times New Roman"/>
        <family val="1"/>
      </rPr>
      <t xml:space="preserve">  </t>
    </r>
    <r>
      <rPr>
        <sz val="12"/>
        <color theme="1"/>
        <rFont val="Calibri"/>
        <family val="2"/>
        <scheme val="minor"/>
      </rPr>
      <t xml:space="preserve">Income from sale of scrap; </t>
    </r>
  </si>
  <si>
    <r>
      <rPr>
        <sz val="7"/>
        <color theme="1"/>
        <rFont val="Times New Roman"/>
        <family val="1"/>
      </rPr>
      <t xml:space="preserve"> </t>
    </r>
    <r>
      <rPr>
        <sz val="12"/>
        <color theme="1"/>
        <rFont val="Calibri"/>
        <family val="2"/>
        <scheme val="minor"/>
      </rPr>
      <t>Income from rent of land or buildings;</t>
    </r>
  </si>
  <si>
    <r>
      <rPr>
        <sz val="7"/>
        <color theme="1"/>
        <rFont val="Times New Roman"/>
        <family val="1"/>
      </rPr>
      <t xml:space="preserve"> </t>
    </r>
    <r>
      <rPr>
        <sz val="12"/>
        <color theme="1"/>
        <rFont val="Calibri"/>
        <family val="2"/>
        <scheme val="minor"/>
      </rPr>
      <t>Income from investments;</t>
    </r>
  </si>
  <si>
    <r>
      <rPr>
        <sz val="7"/>
        <color theme="1"/>
        <rFont val="Times New Roman"/>
        <family val="1"/>
      </rPr>
      <t xml:space="preserve">  </t>
    </r>
    <r>
      <rPr>
        <sz val="12"/>
        <color theme="1"/>
        <rFont val="Calibri"/>
        <family val="2"/>
        <scheme val="minor"/>
      </rPr>
      <t>Interest income on advances to suppliers/contractors;</t>
    </r>
  </si>
  <si>
    <t>Interest income on loans / advances to employees;</t>
  </si>
  <si>
    <r>
      <rPr>
        <sz val="7"/>
        <color theme="1"/>
        <rFont val="Times New Roman"/>
        <family val="1"/>
      </rPr>
      <t xml:space="preserve">   </t>
    </r>
    <r>
      <rPr>
        <sz val="12"/>
        <color theme="1"/>
        <rFont val="Calibri"/>
        <family val="2"/>
        <scheme val="minor"/>
      </rPr>
      <t xml:space="preserve">Income from rental from staff quarters; </t>
    </r>
  </si>
  <si>
    <r>
      <rPr>
        <sz val="7"/>
        <color theme="1"/>
        <rFont val="Times New Roman"/>
        <family val="1"/>
      </rPr>
      <t xml:space="preserve"> </t>
    </r>
    <r>
      <rPr>
        <sz val="12"/>
        <color theme="1"/>
        <rFont val="Calibri"/>
        <family val="2"/>
        <scheme val="minor"/>
      </rPr>
      <t xml:space="preserve">Income from rental from contractors; </t>
    </r>
  </si>
  <si>
    <r>
      <rPr>
        <sz val="7"/>
        <color theme="1"/>
        <rFont val="Times New Roman"/>
        <family val="1"/>
      </rPr>
      <t xml:space="preserve">  </t>
    </r>
    <r>
      <rPr>
        <sz val="12"/>
        <color theme="1"/>
        <rFont val="Calibri"/>
        <family val="2"/>
        <scheme val="minor"/>
      </rPr>
      <t>Income from hire charges from contactors and others;</t>
    </r>
  </si>
  <si>
    <r>
      <rPr>
        <sz val="7"/>
        <color theme="1"/>
        <rFont val="Times New Roman"/>
        <family val="1"/>
      </rPr>
      <t xml:space="preserve">  </t>
    </r>
    <r>
      <rPr>
        <sz val="12"/>
        <color theme="1"/>
        <rFont val="Calibri"/>
        <family val="2"/>
        <scheme val="minor"/>
      </rPr>
      <t xml:space="preserve">Income from advertisements; </t>
    </r>
  </si>
  <si>
    <r>
      <rPr>
        <sz val="7"/>
        <color theme="1"/>
        <rFont val="Times New Roman"/>
        <family val="1"/>
      </rPr>
      <t xml:space="preserve"> </t>
    </r>
    <r>
      <rPr>
        <sz val="12"/>
        <color theme="1"/>
        <rFont val="Calibri"/>
        <family val="2"/>
        <scheme val="minor"/>
      </rPr>
      <t xml:space="preserve">Miscellaneous receipts; and </t>
    </r>
  </si>
  <si>
    <t>Any other Non-Tariff Incomes:</t>
  </si>
  <si>
    <t>Form No: F32</t>
  </si>
  <si>
    <t>Depoist by Challan1</t>
  </si>
  <si>
    <t>Depoist by Challan2</t>
  </si>
  <si>
    <t>Sub-total</t>
  </si>
  <si>
    <t>1 To be filed for True- Up year, APR year and for the whole control period.</t>
  </si>
  <si>
    <t>Wherever applicable, the Licensees are required to provide audited/ provisional data along with past years'.</t>
  </si>
  <si>
    <t>Past years</t>
  </si>
  <si>
    <t>Transmission Tariff per unit (Rs./kWh)</t>
  </si>
  <si>
    <t>Shortfall/ Excess before tariff revision impact (A-F)</t>
  </si>
  <si>
    <t>75% of Charges recovered from Short Term open access customers</t>
  </si>
  <si>
    <t xml:space="preserve">Sum of Total Alloted Transmission Capacity to all the Distribution Licensees </t>
  </si>
  <si>
    <t>Form No: F33</t>
  </si>
  <si>
    <t xml:space="preserve">Total of (A+B) </t>
  </si>
  <si>
    <t xml:space="preserve">Sum of Total Alloted Transmission Capacity to Bulk Consumers/Long Term Open Access Customers  (If any)  </t>
  </si>
  <si>
    <t>Charges to be paid by Long Term Transmission Customers</t>
  </si>
  <si>
    <t>Alloted Transmission Capacity (MW) of  Long Term Transmission Customers</t>
  </si>
  <si>
    <t>Long Term TSUs</t>
  </si>
  <si>
    <t>Month</t>
  </si>
  <si>
    <t>Apr</t>
  </si>
  <si>
    <t>May</t>
  </si>
  <si>
    <t>Jun</t>
  </si>
  <si>
    <t>Jul</t>
  </si>
  <si>
    <t>Aug</t>
  </si>
  <si>
    <t>Sep</t>
  </si>
  <si>
    <t>Oct</t>
  </si>
  <si>
    <t>Nov</t>
  </si>
  <si>
    <t>Dec</t>
  </si>
  <si>
    <t>Jan</t>
  </si>
  <si>
    <t>Feb</t>
  </si>
  <si>
    <t>Mar</t>
  </si>
  <si>
    <t xml:space="preserve">Total </t>
  </si>
  <si>
    <t>Revenue in Rs. Crore</t>
  </si>
  <si>
    <t xml:space="preserve">Medium Term TSUs </t>
  </si>
  <si>
    <t>Short Term TSUs</t>
  </si>
  <si>
    <t>Total (A)</t>
  </si>
  <si>
    <t>Projected in the Tariff Order (B)</t>
  </si>
  <si>
    <t>Deviation
(C) = (B)- (A)</t>
  </si>
  <si>
    <t>Form No: F7</t>
  </si>
  <si>
    <t xml:space="preserve">Less: Capital liabilities on account of ACE </t>
  </si>
  <si>
    <t xml:space="preserve">Less: Capital liabilities </t>
  </si>
  <si>
    <t>Increase /Decrease due to Additional Capital Expenditure (ACE)</t>
  </si>
  <si>
    <t>Project Code</t>
  </si>
  <si>
    <t>Project Title</t>
  </si>
  <si>
    <t>Debt Equity Ratio</t>
  </si>
  <si>
    <t>Date of Completion</t>
  </si>
  <si>
    <t>Benefits in Quantified Terms</t>
  </si>
  <si>
    <t>Capital Expenditure</t>
  </si>
  <si>
    <t>Physical Progress (%)</t>
  </si>
  <si>
    <t>Capitalisation</t>
  </si>
  <si>
    <t>Estimated</t>
  </si>
  <si>
    <t>a) Scheme 1</t>
  </si>
  <si>
    <t>b) Scheme 2</t>
  </si>
  <si>
    <r>
      <rPr>
        <b/>
        <sz val="11"/>
        <rFont val="Calibri"/>
        <family val="2"/>
        <scheme val="minor"/>
      </rPr>
      <t>Note</t>
    </r>
    <r>
      <rPr>
        <sz val="11"/>
        <rFont val="Calibri"/>
        <family val="2"/>
        <scheme val="minor"/>
      </rPr>
      <t>: Seprate Forms shall be submitted for each Rennovation and Modernisation Scheme</t>
    </r>
  </si>
  <si>
    <t xml:space="preserve">*Note:- Information to be provided for past year, True-Up year, APR year and for whole Control Period </t>
  </si>
  <si>
    <t xml:space="preserve">True-Up </t>
  </si>
  <si>
    <t>Approved by the Commission (Y/N)</t>
  </si>
  <si>
    <t>True-Up</t>
  </si>
  <si>
    <t>Rs. Crore</t>
  </si>
  <si>
    <t>Project Details: Capital Work-in-progress - Project-wise details</t>
  </si>
  <si>
    <t xml:space="preserve">Form No.: F8A </t>
  </si>
  <si>
    <t xml:space="preserve">Project Details: Capitalisation Plan </t>
  </si>
  <si>
    <t>3. Details of Capital cost are to be furnished as per Form 14.</t>
  </si>
  <si>
    <t>2. Information to be provided for past year, True-Up year and APR year.</t>
  </si>
  <si>
    <t>Applicable Rate of Interest for the Financial Year</t>
  </si>
  <si>
    <t>Fixed Assets and Depreciation For past year, True-Up year, APR year and for each Year of MYT Control Period</t>
  </si>
  <si>
    <t>a. Employee Expenses</t>
  </si>
  <si>
    <t>Other Expenses Capitalised:</t>
  </si>
  <si>
    <t xml:space="preserve">66 kV  </t>
  </si>
  <si>
    <t>Past Years data</t>
  </si>
  <si>
    <t>PVVNL</t>
  </si>
  <si>
    <t>PuVVNL</t>
  </si>
  <si>
    <t>Net ARR for SLDC function ( E.1- E.2)</t>
  </si>
  <si>
    <t>The Licensees are required to provide the data in the given formats only within the specified timelines. Not applicable Formats, Cells /Columns should be left blank but not deleted.</t>
  </si>
  <si>
    <t xml:space="preserve">All forms are also to be submitted in hard copy, signed and stamped by an authorized person on behalf of Licensee as per Regulations. </t>
  </si>
  <si>
    <t>Allocation statement of Expenses of SLDC</t>
  </si>
  <si>
    <t>PY 2</t>
  </si>
  <si>
    <t>Total Expenses of STU</t>
  </si>
  <si>
    <t>SLDC Share</t>
  </si>
  <si>
    <t>h</t>
  </si>
  <si>
    <t>Other Expenditure</t>
  </si>
  <si>
    <t>Non-tariff Income</t>
  </si>
  <si>
    <t>Total Expenditure</t>
  </si>
  <si>
    <t xml:space="preserve">Allocated % of SLDC </t>
  </si>
  <si>
    <t xml:space="preserve">Allocated % of Transmission </t>
  </si>
  <si>
    <t>Transmission Share</t>
  </si>
  <si>
    <t>Form No: F27</t>
  </si>
  <si>
    <t>Form No: F25</t>
  </si>
  <si>
    <t>Form: F24</t>
  </si>
  <si>
    <t>Form No. F23A</t>
  </si>
  <si>
    <t>Form No: F22G</t>
  </si>
  <si>
    <t>Form No: F22F</t>
  </si>
  <si>
    <t>Form No: F22E</t>
  </si>
  <si>
    <t>Form No: F22D</t>
  </si>
  <si>
    <t>Form No: F22C</t>
  </si>
  <si>
    <t>Form No: F22B</t>
  </si>
  <si>
    <t>Form No: F22A</t>
  </si>
  <si>
    <t>Form No.:  F21</t>
  </si>
  <si>
    <t>Form No: F20</t>
  </si>
  <si>
    <t>Form No: F19</t>
  </si>
  <si>
    <t>Form No: F18</t>
  </si>
  <si>
    <t>Form No:F17</t>
  </si>
  <si>
    <t>Form No: F13</t>
  </si>
  <si>
    <t>Form No: F4C</t>
  </si>
  <si>
    <t>Charges to be paid by Medium Term Transmission Customers</t>
  </si>
  <si>
    <t xml:space="preserve">Bulk Consumers/Medium Term Open Access Consumers  (If any) </t>
  </si>
  <si>
    <t>Charges to be paid by Short Term Transmission Customers</t>
  </si>
  <si>
    <t xml:space="preserve">Bulk Consumers/Short Term Open Access Consumers  (If any) </t>
  </si>
  <si>
    <t xml:space="preserve">Form No. F4B </t>
  </si>
  <si>
    <t>F3A</t>
  </si>
  <si>
    <t>Form No: F3A</t>
  </si>
  <si>
    <t>Form No: F3B</t>
  </si>
  <si>
    <t>Form No: F3C</t>
  </si>
  <si>
    <t>F3B</t>
  </si>
  <si>
    <t>F3C</t>
  </si>
  <si>
    <t>F4C</t>
  </si>
  <si>
    <t>F8A</t>
  </si>
  <si>
    <t>F22A</t>
  </si>
  <si>
    <t>F22B</t>
  </si>
  <si>
    <t>F22C</t>
  </si>
  <si>
    <t>F22D</t>
  </si>
  <si>
    <t>F22E</t>
  </si>
  <si>
    <t>F22F</t>
  </si>
  <si>
    <t>F22G</t>
  </si>
  <si>
    <t>F23A</t>
  </si>
  <si>
    <t>Unit</t>
  </si>
  <si>
    <t xml:space="preserve">Actual as per Audited Accounts </t>
  </si>
  <si>
    <t xml:space="preserve">% Change of (C) as compared to (A) </t>
  </si>
  <si>
    <t>(A)</t>
  </si>
  <si>
    <t>(B)</t>
  </si>
  <si>
    <t>(C)</t>
  </si>
  <si>
    <t>(E)</t>
  </si>
  <si>
    <t>Rs Crore</t>
  </si>
  <si>
    <t>A&amp;G expenses</t>
  </si>
  <si>
    <t>R&amp;M expenses</t>
  </si>
  <si>
    <t>Interest on Loan Capital</t>
  </si>
  <si>
    <t>Interest on Working Capital</t>
  </si>
  <si>
    <t>Gross Expenditure</t>
  </si>
  <si>
    <t>Less: A&amp;G expenses capitalised</t>
  </si>
  <si>
    <t>Less: Interest expenses capitalised</t>
  </si>
  <si>
    <t>Net Expenditure</t>
  </si>
  <si>
    <t>Bad Debts &amp; Provisions</t>
  </si>
  <si>
    <t>Prior Period expenses</t>
  </si>
  <si>
    <t>Net Expenditure with provisions</t>
  </si>
  <si>
    <t>Add: Return on Equity (2%)</t>
  </si>
  <si>
    <t>Less: Non-Tariff Income</t>
  </si>
  <si>
    <t>Aggregate Revenue Requirement</t>
  </si>
  <si>
    <t>Revenue from Operations</t>
  </si>
  <si>
    <t>Net Gap/(Surplus)</t>
  </si>
  <si>
    <t>Transferred to GFA (total capitalisation)</t>
  </si>
  <si>
    <t>Energy Handled</t>
  </si>
  <si>
    <t>Transmission Tariff</t>
  </si>
  <si>
    <t>Rs/kWh</t>
  </si>
  <si>
    <t xml:space="preserve">% Change of (B) as compared to (A) </t>
  </si>
  <si>
    <t>(D)</t>
  </si>
  <si>
    <t>Form No: F36</t>
  </si>
  <si>
    <t>ARR Snapshot</t>
  </si>
  <si>
    <t>Form No: F35</t>
  </si>
  <si>
    <t>APR Snapshot</t>
  </si>
  <si>
    <t>Form No: F34</t>
  </si>
  <si>
    <t>True-Up Snapshot</t>
  </si>
  <si>
    <t xml:space="preserve">Approved in Tariff Order </t>
  </si>
  <si>
    <t xml:space="preserve">Trued-Up of Last Year            </t>
  </si>
  <si>
    <t>D=(C-A)/A</t>
  </si>
  <si>
    <t xml:space="preserve">% Change of (C) as compared to (E) </t>
  </si>
  <si>
    <t>F=(C-E)/E</t>
  </si>
  <si>
    <t>C=(B-A)/A</t>
  </si>
  <si>
    <t xml:space="preserve">% Change of (B) as compared to (D) </t>
  </si>
  <si>
    <t>E=(B-D)/D</t>
  </si>
  <si>
    <t>UPPTCL                                                            (True-Up)</t>
  </si>
  <si>
    <t>UPPTCL                                                            (APR)</t>
  </si>
  <si>
    <t>UPPTCL                                                            (ARR)</t>
  </si>
  <si>
    <t>ARR</t>
  </si>
  <si>
    <t>ARR Claimed</t>
  </si>
  <si>
    <t>APR Claimed</t>
  </si>
  <si>
    <t>ARR of Previous Year</t>
  </si>
  <si>
    <t xml:space="preserve">Trued up of Previous Year             </t>
  </si>
  <si>
    <t xml:space="preserve">Trued-Up of Previous Year            </t>
  </si>
  <si>
    <t>G=(B-D)/D</t>
  </si>
  <si>
    <t>Transmission Loss</t>
  </si>
  <si>
    <t>* However, as per the MYT 2019 Regulations, the same will be part of A&amp;G.</t>
  </si>
  <si>
    <t>Finance Charges*</t>
  </si>
  <si>
    <t xml:space="preserve">Net O&amp;M Expenses </t>
  </si>
  <si>
    <t>Average Equity</t>
  </si>
  <si>
    <t>a) Net Employee costs</t>
  </si>
  <si>
    <t>b) Net A&amp;G expenses</t>
  </si>
  <si>
    <t>c) Net R&amp;M expenses</t>
  </si>
  <si>
    <t>True-UP</t>
  </si>
  <si>
    <t xml:space="preserve">Previous Year     Trued-Up  </t>
  </si>
  <si>
    <t>Trued_Up (Rs. Crore)</t>
  </si>
  <si>
    <t xml:space="preserve">Previous Year     Trued-Up             (Rs. Crore)  </t>
  </si>
  <si>
    <t>Rate of Return (%)</t>
  </si>
  <si>
    <t>CWIP &amp; GFA Details</t>
  </si>
  <si>
    <t>Parameters</t>
  </si>
  <si>
    <t>Opening WIP as on 1st April</t>
  </si>
  <si>
    <t>Empployee Expense Capitalisation</t>
  </si>
  <si>
    <t>A&amp;G Expense Capitalisation</t>
  </si>
  <si>
    <t>Interest Capitalisation</t>
  </si>
  <si>
    <t>Closing WIP as on 31st March</t>
  </si>
  <si>
    <t>Opening GFA  as on 1st April</t>
  </si>
  <si>
    <t>Closing GFA as on 31st March</t>
  </si>
  <si>
    <t>Gross allowable Depreciation</t>
  </si>
  <si>
    <t>Net allowable Deprecaition</t>
  </si>
  <si>
    <t>Audited Accounts</t>
  </si>
  <si>
    <t xml:space="preserve">Trued-Up (Previous Year) </t>
  </si>
  <si>
    <t>Approved in True-Up</t>
  </si>
  <si>
    <t>True-Up Claimed</t>
  </si>
  <si>
    <t xml:space="preserve">Previous Year                                  Trued-Up  </t>
  </si>
  <si>
    <t xml:space="preserve">Previous Year                               Trued-Up  (Rs. Crore)  </t>
  </si>
  <si>
    <t xml:space="preserve">Note: Where transmission charges for Intra-state System payble for a month by a Long-Term, Medium-Term and Short-Term transmission customer shall be computed as per Regulation 33.2 of UPERC MYT Distribution &amp; Transmission Regulations, 2019. </t>
  </si>
  <si>
    <t>Trued-Up (Rs. Crore)</t>
  </si>
  <si>
    <t xml:space="preserve">Trued-Up of Previous Year                                  </t>
  </si>
  <si>
    <t>Rs. Cr</t>
  </si>
  <si>
    <t>Note: Columns for rest of the years for Control Period shall be replicated.</t>
  </si>
  <si>
    <t>Trued-Up of Previous Year (Rs. Crore)</t>
  </si>
  <si>
    <t xml:space="preserve">A few formats may seem to contain similar information, but the same has been done purposely for a reason, hence must be filled / linked. </t>
  </si>
  <si>
    <t>Formats must be provided with links, information entered once must be linked in other formats to avoid errors.</t>
  </si>
  <si>
    <t>Public Hearing Attendence List</t>
  </si>
  <si>
    <t>List of Persons who attended Public Hearing at _______________  dated:________________</t>
  </si>
  <si>
    <t>S. No.</t>
  </si>
  <si>
    <t>Name</t>
  </si>
  <si>
    <t>Organization/ Address</t>
  </si>
  <si>
    <t>E-mail Id</t>
  </si>
  <si>
    <t xml:space="preserve">Contact No. </t>
  </si>
  <si>
    <t>Signature</t>
  </si>
  <si>
    <t>Publication Details</t>
  </si>
  <si>
    <t xml:space="preserve">Name of News Paper </t>
  </si>
  <si>
    <t xml:space="preserve">Edition </t>
  </si>
  <si>
    <t>Date of Publication</t>
  </si>
  <si>
    <t xml:space="preserve">Language </t>
  </si>
  <si>
    <t>Details of Publication (Public Hearing, True-Up, ARR  etc.)</t>
  </si>
  <si>
    <t>Remarks:</t>
  </si>
  <si>
    <t>Form No: F38</t>
  </si>
  <si>
    <t>Note: Attendence list for Public Hearings must be provided by the Licensee.</t>
  </si>
  <si>
    <t>F37</t>
  </si>
  <si>
    <t>F38</t>
  </si>
  <si>
    <t>Form No: F37</t>
  </si>
  <si>
    <t>Notes (Important):</t>
  </si>
  <si>
    <t xml:space="preserve">The Licensee will collate all informations required in Public Hearing Process Chapter, topic wise (as given in Tariff Order) with the Comments/ Suggestions/ Objections required, then their reply to the Commission &amp; then leave space for Commission's view. This file will be in word document &amp; needs to be submitted with in 7 days from the Public Hearing held. </t>
  </si>
  <si>
    <t>Amortisation</t>
  </si>
  <si>
    <t>a.</t>
  </si>
  <si>
    <t>b.</t>
  </si>
  <si>
    <t xml:space="preserve">Net Employee Expenses </t>
  </si>
  <si>
    <t>Net A&amp;G Expense</t>
  </si>
  <si>
    <t>Total Net O&amp;M expenses ( i+ii+iii)</t>
  </si>
  <si>
    <t>Total Net O&amp;M expenses (i+ii+iii)</t>
  </si>
  <si>
    <t>Wherever required rows may be inserted to accommodate extra data.</t>
  </si>
  <si>
    <t xml:space="preserve">Note: The ARR of SLDC shall be filed separately by SLDC.    </t>
  </si>
  <si>
    <r>
      <t xml:space="preserve">Licensee wise Load shedding carried out during the True-Up year </t>
    </r>
    <r>
      <rPr>
        <b/>
        <u/>
        <sz val="14"/>
        <rFont val="Calibri"/>
        <family val="2"/>
      </rPr>
      <t>(for FY 2018-19)</t>
    </r>
  </si>
  <si>
    <t>Detailed capital expenditure plan already submitted with the Business Plan</t>
  </si>
  <si>
    <t>Not Applicable</t>
  </si>
  <si>
    <t>Name of Transmission Licensee: Uttar Pradesh Power Transmission Corporation Limited</t>
  </si>
  <si>
    <t>FY 2013-14</t>
  </si>
  <si>
    <t>Name of Transmission Licensee:Uttar Pradesh Power Transmission Corporation Limited</t>
  </si>
  <si>
    <t>Name of the Transmission Licensee: Uttar Pradesh Power Transmission Corporation Limited</t>
  </si>
  <si>
    <t>Name of Transmission licensee: Uttar Pradesh Power Transmission Corporation Limited</t>
  </si>
  <si>
    <t>Name of Transmission liccensee: Uttar Pradesh Power Transmission Corporation Limited</t>
  </si>
  <si>
    <t>2019-20</t>
  </si>
  <si>
    <t>send mail to upptcl for confrming RoE of 2%</t>
  </si>
  <si>
    <t>Finance Charges</t>
  </si>
  <si>
    <t>Previous Year true up Adjustment</t>
  </si>
  <si>
    <t>Shortfall/ (Excess) after tariff revision impact (A-F)</t>
  </si>
  <si>
    <t xml:space="preserve"> </t>
  </si>
  <si>
    <t>PuVVNL (Varanasi)</t>
  </si>
  <si>
    <t>LTC (Open Access)</t>
  </si>
  <si>
    <t>From TO dated 30.11.17</t>
  </si>
  <si>
    <t>TO dated08.01.19</t>
  </si>
  <si>
    <t>TO dated 27.08.19</t>
  </si>
  <si>
    <t>TP dated 11.10.19</t>
  </si>
  <si>
    <t>Investment</t>
  </si>
  <si>
    <t>Consumer Contribution/Grant</t>
  </si>
  <si>
    <t>Investment funded by debt and equity</t>
  </si>
  <si>
    <t xml:space="preserve">Debt Funded </t>
  </si>
  <si>
    <t>Equity Funded</t>
  </si>
  <si>
    <t>Dearness Allowance</t>
  </si>
  <si>
    <t xml:space="preserve">Bonus/Exgratia </t>
  </si>
  <si>
    <t xml:space="preserve">Medical Reimbursement </t>
  </si>
  <si>
    <t xml:space="preserve">Leave Travel Allowance </t>
  </si>
  <si>
    <t xml:space="preserve">Compensation to Employees </t>
  </si>
  <si>
    <t xml:space="preserve">Employeee welfare expenses </t>
  </si>
  <si>
    <t xml:space="preserve">Pension and  gratuity </t>
  </si>
  <si>
    <t xml:space="preserve">Other terminal benefits </t>
  </si>
  <si>
    <t xml:space="preserve">Expenses on trust </t>
  </si>
  <si>
    <t xml:space="preserve">Any other employee expenses </t>
  </si>
  <si>
    <t>Arrear of Pay Commission/Time Scale</t>
  </si>
  <si>
    <t>Additional employee Expenses(@2.5% of incremental GFA)</t>
  </si>
  <si>
    <t>Northern Railway</t>
  </si>
  <si>
    <t>M/s JAL (Churk-Chunar cement)</t>
  </si>
  <si>
    <t>M/s JAL (Churk-KFCL)</t>
  </si>
  <si>
    <t>M/s Amp Solar Clean Power Ltd. (M/s Raebareli Cement Works(Birla))</t>
  </si>
  <si>
    <t>M/s Amp Solar Clean Power Ltd. (M/s Hitech Cement Works(Birla))</t>
  </si>
  <si>
    <t>M/s Amp Solar Clean Power Ltd. (M/s RCCPL Pvt. Ltd.)</t>
  </si>
  <si>
    <t xml:space="preserve">Grand Total </t>
  </si>
  <si>
    <t xml:space="preserve">Employee expenses  capitalised </t>
  </si>
  <si>
    <t xml:space="preserve">Net Employee expenses </t>
  </si>
  <si>
    <t>Administration Expenses</t>
  </si>
  <si>
    <t>Rent rates and taxes (Other than all taxes on income and profit)</t>
  </si>
  <si>
    <t>Insurance of employees, assets, legal liability</t>
  </si>
  <si>
    <t>Telephone,Postage,Telegram, Internet Charges</t>
  </si>
  <si>
    <t>Travelling</t>
  </si>
  <si>
    <t>Conveyance And Travel (vehicle hiring, running)</t>
  </si>
  <si>
    <t>UPERC License fee</t>
  </si>
  <si>
    <t>Regulatory Expenses</t>
  </si>
  <si>
    <t>Sub-Total of Administrative Expenses</t>
  </si>
  <si>
    <t>Other Charges</t>
  </si>
  <si>
    <t>Advertisement Expenses (Other Than Purchase Related) Exhibition &amp; Demo.</t>
  </si>
  <si>
    <t>Contributions/Donations To Outside Institute / Association</t>
  </si>
  <si>
    <t>Any Study - As per requirements</t>
  </si>
  <si>
    <t>Any Other expenses</t>
  </si>
  <si>
    <t>Sub-Total of other charges</t>
  </si>
  <si>
    <t>D)</t>
  </si>
  <si>
    <t>Auditor'S Fee</t>
  </si>
  <si>
    <t>E)</t>
  </si>
  <si>
    <t>Freight - Material Related Expenses</t>
  </si>
  <si>
    <t>F)</t>
  </si>
  <si>
    <t>Departmental Charges</t>
  </si>
  <si>
    <t>G)</t>
  </si>
  <si>
    <t>Total Charges</t>
  </si>
  <si>
    <t>Additional A&amp;G expenses(@2.5% of incremental GFA)</t>
  </si>
  <si>
    <t>H)</t>
  </si>
  <si>
    <t>Total Charges Chargeable To Capital Works</t>
  </si>
  <si>
    <t>I)</t>
  </si>
  <si>
    <t xml:space="preserve">Total Charges Chargeable to Revenue Expenses </t>
  </si>
  <si>
    <t>Norms per Employee (Rs. Crore)</t>
  </si>
  <si>
    <t>Number of Employees (nos)</t>
  </si>
  <si>
    <t>Arrears</t>
  </si>
  <si>
    <t>True-Up Year (FY 2018-19)</t>
  </si>
  <si>
    <t>Land &amp; Land Rights</t>
  </si>
  <si>
    <t>i) Unclassified</t>
  </si>
  <si>
    <t>ii) Freehold Land</t>
  </si>
  <si>
    <t>Plants &amp; Machinery</t>
  </si>
  <si>
    <t>Lines, Cable Network etc.</t>
  </si>
  <si>
    <t>Jeep &amp; Motor Car</t>
  </si>
  <si>
    <t>Intangible Assets</t>
  </si>
  <si>
    <t>Assets taken over from Licensees pending final Valuation</t>
  </si>
  <si>
    <t>Total Non Depreciable Assets</t>
  </si>
  <si>
    <t>As at the beginning of the Financial Year 2020-21</t>
  </si>
  <si>
    <t>2017-18</t>
  </si>
  <si>
    <t>2018-19</t>
  </si>
  <si>
    <t>2020-21</t>
  </si>
  <si>
    <t xml:space="preserve">Employee Expenses Capitalisation </t>
  </si>
  <si>
    <t>A&amp;G Expenses Capitalisation</t>
  </si>
  <si>
    <t>Interest Capitalisation on Interest on long term loans</t>
  </si>
  <si>
    <t>Total Investments</t>
  </si>
  <si>
    <t>Transferred to GFA (Total Capitalisation)</t>
  </si>
  <si>
    <t>Closing WIP</t>
  </si>
  <si>
    <t>TOTAL Depriciable Assets</t>
  </si>
  <si>
    <t>Total Non Tariff Income</t>
  </si>
  <si>
    <t>Opening Loan</t>
  </si>
  <si>
    <t>Loan Additions (70% of Investments)</t>
  </si>
  <si>
    <t>Less: Repayments (Depreciation allowable for the year)</t>
  </si>
  <si>
    <t>Closing Loan Balance</t>
  </si>
  <si>
    <t>Weighted Average Rate of Interest</t>
  </si>
  <si>
    <t>Interest on long term loan</t>
  </si>
  <si>
    <t>Interest Capitalisation Rate</t>
  </si>
  <si>
    <t>Less: Interest Capitalized</t>
  </si>
  <si>
    <t>Net Interest Charged</t>
  </si>
  <si>
    <t>FY 2018-19 Claimed</t>
  </si>
  <si>
    <t>FY 2019-20 Claimed</t>
  </si>
  <si>
    <t>Opening GFA</t>
  </si>
  <si>
    <t>Additions to GFA</t>
  </si>
  <si>
    <t>Deductions to GFA</t>
  </si>
  <si>
    <t>Closing 
GFA</t>
  </si>
  <si>
    <t>Cummulative Depreciation</t>
  </si>
  <si>
    <t>Rate of Depreciation (%)</t>
  </si>
  <si>
    <t>Gross Allowable Deprection</t>
  </si>
  <si>
    <t>Less: Equivaluent amount of depreciation on assets acquired out of the consumer contribution and GoUP Subsidy*</t>
  </si>
  <si>
    <t>Net Allowable Deprection</t>
  </si>
  <si>
    <t>* This includes depreciation withheld due to non maintenance of FAR</t>
  </si>
  <si>
    <t>JAL (Chunar - Churk)</t>
  </si>
  <si>
    <t>* Inclusive of charges of UPPTCL assets recognized as ISTS and received as per CERC Sharing Regulations (i.e. POC charges</t>
  </si>
  <si>
    <t>Total*</t>
  </si>
  <si>
    <t>** Inclusive of charges received for previous years under POC mechanism</t>
  </si>
  <si>
    <t>#</t>
  </si>
  <si>
    <t>Discoms are procuring energy  through UPPCL</t>
  </si>
  <si>
    <t xml:space="preserve">Approvalwise transaction under Short Term of various applicants are being approved by Nodal Agency (RLDC, SLDC and IEX) for NPCL and other Open Access Customers (Embedded Generator or Consumer). </t>
  </si>
  <si>
    <t>Transmission Energy handled in MUs</t>
  </si>
  <si>
    <t>Trued-Up*</t>
  </si>
  <si>
    <t># Not being approved seprately in TO</t>
  </si>
  <si>
    <t>112.14**</t>
  </si>
  <si>
    <t>M/s ACC Ltd.(M/s -ACC)</t>
  </si>
  <si>
    <t>M/s Ambuja Cement Ltd. (M/s -Ambuja)</t>
  </si>
  <si>
    <t>i. States MP &amp; HP</t>
  </si>
  <si>
    <t>JAL (BPTA - KFCL)</t>
  </si>
  <si>
    <t>JAL (BPTA - DCF)</t>
  </si>
  <si>
    <t>JAL (BPTA - JAGO</t>
  </si>
  <si>
    <t>JAL (BPTA - CCF)</t>
  </si>
  <si>
    <t>JAL (BPTA - JPSCGU)</t>
  </si>
  <si>
    <t>Share of the state DISCOMs in SSGS &amp; CSGS and in PPAs are to be decided and accordingly allocated transmission capacity will be finalised.</t>
  </si>
  <si>
    <r>
      <rPr>
        <i/>
        <u/>
        <sz val="11"/>
        <color theme="1"/>
        <rFont val="Calibri"/>
        <family val="2"/>
        <scheme val="minor"/>
      </rPr>
      <t>Note:</t>
    </r>
    <r>
      <rPr>
        <i/>
        <sz val="11"/>
        <color theme="1"/>
        <rFont val="Calibri"/>
        <family val="2"/>
        <scheme val="minor"/>
      </rPr>
      <t xml:space="preserve"> CPI Index shall be considered from the Website of Ministry of Labour Bureau, Government of India. </t>
    </r>
  </si>
  <si>
    <r>
      <rPr>
        <i/>
        <u/>
        <sz val="11"/>
        <color theme="1"/>
        <rFont val="Calibri"/>
        <family val="2"/>
        <scheme val="minor"/>
      </rPr>
      <t>Note</t>
    </r>
    <r>
      <rPr>
        <i/>
        <sz val="11"/>
        <color theme="1"/>
        <rFont val="Calibri"/>
        <family val="2"/>
        <scheme val="minor"/>
      </rPr>
      <t xml:space="preserve">: WPI Index shall be considered from the Website of Office of Economic Advisor of Government of India. </t>
    </r>
  </si>
  <si>
    <t>Normative</t>
  </si>
  <si>
    <t>F23_1</t>
  </si>
  <si>
    <t>F23_2</t>
  </si>
  <si>
    <t>40% of 2 Months of R&amp;M</t>
  </si>
  <si>
    <t>Net Allowable Depreciation</t>
  </si>
  <si>
    <t>Less: Equivaluent amount of depreciation on assets acquired out of the consumer contribution and GoUP Subsidy</t>
  </si>
  <si>
    <r>
      <t xml:space="preserve">* </t>
    </r>
    <r>
      <rPr>
        <i/>
        <u/>
        <sz val="11"/>
        <rFont val="Calibri"/>
        <family val="2"/>
        <scheme val="minor"/>
      </rPr>
      <t>Note:</t>
    </r>
    <r>
      <rPr>
        <i/>
        <sz val="11"/>
        <rFont val="Calibri"/>
        <family val="2"/>
        <scheme val="minor"/>
      </rPr>
      <t xml:space="preserve"> Tariff is being charged from various Long Term Customers on the basis of handled energy (inclusive of energy transacted through short term) at Transmission system Interface after the adjustment of short term energy</t>
    </r>
  </si>
  <si>
    <r>
      <t xml:space="preserve">** </t>
    </r>
    <r>
      <rPr>
        <i/>
        <u/>
        <sz val="11"/>
        <rFont val="Calibri"/>
        <family val="2"/>
        <scheme val="minor"/>
      </rPr>
      <t>Note</t>
    </r>
    <r>
      <rPr>
        <i/>
        <sz val="11"/>
        <rFont val="Calibri"/>
        <family val="2"/>
        <scheme val="minor"/>
      </rPr>
      <t>:  Tariff is being charged from various Applicants on the basis of approved energy. The actual handled energy of  Short Term Customers has been shown. The quantum of handled energy against Short Term of Long Term Customers has been already included as above.</t>
    </r>
  </si>
  <si>
    <t>* Note: The above figures are Normative</t>
  </si>
  <si>
    <t>2021-22</t>
  </si>
  <si>
    <t>S No.</t>
  </si>
  <si>
    <t>Calculation of Depreciation Rate FY 2021-22</t>
  </si>
  <si>
    <t>APR (FY 2020-21)</t>
  </si>
  <si>
    <t>True-up Expenses (Rs. crore)</t>
  </si>
  <si>
    <t>Avg. Expenses for Mid-year</t>
  </si>
  <si>
    <t>Normative Expenses (upto base year)</t>
  </si>
  <si>
    <r>
      <t>MYT (2</t>
    </r>
    <r>
      <rPr>
        <b/>
        <vertAlign val="superscript"/>
        <sz val="10"/>
        <color theme="1"/>
        <rFont val="Calibri"/>
        <family val="2"/>
        <scheme val="minor"/>
      </rPr>
      <t>nd</t>
    </r>
    <r>
      <rPr>
        <b/>
        <sz val="10"/>
        <color theme="1"/>
        <rFont val="Calibri"/>
        <family val="2"/>
        <scheme val="minor"/>
      </rPr>
      <t xml:space="preserve"> Control Period)</t>
    </r>
  </si>
  <si>
    <t>FY 2012-13</t>
  </si>
  <si>
    <t>Inflation Index:</t>
  </si>
  <si>
    <t>WPI Inflation Rate (%)</t>
  </si>
  <si>
    <t>Avg. WPI Inflation Rate last 3 years (%)</t>
  </si>
  <si>
    <t>CPI Inflation Rate (%)</t>
  </si>
  <si>
    <t>Avg. CPI Inflation Rate last 3 years (%)</t>
  </si>
  <si>
    <t>WPI&amp;CPI Combined Inflation Rate (%)</t>
  </si>
  <si>
    <t>Allowable Depreciation</t>
  </si>
  <si>
    <t>Average GFA</t>
  </si>
  <si>
    <t>Depreciation Rate</t>
  </si>
  <si>
    <t>Allowable Depreciation FY 2020-21 onwards</t>
  </si>
  <si>
    <t>Depreciation FY 2020-21 Onwards</t>
  </si>
  <si>
    <t>Gross Block for FY 2020-21 onwards</t>
  </si>
  <si>
    <t>Cummilative Depreciation</t>
  </si>
  <si>
    <t>Written Down Value as on 1.4.2020</t>
  </si>
  <si>
    <t>Depreciation Rate (%)</t>
  </si>
  <si>
    <t>Gross Block up to FY 2019-20</t>
  </si>
  <si>
    <t>Depreciation up to FY 2019-20</t>
  </si>
  <si>
    <t>Gross Allowable Depreciation</t>
  </si>
  <si>
    <t>As at the beginning of the Financial Year 2021-22</t>
  </si>
  <si>
    <t>Allowable Depreciation FY 2021-22 onwards</t>
  </si>
  <si>
    <t>Gross Block for FY 2021-22 onwards</t>
  </si>
  <si>
    <t>Depreciation FY 2021-22 Onwards</t>
  </si>
  <si>
    <t>Maintenance spares @40% of R&amp;M expenses for two months</t>
  </si>
  <si>
    <t>Calculation of Depreciation Rate FY 2020-21</t>
  </si>
  <si>
    <t>Details of the existing Substations upto March 2020 is Provided in Annexure of the True-up Petition for FY 2019-20. Further, the details of the ongoing and new substations to be undertaken in FY 2020-21 is Provided in the Capital Investment Plan from FY 2020-21 to FY 2024-25 attached as Annexure.</t>
  </si>
  <si>
    <t>Details of the existing transmission lines upto March 2020 is Provided in Annexure of the True-up Petition for FY 2019-20. Further, the details of the ongoing and new lines to be undertaken in FY 2020-21 is Provided in the Capital Investment Plan from FY 2020-21 to FY 2024-25 attached as Annexure</t>
  </si>
  <si>
    <t>SBI-MCLR (1-year) as on October 1st, 2019 (Applicable rate of interest for computation of IOWC)</t>
  </si>
  <si>
    <t>Break-up of Revenue of FY 2019-20</t>
  </si>
  <si>
    <t>Petitions to be filed in the Control Period under Regulation 4.1 of the UPERC (MYT for Distribution &amp; Transmission) Regulations, 2019</t>
  </si>
  <si>
    <t>Form No: F8B</t>
  </si>
  <si>
    <t>Form No: F23_1</t>
  </si>
  <si>
    <t>Form No: F23_2</t>
  </si>
  <si>
    <t>To be submitted on actual basis at the time of true up</t>
  </si>
  <si>
    <t>Not Applicable on account of change to new MYT Regulations 2019</t>
  </si>
  <si>
    <t>Northern Railway (U.P)</t>
  </si>
  <si>
    <t>Bulk Consumers/Long Term Open Access Customers  (If any) *</t>
  </si>
  <si>
    <t>*as per existing LTOA</t>
  </si>
  <si>
    <t>FORMATS FOR TRUE- UP, APR and ARR/ TARIFF FILING BY TRANSMISSION LICENSEES - Annexure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</si>
</sst>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_ * #,##0.00_ ;_ * \-#,##0.00_ ;_ * &quot;-&quot;??_ ;_ @_ "/>
    <numFmt numFmtId="165" formatCode="_-* #,##0.00_-;\-* #,##0.00_-;_-* &quot;-&quot;??_-;_-@_-"/>
    <numFmt numFmtId="166" formatCode="0.00_)"/>
    <numFmt numFmtId="167" formatCode="&quot;ß&quot;#,##0.00_);\(&quot;ß&quot;#,##0.00\)"/>
    <numFmt numFmtId="168" formatCode="_-* #,##0_-;\-* #,##0_-;_-* &quot;-&quot;??_-;_-@_-"/>
    <numFmt numFmtId="169" formatCode="0.0%"/>
    <numFmt numFmtId="170" formatCode="0.0000"/>
    <numFmt numFmtId="171" formatCode="0.000"/>
    <numFmt numFmtId="172" formatCode="\-"/>
    <numFmt numFmtId="173" formatCode="0.00000"/>
    <numFmt numFmtId="174" formatCode="0.0"/>
    <numFmt numFmtId="175" formatCode="_(* #,##0.000_);_(* \(#,##0.000\);_(* &quot;-&quot;??_);_(@_)"/>
  </numFmts>
  <fonts count="78" x14ac:knownFonts="1">
    <font>
      <sz val="11"/>
      <color theme="1"/>
      <name val="Calibri"/>
      <family val="2"/>
      <scheme val="minor"/>
    </font>
    <font>
      <sz val="10"/>
      <name val="Arial"/>
      <family val="2"/>
    </font>
    <font>
      <b/>
      <sz val="12"/>
      <name val="Arial"/>
      <family val="2"/>
    </font>
    <font>
      <sz val="12"/>
      <name val="Tms Rmn"/>
    </font>
    <font>
      <sz val="10"/>
      <name val="Helv"/>
    </font>
    <font>
      <sz val="8"/>
      <name val="Arial"/>
      <family val="2"/>
    </font>
    <font>
      <sz val="7"/>
      <name val="Small Fonts"/>
      <family val="2"/>
    </font>
    <font>
      <b/>
      <i/>
      <sz val="16"/>
      <name val="Helv"/>
    </font>
    <font>
      <sz val="10"/>
      <name val="Arial"/>
      <family val="2"/>
    </font>
    <font>
      <sz val="11"/>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b/>
      <u/>
      <sz val="11"/>
      <name val="Calibri"/>
      <family val="2"/>
      <scheme val="minor"/>
    </font>
    <font>
      <b/>
      <sz val="11"/>
      <name val="Calibri"/>
      <family val="2"/>
      <scheme val="minor"/>
    </font>
    <font>
      <b/>
      <sz val="11"/>
      <color indexed="61"/>
      <name val="Calibri"/>
      <family val="2"/>
      <scheme val="minor"/>
    </font>
    <font>
      <sz val="11"/>
      <color indexed="8"/>
      <name val="Calibri"/>
      <family val="2"/>
      <scheme val="minor"/>
    </font>
    <font>
      <b/>
      <sz val="11"/>
      <color indexed="8"/>
      <name val="Calibri"/>
      <family val="2"/>
      <scheme val="minor"/>
    </font>
    <font>
      <b/>
      <vertAlign val="superscript"/>
      <sz val="11"/>
      <name val="Calibri"/>
      <family val="2"/>
      <scheme val="minor"/>
    </font>
    <font>
      <vertAlign val="superscript"/>
      <sz val="11"/>
      <name val="Calibri"/>
      <family val="2"/>
      <scheme val="minor"/>
    </font>
    <font>
      <u/>
      <sz val="11"/>
      <color theme="1"/>
      <name val="Calibri"/>
      <family val="2"/>
      <scheme val="minor"/>
    </font>
    <font>
      <b/>
      <u/>
      <sz val="11"/>
      <color theme="1"/>
      <name val="Calibri"/>
      <family val="2"/>
      <scheme val="minor"/>
    </font>
    <font>
      <b/>
      <sz val="11"/>
      <color indexed="9"/>
      <name val="Calibri"/>
      <family val="2"/>
      <scheme val="minor"/>
    </font>
    <font>
      <u/>
      <sz val="11"/>
      <name val="Calibri"/>
      <family val="2"/>
      <scheme val="minor"/>
    </font>
    <font>
      <i/>
      <sz val="11"/>
      <name val="Calibri"/>
      <family val="2"/>
      <scheme val="minor"/>
    </font>
    <font>
      <b/>
      <i/>
      <sz val="1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theme="1"/>
      <name val="Calibri"/>
      <family val="2"/>
    </font>
    <font>
      <sz val="12"/>
      <color theme="1"/>
      <name val="Calibri"/>
      <family val="2"/>
    </font>
    <font>
      <sz val="11"/>
      <name val="Times New Roman"/>
      <family val="1"/>
    </font>
    <font>
      <b/>
      <sz val="11"/>
      <name val="Times New Roman"/>
      <family val="1"/>
    </font>
    <font>
      <sz val="10"/>
      <name val="Times New Roman"/>
      <family val="1"/>
    </font>
    <font>
      <sz val="11"/>
      <color indexed="8"/>
      <name val="Times New Roman"/>
      <family val="1"/>
    </font>
    <font>
      <sz val="11"/>
      <color indexed="8"/>
      <name val="Calibri"/>
      <family val="2"/>
    </font>
    <font>
      <sz val="11"/>
      <color theme="1"/>
      <name val="Calibri"/>
      <family val="2"/>
    </font>
    <font>
      <b/>
      <sz val="12"/>
      <color rgb="FF000000"/>
      <name val="Calibri"/>
      <family val="2"/>
    </font>
    <font>
      <sz val="12"/>
      <color theme="1"/>
      <name val="Calibri"/>
      <family val="2"/>
      <scheme val="minor"/>
    </font>
    <font>
      <b/>
      <sz val="10"/>
      <name val="Arial"/>
      <family val="2"/>
    </font>
    <font>
      <sz val="7"/>
      <color theme="1"/>
      <name val="Times New Roman"/>
      <family val="1"/>
    </font>
    <font>
      <sz val="12"/>
      <color theme="1"/>
      <name val="Calibri"/>
      <family val="1"/>
      <scheme val="minor"/>
    </font>
    <font>
      <sz val="8"/>
      <name val="Calibri"/>
      <family val="2"/>
      <scheme val="minor"/>
    </font>
    <font>
      <sz val="11"/>
      <color theme="1"/>
      <name val="Book Antiqua"/>
      <family val="2"/>
    </font>
    <font>
      <b/>
      <sz val="11"/>
      <color rgb="FF000000"/>
      <name val="Calibri"/>
      <family val="2"/>
      <scheme val="minor"/>
    </font>
    <font>
      <b/>
      <sz val="11"/>
      <color rgb="FF000000"/>
      <name val="Calibri"/>
      <family val="2"/>
    </font>
    <font>
      <b/>
      <u/>
      <sz val="14"/>
      <name val="Calibri"/>
      <family val="2"/>
    </font>
    <font>
      <b/>
      <sz val="14"/>
      <name val="Calibri"/>
      <family val="2"/>
      <scheme val="minor"/>
    </font>
    <font>
      <sz val="11"/>
      <color rgb="FFFF0000"/>
      <name val="Calibri"/>
      <family val="2"/>
      <scheme val="minor"/>
    </font>
    <font>
      <i/>
      <sz val="14"/>
      <color theme="1"/>
      <name val="Calibri"/>
      <family val="2"/>
      <scheme val="minor"/>
    </font>
    <font>
      <sz val="16"/>
      <color theme="1"/>
      <name val="Calibri"/>
      <family val="2"/>
      <scheme val="minor"/>
    </font>
    <font>
      <sz val="18"/>
      <color theme="1"/>
      <name val="Calibri"/>
      <family val="2"/>
      <scheme val="minor"/>
    </font>
    <font>
      <i/>
      <sz val="12"/>
      <color theme="1"/>
      <name val="Calibri"/>
      <family val="2"/>
      <scheme val="minor"/>
    </font>
    <font>
      <i/>
      <sz val="11"/>
      <color theme="1"/>
      <name val="Calibri"/>
      <family val="2"/>
      <scheme val="minor"/>
    </font>
    <font>
      <i/>
      <u/>
      <sz val="11"/>
      <color theme="1"/>
      <name val="Calibri"/>
      <family val="2"/>
      <scheme val="minor"/>
    </font>
    <font>
      <b/>
      <u/>
      <sz val="12"/>
      <name val="Calibri"/>
      <family val="2"/>
      <scheme val="minor"/>
    </font>
    <font>
      <b/>
      <u/>
      <sz val="12"/>
      <color theme="1"/>
      <name val="Calibri"/>
      <family val="2"/>
      <scheme val="minor"/>
    </font>
    <font>
      <i/>
      <u/>
      <sz val="11"/>
      <name val="Calibri"/>
      <family val="2"/>
      <scheme val="minor"/>
    </font>
    <font>
      <i/>
      <sz val="11"/>
      <color indexed="8"/>
      <name val="Calibri"/>
      <family val="2"/>
      <scheme val="minor"/>
    </font>
    <font>
      <b/>
      <i/>
      <u/>
      <sz val="11"/>
      <name val="Calibri"/>
      <family val="2"/>
      <scheme val="minor"/>
    </font>
    <font>
      <b/>
      <u/>
      <sz val="10"/>
      <name val="Arial"/>
      <family val="2"/>
    </font>
    <font>
      <b/>
      <sz val="10"/>
      <color theme="1"/>
      <name val="Calibri"/>
      <family val="2"/>
      <scheme val="minor"/>
    </font>
    <font>
      <b/>
      <vertAlign val="superscript"/>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i/>
      <sz val="10"/>
      <color theme="1"/>
      <name val="Calibri"/>
      <family val="2"/>
      <scheme val="minor"/>
    </font>
    <font>
      <sz val="10"/>
      <color theme="1"/>
      <name val="Arial"/>
      <family val="2"/>
    </font>
    <font>
      <b/>
      <sz val="10"/>
      <color theme="1"/>
      <name val="Arial"/>
      <family val="2"/>
    </font>
    <font>
      <b/>
      <i/>
      <sz val="10"/>
      <color theme="1"/>
      <name val="Arial"/>
      <family val="2"/>
    </font>
    <font>
      <b/>
      <sz val="14"/>
      <color theme="1"/>
      <name val="Calibri"/>
      <family val="2"/>
      <scheme val="minor"/>
    </font>
    <font>
      <u/>
      <sz val="12"/>
      <color theme="1"/>
      <name val="Calibri"/>
      <family val="2"/>
      <scheme val="minor"/>
    </font>
    <font>
      <b/>
      <sz val="12"/>
      <name val="Calibri"/>
      <family val="2"/>
      <scheme val="minor"/>
    </font>
    <font>
      <sz val="12"/>
      <name val="Calibri"/>
      <family val="2"/>
      <scheme val="minor"/>
    </font>
    <font>
      <b/>
      <i/>
      <sz val="12"/>
      <name val="Calibri"/>
      <family val="2"/>
      <scheme val="minor"/>
    </font>
    <font>
      <b/>
      <sz val="12"/>
      <color rgb="FFFF0000"/>
      <name val="Calibri"/>
      <family val="2"/>
      <scheme val="minor"/>
    </font>
  </fonts>
  <fills count="2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44"/>
        <bgColor indexed="64"/>
      </patternFill>
    </fill>
    <fill>
      <patternFill patternType="solid">
        <fgColor indexed="12"/>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B8CCE4"/>
        <bgColor indexed="64"/>
      </patternFill>
    </fill>
    <fill>
      <patternFill patternType="solid">
        <fgColor indexed="9"/>
        <bgColor indexed="64"/>
      </patternFill>
    </fill>
    <fill>
      <patternFill patternType="solid">
        <fgColor theme="4" tint="0.59999389629810485"/>
        <bgColor rgb="FF000000"/>
      </patternFill>
    </fill>
    <fill>
      <patternFill patternType="solid">
        <fgColor theme="0"/>
        <bgColor rgb="FF000000"/>
      </patternFill>
    </fill>
    <fill>
      <patternFill patternType="solid">
        <fgColor rgb="FFC5D9F1"/>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4" tint="0.79998168889431442"/>
        <bgColor rgb="FF000000"/>
      </patternFill>
    </fill>
    <fill>
      <patternFill patternType="solid">
        <fgColor theme="2" tint="-9.9978637043366805E-2"/>
        <bgColor rgb="FF000000"/>
      </patternFill>
    </fill>
    <fill>
      <patternFill patternType="solid">
        <fgColor theme="0" tint="-4.9989318521683403E-2"/>
        <bgColor indexed="64"/>
      </patternFill>
    </fill>
  </fills>
  <borders count="74">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s>
  <cellStyleXfs count="127">
    <xf numFmtId="0" fontId="0" fillId="0" borderId="0"/>
    <xf numFmtId="0" fontId="1" fillId="0" borderId="0"/>
    <xf numFmtId="0" fontId="3" fillId="0" borderId="0" applyNumberFormat="0" applyFill="0" applyBorder="0" applyAlignment="0" applyProtection="0"/>
    <xf numFmtId="165" fontId="1" fillId="0" borderId="0" applyFont="0" applyFill="0" applyBorder="0" applyAlignment="0" applyProtection="0"/>
    <xf numFmtId="0" fontId="4" fillId="0" borderId="1"/>
    <xf numFmtId="165" fontId="8" fillId="0" borderId="0" applyFont="0" applyFill="0" applyBorder="0" applyAlignment="0" applyProtection="0"/>
    <xf numFmtId="0" fontId="4" fillId="0" borderId="1"/>
    <xf numFmtId="38" fontId="5" fillId="2" borderId="0" applyNumberFormat="0" applyBorder="0" applyAlignment="0" applyProtection="0"/>
    <xf numFmtId="0" fontId="2" fillId="0" borderId="2" applyNumberFormat="0" applyAlignment="0" applyProtection="0">
      <alignment horizontal="left" vertical="center"/>
    </xf>
    <xf numFmtId="0" fontId="2" fillId="0" borderId="3">
      <alignment horizontal="left" vertical="center"/>
    </xf>
    <xf numFmtId="10" fontId="5" fillId="3" borderId="4" applyNumberFormat="0" applyBorder="0" applyAlignment="0" applyProtection="0"/>
    <xf numFmtId="37" fontId="6" fillId="0" borderId="0"/>
    <xf numFmtId="166" fontId="7" fillId="0" borderId="0"/>
    <xf numFmtId="0" fontId="8" fillId="0" borderId="0"/>
    <xf numFmtId="9" fontId="1" fillId="0" borderId="0" applyFont="0" applyFill="0" applyBorder="0" applyAlignment="0" applyProtection="0"/>
    <xf numFmtId="167" fontId="1" fillId="0" borderId="0" applyFont="0" applyFill="0" applyBorder="0" applyAlignment="0" applyProtection="0"/>
    <xf numFmtId="10"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13"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10"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1" fillId="0" borderId="0"/>
    <xf numFmtId="43" fontId="13" fillId="0" borderId="0" applyFont="0" applyFill="0" applyBorder="0" applyAlignment="0" applyProtection="0"/>
    <xf numFmtId="0" fontId="1" fillId="0" borderId="0"/>
    <xf numFmtId="0" fontId="1" fillId="0" borderId="0"/>
    <xf numFmtId="0" fontId="1" fillId="0" borderId="0"/>
    <xf numFmtId="0" fontId="34" fillId="0" borderId="0"/>
    <xf numFmtId="0" fontId="34" fillId="0" borderId="0"/>
    <xf numFmtId="0" fontId="1" fillId="0" borderId="0"/>
    <xf numFmtId="0" fontId="1" fillId="0" borderId="0" applyBorder="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167"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1" fillId="0" borderId="0" applyFont="0" applyFill="0" applyBorder="0" applyAlignment="0" applyProtection="0"/>
    <xf numFmtId="164" fontId="36" fillId="0" borderId="0" applyFont="0" applyFill="0" applyBorder="0" applyAlignment="0" applyProtection="0"/>
    <xf numFmtId="165" fontId="36" fillId="0" borderId="0" applyFont="0" applyFill="0" applyBorder="0" applyAlignment="0" applyProtection="0"/>
    <xf numFmtId="0" fontId="1" fillId="0" borderId="0"/>
    <xf numFmtId="0" fontId="1" fillId="0" borderId="0"/>
    <xf numFmtId="0" fontId="1" fillId="0" borderId="0"/>
    <xf numFmtId="0" fontId="37" fillId="0" borderId="0"/>
    <xf numFmtId="0" fontId="13" fillId="0" borderId="0"/>
    <xf numFmtId="0" fontId="36" fillId="0" borderId="0"/>
    <xf numFmtId="0" fontId="36" fillId="0" borderId="0"/>
    <xf numFmtId="0" fontId="13" fillId="0" borderId="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34" fillId="0" borderId="0"/>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xf numFmtId="0" fontId="1" fillId="0" borderId="0"/>
    <xf numFmtId="0" fontId="1" fillId="0" borderId="0"/>
    <xf numFmtId="0" fontId="1" fillId="0" borderId="0">
      <alignment vertical="center"/>
    </xf>
    <xf numFmtId="0" fontId="1" fillId="0" borderId="0">
      <alignment vertical="center"/>
    </xf>
    <xf numFmtId="0" fontId="44" fillId="0" borderId="0"/>
    <xf numFmtId="9" fontId="44" fillId="0" borderId="0" applyFont="0" applyFill="0" applyBorder="0" applyAlignment="0" applyProtection="0"/>
    <xf numFmtId="0" fontId="13" fillId="0" borderId="0"/>
  </cellStyleXfs>
  <cellXfs count="2828">
    <xf numFmtId="0" fontId="0" fillId="0" borderId="0" xfId="0"/>
    <xf numFmtId="0" fontId="9" fillId="12" borderId="4" xfId="0" applyFont="1" applyFill="1" applyBorder="1"/>
    <xf numFmtId="0" fontId="0" fillId="13" borderId="4" xfId="0" applyFill="1" applyBorder="1" applyAlignment="1">
      <alignment wrapText="1"/>
    </xf>
    <xf numFmtId="0" fontId="13" fillId="13" borderId="4" xfId="0" applyFont="1" applyFill="1" applyBorder="1" applyAlignment="1">
      <alignment wrapText="1"/>
    </xf>
    <xf numFmtId="0" fontId="13" fillId="0" borderId="4" xfId="0" applyFont="1" applyBorder="1"/>
    <xf numFmtId="0" fontId="9" fillId="0" borderId="4" xfId="0" applyFont="1" applyBorder="1"/>
    <xf numFmtId="2" fontId="9" fillId="0" borderId="4" xfId="5" applyNumberFormat="1" applyFont="1" applyBorder="1"/>
    <xf numFmtId="1" fontId="9" fillId="0" borderId="4" xfId="5" applyNumberFormat="1" applyFont="1" applyBorder="1" applyAlignment="1">
      <alignment horizontal="right"/>
    </xf>
    <xf numFmtId="1" fontId="15" fillId="0" borderId="0" xfId="5" applyNumberFormat="1" applyFont="1" applyAlignment="1">
      <alignment horizontal="right"/>
    </xf>
    <xf numFmtId="0" fontId="9" fillId="0" borderId="0" xfId="13" applyFont="1" applyAlignment="1">
      <alignment horizontal="left"/>
    </xf>
    <xf numFmtId="0" fontId="15" fillId="0" borderId="0" xfId="0" applyFont="1"/>
    <xf numFmtId="0" fontId="9" fillId="0" borderId="4" xfId="0" applyFont="1" applyBorder="1" applyAlignment="1">
      <alignment wrapText="1"/>
    </xf>
    <xf numFmtId="0" fontId="9" fillId="0" borderId="0" xfId="13" applyFont="1" applyAlignment="1">
      <alignment horizontal="center"/>
    </xf>
    <xf numFmtId="0" fontId="9" fillId="0" borderId="4" xfId="0" applyFont="1" applyBorder="1" applyAlignment="1">
      <alignment horizontal="left" wrapText="1"/>
    </xf>
    <xf numFmtId="0" fontId="15" fillId="0" borderId="4" xfId="0" applyFont="1" applyBorder="1" applyAlignment="1">
      <alignment wrapText="1"/>
    </xf>
    <xf numFmtId="0" fontId="0" fillId="13" borderId="11" xfId="0" applyFill="1" applyBorder="1" applyAlignment="1">
      <alignment wrapText="1"/>
    </xf>
    <xf numFmtId="0" fontId="0" fillId="0" borderId="4" xfId="0" applyBorder="1" applyAlignment="1">
      <alignment horizontal="center"/>
    </xf>
    <xf numFmtId="0" fontId="15" fillId="0" borderId="4" xfId="13" applyFont="1" applyBorder="1" applyAlignment="1">
      <alignment horizontal="center"/>
    </xf>
    <xf numFmtId="0" fontId="9" fillId="0" borderId="4" xfId="13" applyFont="1" applyBorder="1" applyAlignment="1">
      <alignment horizontal="center"/>
    </xf>
    <xf numFmtId="0" fontId="13" fillId="0" borderId="4" xfId="0" applyFont="1" applyBorder="1" applyAlignment="1">
      <alignment wrapText="1"/>
    </xf>
    <xf numFmtId="2" fontId="9" fillId="0" borderId="11" xfId="5" applyNumberFormat="1" applyFont="1" applyBorder="1" applyAlignment="1">
      <alignment horizontal="center"/>
    </xf>
    <xf numFmtId="169" fontId="17" fillId="0" borderId="4" xfId="0" applyNumberFormat="1" applyFont="1" applyBorder="1" applyAlignment="1">
      <alignment horizontal="center"/>
    </xf>
    <xf numFmtId="0" fontId="18" fillId="0" borderId="4" xfId="0" applyFont="1" applyBorder="1" applyAlignment="1">
      <alignment horizontal="center"/>
    </xf>
    <xf numFmtId="1" fontId="9" fillId="0" borderId="4" xfId="0" applyNumberFormat="1" applyFont="1" applyBorder="1" applyAlignment="1">
      <alignment horizontal="right"/>
    </xf>
    <xf numFmtId="2" fontId="9" fillId="0" borderId="4" xfId="0" applyNumberFormat="1" applyFont="1" applyBorder="1" applyAlignment="1">
      <alignment horizontal="right"/>
    </xf>
    <xf numFmtId="0" fontId="9" fillId="0" borderId="4" xfId="0" applyFont="1" applyBorder="1" applyAlignment="1">
      <alignment horizontal="center" wrapText="1"/>
    </xf>
    <xf numFmtId="0" fontId="15" fillId="0" borderId="0" xfId="0" applyFont="1" applyAlignment="1">
      <alignment horizontal="center"/>
    </xf>
    <xf numFmtId="0" fontId="15" fillId="0" borderId="4" xfId="0" applyFont="1" applyBorder="1"/>
    <xf numFmtId="0" fontId="15" fillId="0" borderId="4" xfId="0" applyFont="1" applyBorder="1" applyAlignment="1">
      <alignment horizontal="left"/>
    </xf>
    <xf numFmtId="0" fontId="15" fillId="0" borderId="4"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9" fillId="0" borderId="0" xfId="0" applyFont="1" applyAlignment="1">
      <alignment wrapText="1"/>
    </xf>
    <xf numFmtId="0" fontId="9" fillId="0" borderId="0" xfId="58" applyFont="1" applyAlignment="1">
      <alignment wrapText="1"/>
    </xf>
    <xf numFmtId="0" fontId="9" fillId="0" borderId="0" xfId="0" applyFont="1" applyAlignment="1">
      <alignment horizontal="right"/>
    </xf>
    <xf numFmtId="0" fontId="0" fillId="0" borderId="4" xfId="0" applyBorder="1" applyAlignment="1">
      <alignment horizontal="justify" wrapText="1"/>
    </xf>
    <xf numFmtId="9" fontId="9" fillId="0" borderId="4" xfId="0" applyNumberFormat="1" applyFont="1" applyBorder="1" applyAlignment="1">
      <alignment horizontal="center"/>
    </xf>
    <xf numFmtId="0" fontId="15" fillId="0" borderId="0" xfId="13" applyFont="1" applyAlignment="1">
      <alignment horizontal="center"/>
    </xf>
    <xf numFmtId="0" fontId="13" fillId="0" borderId="0" xfId="0" applyFont="1" applyAlignment="1">
      <alignment horizontal="justify"/>
    </xf>
    <xf numFmtId="0" fontId="13" fillId="13" borderId="0" xfId="0" applyFont="1" applyFill="1" applyAlignment="1">
      <alignment horizontal="justify"/>
    </xf>
    <xf numFmtId="0" fontId="13" fillId="13" borderId="4" xfId="0" applyFont="1" applyFill="1" applyBorder="1" applyAlignment="1">
      <alignment horizontal="justify"/>
    </xf>
    <xf numFmtId="0" fontId="13" fillId="13" borderId="4" xfId="0" applyFont="1" applyFill="1" applyBorder="1" applyAlignment="1">
      <alignment horizontal="justify" wrapText="1"/>
    </xf>
    <xf numFmtId="0" fontId="15" fillId="0" borderId="0" xfId="0" applyFont="1" applyAlignment="1">
      <alignment wrapText="1"/>
    </xf>
    <xf numFmtId="0" fontId="9" fillId="0" borderId="4" xfId="0" applyFont="1" applyBorder="1" applyAlignment="1">
      <alignment horizontal="justify"/>
    </xf>
    <xf numFmtId="0" fontId="0" fillId="0" borderId="4" xfId="0" applyBorder="1" applyAlignment="1">
      <alignment horizontal="justify"/>
    </xf>
    <xf numFmtId="0" fontId="9" fillId="0" borderId="11" xfId="0" applyFont="1" applyBorder="1" applyAlignment="1">
      <alignment horizontal="justify"/>
    </xf>
    <xf numFmtId="0" fontId="0" fillId="13" borderId="0" xfId="0" applyFill="1" applyAlignment="1">
      <alignment horizontal="justify"/>
    </xf>
    <xf numFmtId="0" fontId="0" fillId="13" borderId="4" xfId="0" applyFill="1" applyBorder="1" applyAlignment="1">
      <alignment horizontal="justify"/>
    </xf>
    <xf numFmtId="0" fontId="0" fillId="13" borderId="4" xfId="0" applyFill="1" applyBorder="1" applyAlignment="1">
      <alignment horizontal="justify" wrapText="1"/>
    </xf>
    <xf numFmtId="0" fontId="15" fillId="0" borderId="0" xfId="0" applyFont="1" applyAlignment="1">
      <alignment horizontal="justify"/>
    </xf>
    <xf numFmtId="0" fontId="9" fillId="0" borderId="4" xfId="0" applyFont="1" applyBorder="1" applyAlignment="1">
      <alignment horizontal="justify" wrapText="1"/>
    </xf>
    <xf numFmtId="0" fontId="15" fillId="0" borderId="4" xfId="0" applyFont="1" applyBorder="1" applyAlignment="1">
      <alignment horizontal="justify" wrapText="1"/>
    </xf>
    <xf numFmtId="0" fontId="15" fillId="0" borderId="4" xfId="0" applyFont="1" applyBorder="1" applyAlignment="1">
      <alignment horizontal="justify"/>
    </xf>
    <xf numFmtId="0" fontId="9" fillId="0" borderId="23" xfId="0" applyFont="1" applyBorder="1" applyAlignment="1">
      <alignment horizontal="justify"/>
    </xf>
    <xf numFmtId="0" fontId="15" fillId="0" borderId="11" xfId="0" applyFont="1" applyBorder="1" applyAlignment="1">
      <alignment horizontal="justify"/>
    </xf>
    <xf numFmtId="0" fontId="13" fillId="0" borderId="0" xfId="0" applyFont="1"/>
    <xf numFmtId="0" fontId="12" fillId="0" borderId="4" xfId="0" applyFont="1" applyBorder="1" applyAlignment="1">
      <alignment horizontal="justify" wrapText="1"/>
    </xf>
    <xf numFmtId="0" fontId="15" fillId="0" borderId="0" xfId="0" applyFont="1" applyAlignment="1">
      <alignment horizontal="center" wrapText="1"/>
    </xf>
    <xf numFmtId="0" fontId="13" fillId="12" borderId="4" xfId="0" applyFont="1" applyFill="1" applyBorder="1"/>
    <xf numFmtId="0" fontId="9" fillId="0" borderId="6" xfId="1" applyFont="1" applyBorder="1" applyAlignment="1">
      <alignment horizontal="center"/>
    </xf>
    <xf numFmtId="0" fontId="9" fillId="0" borderId="4" xfId="1" applyFont="1" applyBorder="1" applyAlignment="1">
      <alignment horizontal="center"/>
    </xf>
    <xf numFmtId="0" fontId="9" fillId="0" borderId="10" xfId="1" applyFont="1" applyBorder="1" applyAlignment="1">
      <alignment horizontal="center"/>
    </xf>
    <xf numFmtId="0" fontId="9" fillId="9" borderId="9" xfId="1" applyFont="1" applyFill="1" applyBorder="1" applyAlignment="1">
      <alignment horizontal="left" wrapText="1"/>
    </xf>
    <xf numFmtId="0" fontId="13" fillId="8" borderId="4" xfId="0" applyFont="1" applyFill="1" applyBorder="1"/>
    <xf numFmtId="0" fontId="13" fillId="0" borderId="4" xfId="0" applyFont="1" applyBorder="1" applyAlignment="1">
      <alignment horizontal="center"/>
    </xf>
    <xf numFmtId="0" fontId="15" fillId="7" borderId="0" xfId="1" applyFont="1" applyFill="1" applyAlignment="1">
      <alignment horizontal="center"/>
    </xf>
    <xf numFmtId="0" fontId="9" fillId="4" borderId="5" xfId="1" applyFont="1" applyFill="1" applyBorder="1"/>
    <xf numFmtId="0" fontId="15" fillId="4" borderId="7" xfId="1" applyFont="1" applyFill="1" applyBorder="1"/>
    <xf numFmtId="0" fontId="15" fillId="4" borderId="13" xfId="1" applyFont="1" applyFill="1" applyBorder="1"/>
    <xf numFmtId="0" fontId="15" fillId="4" borderId="8" xfId="1" applyFont="1" applyFill="1" applyBorder="1"/>
    <xf numFmtId="0" fontId="9" fillId="4" borderId="17" xfId="1" applyFont="1" applyFill="1" applyBorder="1"/>
    <xf numFmtId="0" fontId="15" fillId="4" borderId="11" xfId="1" applyFont="1" applyFill="1" applyBorder="1"/>
    <xf numFmtId="0" fontId="15" fillId="4" borderId="15" xfId="1" applyFont="1" applyFill="1" applyBorder="1"/>
    <xf numFmtId="0" fontId="15" fillId="4" borderId="18" xfId="1" applyFont="1" applyFill="1" applyBorder="1"/>
    <xf numFmtId="0" fontId="9" fillId="0" borderId="10" xfId="1" applyFont="1" applyBorder="1" applyAlignment="1">
      <alignment horizontal="center" wrapText="1"/>
    </xf>
    <xf numFmtId="0" fontId="9" fillId="10" borderId="9" xfId="1" applyFont="1" applyFill="1" applyBorder="1" applyAlignment="1">
      <alignment horizontal="left" wrapText="1"/>
    </xf>
    <xf numFmtId="0" fontId="9" fillId="14" borderId="9" xfId="1" applyFont="1" applyFill="1" applyBorder="1" applyAlignment="1">
      <alignment horizontal="left" wrapText="1"/>
    </xf>
    <xf numFmtId="0" fontId="9" fillId="9" borderId="9" xfId="1" applyFont="1" applyFill="1" applyBorder="1" applyAlignment="1">
      <alignment wrapText="1"/>
    </xf>
    <xf numFmtId="0" fontId="9" fillId="0" borderId="4" xfId="1" applyFont="1" applyBorder="1" applyAlignment="1">
      <alignment wrapText="1"/>
    </xf>
    <xf numFmtId="0" fontId="9" fillId="12" borderId="9" xfId="1" applyFont="1" applyFill="1" applyBorder="1" applyAlignment="1">
      <alignment wrapText="1"/>
    </xf>
    <xf numFmtId="0" fontId="9" fillId="12" borderId="9" xfId="1" applyFont="1" applyFill="1" applyBorder="1" applyAlignment="1">
      <alignment horizontal="left"/>
    </xf>
    <xf numFmtId="0" fontId="9" fillId="0" borderId="9" xfId="1" applyFont="1" applyBorder="1" applyAlignment="1">
      <alignment wrapText="1"/>
    </xf>
    <xf numFmtId="0" fontId="9" fillId="11" borderId="9" xfId="1" applyFont="1" applyFill="1" applyBorder="1" applyAlignment="1">
      <alignment wrapText="1"/>
    </xf>
    <xf numFmtId="0" fontId="9" fillId="8" borderId="9" xfId="1" applyFont="1" applyFill="1" applyBorder="1" applyAlignment="1">
      <alignment wrapText="1"/>
    </xf>
    <xf numFmtId="0" fontId="9" fillId="8" borderId="9" xfId="1" applyFont="1" applyFill="1" applyBorder="1"/>
    <xf numFmtId="0" fontId="9" fillId="0" borderId="9" xfId="1" applyFont="1" applyBorder="1"/>
    <xf numFmtId="0" fontId="9" fillId="0" borderId="4" xfId="1" applyFont="1" applyBorder="1"/>
    <xf numFmtId="0" fontId="9" fillId="0" borderId="0" xfId="1" applyFont="1" applyAlignment="1">
      <alignment horizontal="center"/>
    </xf>
    <xf numFmtId="0" fontId="9" fillId="0" borderId="0" xfId="40" applyFont="1" applyAlignment="1">
      <alignment wrapText="1"/>
    </xf>
    <xf numFmtId="0" fontId="9" fillId="0" borderId="0" xfId="1" applyFont="1"/>
    <xf numFmtId="0" fontId="24" fillId="0" borderId="0" xfId="1" applyFont="1" applyAlignment="1">
      <alignment horizontal="left"/>
    </xf>
    <xf numFmtId="0" fontId="0" fillId="13" borderId="0" xfId="0" applyFill="1" applyAlignment="1">
      <alignment horizontal="justify" wrapText="1"/>
    </xf>
    <xf numFmtId="0" fontId="9" fillId="0" borderId="4" xfId="74" applyFont="1" applyBorder="1" applyAlignment="1">
      <alignment horizontal="center"/>
    </xf>
    <xf numFmtId="0" fontId="15" fillId="0" borderId="4" xfId="74" applyFont="1" applyBorder="1" applyAlignment="1">
      <alignment horizontal="left"/>
    </xf>
    <xf numFmtId="0" fontId="15" fillId="0" borderId="4" xfId="74" applyFont="1" applyBorder="1" applyAlignment="1">
      <alignment horizontal="center"/>
    </xf>
    <xf numFmtId="171" fontId="15" fillId="0" borderId="4" xfId="74" applyNumberFormat="1" applyFont="1" applyBorder="1" applyAlignment="1">
      <alignment horizontal="center"/>
    </xf>
    <xf numFmtId="0" fontId="9" fillId="0" borderId="23" xfId="0" applyFont="1" applyBorder="1"/>
    <xf numFmtId="0" fontId="9" fillId="0" borderId="11" xfId="0" applyFont="1" applyBorder="1" applyAlignment="1">
      <alignment horizontal="justify" wrapText="1"/>
    </xf>
    <xf numFmtId="0" fontId="15" fillId="7" borderId="0" xfId="1" applyFont="1" applyFill="1" applyAlignment="1">
      <alignment horizontal="left"/>
    </xf>
    <xf numFmtId="0" fontId="9" fillId="0" borderId="11" xfId="0" applyFont="1" applyBorder="1" applyAlignment="1">
      <alignment horizontal="center"/>
    </xf>
    <xf numFmtId="0" fontId="9" fillId="0" borderId="4" xfId="0" applyFont="1" applyBorder="1" applyAlignment="1">
      <alignment horizontal="center" vertical="top"/>
    </xf>
    <xf numFmtId="0" fontId="9" fillId="0" borderId="0" xfId="18" applyFont="1"/>
    <xf numFmtId="0" fontId="15" fillId="0" borderId="0" xfId="18" applyFont="1" applyAlignment="1">
      <alignment horizontal="right"/>
    </xf>
    <xf numFmtId="0" fontId="13" fillId="0" borderId="0" xfId="0" applyFont="1" applyAlignment="1">
      <alignment wrapText="1"/>
    </xf>
    <xf numFmtId="0" fontId="15" fillId="0" borderId="4" xfId="0" applyFont="1" applyBorder="1" applyAlignment="1">
      <alignment horizontal="center" wrapText="1"/>
    </xf>
    <xf numFmtId="0" fontId="15" fillId="12" borderId="4" xfId="0" applyFont="1" applyFill="1" applyBorder="1" applyAlignment="1">
      <alignment horizontal="justify" wrapText="1"/>
    </xf>
    <xf numFmtId="0" fontId="9" fillId="12" borderId="12" xfId="0" applyFont="1" applyFill="1" applyBorder="1" applyAlignment="1">
      <alignment horizontal="center"/>
    </xf>
    <xf numFmtId="0" fontId="15" fillId="12" borderId="12" xfId="0" applyFont="1" applyFill="1" applyBorder="1" applyAlignment="1">
      <alignment horizontal="justify"/>
    </xf>
    <xf numFmtId="0" fontId="15" fillId="12" borderId="4" xfId="0" applyFont="1" applyFill="1" applyBorder="1" applyAlignment="1">
      <alignment horizontal="justify"/>
    </xf>
    <xf numFmtId="0" fontId="15" fillId="12" borderId="4" xfId="0" applyFont="1" applyFill="1" applyBorder="1" applyAlignment="1">
      <alignment horizontal="center"/>
    </xf>
    <xf numFmtId="0" fontId="0" fillId="13" borderId="0" xfId="0" applyFill="1" applyAlignment="1">
      <alignment horizontal="center"/>
    </xf>
    <xf numFmtId="0" fontId="0" fillId="13" borderId="4" xfId="0" applyFill="1" applyBorder="1" applyAlignment="1">
      <alignment horizontal="center"/>
    </xf>
    <xf numFmtId="0" fontId="0" fillId="13" borderId="11" xfId="0" applyFill="1" applyBorder="1" applyAlignment="1">
      <alignment horizontal="center"/>
    </xf>
    <xf numFmtId="0" fontId="9" fillId="12" borderId="4" xfId="0" applyFont="1" applyFill="1" applyBorder="1" applyAlignment="1">
      <alignment horizontal="center"/>
    </xf>
    <xf numFmtId="2" fontId="9" fillId="0" borderId="4" xfId="0" applyNumberFormat="1" applyFont="1" applyBorder="1" applyAlignment="1">
      <alignment horizontal="center"/>
    </xf>
    <xf numFmtId="0" fontId="15" fillId="12" borderId="4" xfId="0" applyFont="1" applyFill="1" applyBorder="1" applyAlignment="1">
      <alignment horizontal="center" wrapText="1"/>
    </xf>
    <xf numFmtId="43" fontId="9" fillId="0" borderId="4" xfId="0" applyNumberFormat="1" applyFont="1" applyBorder="1" applyAlignment="1">
      <alignment horizontal="center"/>
    </xf>
    <xf numFmtId="0" fontId="13" fillId="13" borderId="10" xfId="0" applyFont="1" applyFill="1" applyBorder="1"/>
    <xf numFmtId="0" fontId="13" fillId="0" borderId="3" xfId="0" applyFont="1" applyBorder="1"/>
    <xf numFmtId="0" fontId="13" fillId="0" borderId="0" xfId="0" applyFont="1" applyAlignment="1">
      <alignment horizontal="center"/>
    </xf>
    <xf numFmtId="0" fontId="13" fillId="13" borderId="3" xfId="0" applyFont="1" applyFill="1" applyBorder="1"/>
    <xf numFmtId="0" fontId="9" fillId="0" borderId="0" xfId="0" applyFont="1"/>
    <xf numFmtId="0" fontId="9" fillId="0" borderId="0" xfId="74" applyFont="1" applyAlignment="1">
      <alignment horizontal="center"/>
    </xf>
    <xf numFmtId="0" fontId="0" fillId="0" borderId="0" xfId="0" applyAlignment="1">
      <alignment horizontal="center"/>
    </xf>
    <xf numFmtId="0" fontId="14" fillId="5" borderId="0" xfId="18" applyFont="1" applyFill="1" applyAlignment="1">
      <alignment horizontal="left"/>
    </xf>
    <xf numFmtId="0" fontId="15" fillId="0" borderId="4" xfId="13" applyFont="1" applyBorder="1" applyAlignment="1">
      <alignment horizontal="left"/>
    </xf>
    <xf numFmtId="0" fontId="13" fillId="0" borderId="20" xfId="0" applyFont="1" applyBorder="1"/>
    <xf numFmtId="0" fontId="0" fillId="13" borderId="10" xfId="0" applyFill="1" applyBorder="1"/>
    <xf numFmtId="0" fontId="0" fillId="13" borderId="10" xfId="0" applyFill="1" applyBorder="1" applyAlignment="1">
      <alignment horizontal="justify"/>
    </xf>
    <xf numFmtId="0" fontId="9" fillId="0" borderId="0" xfId="0" applyFont="1" applyAlignment="1">
      <alignment horizontal="justify"/>
    </xf>
    <xf numFmtId="0" fontId="0" fillId="0" borderId="0" xfId="0" applyAlignment="1">
      <alignment horizontal="justify"/>
    </xf>
    <xf numFmtId="0" fontId="9" fillId="0" borderId="0" xfId="0" applyFont="1" applyAlignment="1">
      <alignment horizontal="justify" wrapText="1"/>
    </xf>
    <xf numFmtId="0" fontId="0" fillId="13" borderId="3" xfId="0" applyFill="1" applyBorder="1"/>
    <xf numFmtId="0" fontId="0" fillId="13" borderId="10" xfId="0" applyFill="1" applyBorder="1" applyAlignment="1">
      <alignment wrapText="1"/>
    </xf>
    <xf numFmtId="0" fontId="0" fillId="0" borderId="0" xfId="0" applyAlignment="1">
      <alignment horizontal="left"/>
    </xf>
    <xf numFmtId="0" fontId="12" fillId="0" borderId="0" xfId="0" applyFont="1" applyAlignment="1">
      <alignment horizontal="center"/>
    </xf>
    <xf numFmtId="0" fontId="9" fillId="0" borderId="10" xfId="0" applyFont="1" applyBorder="1" applyAlignment="1">
      <alignment horizontal="center"/>
    </xf>
    <xf numFmtId="0" fontId="15" fillId="0" borderId="10" xfId="0" applyFont="1" applyBorder="1" applyAlignment="1">
      <alignment horizontal="center"/>
    </xf>
    <xf numFmtId="0" fontId="0" fillId="0" borderId="0" xfId="0" applyAlignment="1">
      <alignment wrapText="1"/>
    </xf>
    <xf numFmtId="0" fontId="0" fillId="13" borderId="15" xfId="0" applyFill="1" applyBorder="1"/>
    <xf numFmtId="2" fontId="9" fillId="0" borderId="4" xfId="0" applyNumberFormat="1" applyFont="1" applyBorder="1"/>
    <xf numFmtId="0" fontId="15" fillId="0" borderId="11" xfId="0" applyFont="1" applyBorder="1" applyAlignment="1">
      <alignment horizontal="justify" wrapText="1"/>
    </xf>
    <xf numFmtId="0" fontId="0" fillId="0" borderId="4" xfId="0" applyBorder="1"/>
    <xf numFmtId="0" fontId="15" fillId="12" borderId="4" xfId="0" applyFont="1" applyFill="1" applyBorder="1"/>
    <xf numFmtId="0" fontId="13" fillId="13" borderId="0" xfId="0" applyFont="1" applyFill="1"/>
    <xf numFmtId="0" fontId="13" fillId="13" borderId="4" xfId="0" applyFont="1" applyFill="1" applyBorder="1"/>
    <xf numFmtId="0" fontId="13" fillId="13" borderId="20" xfId="0" applyFont="1" applyFill="1" applyBorder="1"/>
    <xf numFmtId="0" fontId="9" fillId="0" borderId="0" xfId="13" applyFont="1"/>
    <xf numFmtId="0" fontId="9" fillId="0" borderId="4" xfId="13" applyFont="1" applyBorder="1" applyAlignment="1">
      <alignment horizontal="justify" wrapText="1"/>
    </xf>
    <xf numFmtId="0" fontId="9" fillId="0" borderId="4" xfId="13" applyFont="1" applyBorder="1" applyAlignment="1">
      <alignment horizontal="left" wrapText="1"/>
    </xf>
    <xf numFmtId="0" fontId="15" fillId="0" borderId="0" xfId="13" applyFont="1"/>
    <xf numFmtId="0" fontId="9" fillId="0" borderId="4" xfId="13" applyFont="1" applyBorder="1"/>
    <xf numFmtId="0" fontId="15" fillId="12" borderId="12" xfId="13" applyFont="1" applyFill="1" applyBorder="1"/>
    <xf numFmtId="0" fontId="9" fillId="0" borderId="11" xfId="13" applyFont="1" applyBorder="1"/>
    <xf numFmtId="0" fontId="15" fillId="0" borderId="11" xfId="13" applyFont="1" applyBorder="1"/>
    <xf numFmtId="0" fontId="15" fillId="0" borderId="4" xfId="13" applyFont="1" applyBorder="1"/>
    <xf numFmtId="2" fontId="15" fillId="0" borderId="4" xfId="13" applyNumberFormat="1" applyFont="1" applyBorder="1"/>
    <xf numFmtId="0" fontId="9" fillId="0" borderId="0" xfId="0" applyFont="1" applyAlignment="1">
      <alignment horizontal="center" wrapText="1"/>
    </xf>
    <xf numFmtId="43" fontId="15" fillId="0" borderId="4" xfId="75" applyFont="1" applyBorder="1" applyAlignment="1">
      <alignment horizontal="left" wrapText="1"/>
    </xf>
    <xf numFmtId="0" fontId="28" fillId="0" borderId="4" xfId="0" applyFont="1" applyBorder="1"/>
    <xf numFmtId="0" fontId="9" fillId="0" borderId="4" xfId="57" applyFont="1" applyBorder="1" applyAlignment="1">
      <alignment wrapText="1"/>
    </xf>
    <xf numFmtId="0" fontId="9" fillId="0" borderId="4" xfId="57" applyFont="1" applyBorder="1" applyAlignment="1">
      <alignment horizontal="left" wrapText="1"/>
    </xf>
    <xf numFmtId="0" fontId="9" fillId="0" borderId="4" xfId="57" applyFont="1" applyBorder="1" applyAlignment="1">
      <alignment horizontal="center"/>
    </xf>
    <xf numFmtId="0" fontId="9" fillId="0" borderId="0" xfId="57" applyFont="1"/>
    <xf numFmtId="0" fontId="9" fillId="0" borderId="0" xfId="57" applyFont="1" applyAlignment="1">
      <alignment horizontal="left" wrapText="1"/>
    </xf>
    <xf numFmtId="0" fontId="9" fillId="0" borderId="0" xfId="57" applyFont="1" applyAlignment="1">
      <alignment wrapText="1"/>
    </xf>
    <xf numFmtId="0" fontId="0" fillId="13" borderId="0" xfId="0" applyFill="1"/>
    <xf numFmtId="0" fontId="9" fillId="12" borderId="12" xfId="0" applyFont="1" applyFill="1" applyBorder="1" applyAlignment="1">
      <alignment horizontal="justify"/>
    </xf>
    <xf numFmtId="0" fontId="9" fillId="0" borderId="4" xfId="0" quotePrefix="1" applyFont="1" applyBorder="1" applyAlignment="1">
      <alignment horizontal="justify"/>
    </xf>
    <xf numFmtId="0" fontId="9" fillId="0" borderId="23" xfId="0" applyFont="1" applyBorder="1" applyAlignment="1">
      <alignment horizontal="justify" wrapText="1"/>
    </xf>
    <xf numFmtId="0" fontId="9" fillId="12" borderId="4" xfId="0" applyFont="1" applyFill="1" applyBorder="1" applyAlignment="1">
      <alignment horizontal="justify" wrapText="1"/>
    </xf>
    <xf numFmtId="0" fontId="15" fillId="0" borderId="4" xfId="0" quotePrefix="1" applyFont="1" applyBorder="1" applyAlignment="1">
      <alignment horizontal="justify" wrapText="1"/>
    </xf>
    <xf numFmtId="0" fontId="15" fillId="12" borderId="4" xfId="0" quotePrefix="1" applyFont="1" applyFill="1" applyBorder="1" applyAlignment="1">
      <alignment horizontal="justify" wrapText="1"/>
    </xf>
    <xf numFmtId="0" fontId="9" fillId="0" borderId="22" xfId="13" applyFont="1" applyBorder="1"/>
    <xf numFmtId="0" fontId="0" fillId="13" borderId="4" xfId="0" applyFill="1" applyBorder="1"/>
    <xf numFmtId="0" fontId="9" fillId="0" borderId="0" xfId="13" applyFont="1" applyAlignment="1">
      <alignment horizontal="justify" wrapText="1"/>
    </xf>
    <xf numFmtId="0" fontId="9" fillId="0" borderId="4" xfId="13" applyFont="1" applyBorder="1" applyAlignment="1">
      <alignment horizontal="left"/>
    </xf>
    <xf numFmtId="0" fontId="15" fillId="0" borderId="0" xfId="13" applyFont="1" applyAlignment="1">
      <alignment horizontal="left"/>
    </xf>
    <xf numFmtId="0" fontId="20" fillId="0" borderId="0" xfId="13" applyFont="1" applyAlignment="1">
      <alignment horizontal="left"/>
    </xf>
    <xf numFmtId="0" fontId="0" fillId="13" borderId="11" xfId="0" applyFill="1" applyBorder="1"/>
    <xf numFmtId="0" fontId="0" fillId="13" borderId="20" xfId="0" applyFill="1" applyBorder="1"/>
    <xf numFmtId="0" fontId="9" fillId="0" borderId="4" xfId="57" applyFont="1" applyBorder="1"/>
    <xf numFmtId="0" fontId="0" fillId="13" borderId="25" xfId="0" applyFill="1" applyBorder="1"/>
    <xf numFmtId="0" fontId="0" fillId="13" borderId="26" xfId="0" applyFill="1" applyBorder="1"/>
    <xf numFmtId="0" fontId="0" fillId="13" borderId="19" xfId="0" applyFill="1" applyBorder="1"/>
    <xf numFmtId="0" fontId="0" fillId="13" borderId="29" xfId="0" applyFill="1" applyBorder="1"/>
    <xf numFmtId="0" fontId="9" fillId="0" borderId="4" xfId="58" applyFont="1" applyBorder="1" applyAlignment="1">
      <alignment wrapText="1"/>
    </xf>
    <xf numFmtId="0" fontId="15" fillId="0" borderId="4" xfId="58" applyFont="1" applyBorder="1" applyAlignment="1">
      <alignment wrapText="1"/>
    </xf>
    <xf numFmtId="0" fontId="9" fillId="0" borderId="0" xfId="58" applyFont="1" applyAlignment="1">
      <alignment horizontal="center"/>
    </xf>
    <xf numFmtId="9" fontId="17" fillId="0" borderId="4" xfId="0" applyNumberFormat="1" applyFont="1" applyBorder="1" applyAlignment="1">
      <alignment horizontal="center"/>
    </xf>
    <xf numFmtId="0" fontId="9" fillId="0" borderId="4" xfId="57" applyFont="1" applyBorder="1" applyAlignment="1">
      <alignment horizontal="justify" wrapText="1"/>
    </xf>
    <xf numFmtId="0" fontId="9" fillId="0" borderId="0" xfId="57" applyFont="1" applyAlignment="1">
      <alignment horizontal="center" wrapText="1"/>
    </xf>
    <xf numFmtId="43" fontId="9" fillId="0" borderId="4" xfId="0" applyNumberFormat="1" applyFont="1" applyBorder="1"/>
    <xf numFmtId="43" fontId="9" fillId="0" borderId="0" xfId="59" applyFont="1"/>
    <xf numFmtId="0" fontId="15" fillId="0" borderId="4" xfId="18" applyFont="1" applyBorder="1"/>
    <xf numFmtId="43" fontId="9" fillId="0" borderId="4" xfId="19" applyFont="1" applyBorder="1"/>
    <xf numFmtId="3" fontId="9" fillId="0" borderId="4" xfId="0" applyNumberFormat="1" applyFont="1" applyBorder="1"/>
    <xf numFmtId="2" fontId="15" fillId="0" borderId="4" xfId="0" applyNumberFormat="1" applyFont="1" applyBorder="1"/>
    <xf numFmtId="0" fontId="9" fillId="0" borderId="4" xfId="74" applyFont="1" applyBorder="1" applyAlignment="1">
      <alignment horizontal="left" wrapText="1"/>
    </xf>
    <xf numFmtId="0" fontId="15" fillId="0" borderId="0" xfId="0" applyFont="1" applyAlignment="1">
      <alignment horizontal="left"/>
    </xf>
    <xf numFmtId="169" fontId="28" fillId="0" borderId="4" xfId="0" applyNumberFormat="1" applyFont="1" applyBorder="1" applyAlignment="1">
      <alignment horizontal="center"/>
    </xf>
    <xf numFmtId="0" fontId="27" fillId="0" borderId="4" xfId="0" applyFont="1" applyBorder="1" applyAlignment="1">
      <alignment horizontal="center"/>
    </xf>
    <xf numFmtId="1" fontId="28" fillId="0" borderId="4" xfId="0" applyNumberFormat="1" applyFont="1" applyBorder="1" applyAlignment="1">
      <alignment horizontal="right"/>
    </xf>
    <xf numFmtId="2" fontId="28" fillId="0" borderId="4" xfId="0" applyNumberFormat="1" applyFont="1" applyBorder="1" applyAlignment="1">
      <alignment horizontal="right"/>
    </xf>
    <xf numFmtId="9" fontId="28" fillId="0" borderId="4" xfId="0" applyNumberFormat="1" applyFont="1" applyBorder="1" applyAlignment="1">
      <alignment horizontal="center"/>
    </xf>
    <xf numFmtId="0" fontId="28" fillId="0" borderId="4" xfId="0" applyFont="1" applyBorder="1" applyAlignment="1">
      <alignment horizontal="center"/>
    </xf>
    <xf numFmtId="172" fontId="9" fillId="0" borderId="4" xfId="0" applyNumberFormat="1" applyFont="1" applyBorder="1" applyAlignment="1">
      <alignment horizontal="justify"/>
    </xf>
    <xf numFmtId="172" fontId="15" fillId="0" borderId="4" xfId="0" applyNumberFormat="1" applyFont="1" applyBorder="1" applyAlignment="1">
      <alignment horizontal="justify" wrapText="1"/>
    </xf>
    <xf numFmtId="172" fontId="9" fillId="0" borderId="4" xfId="0" applyNumberFormat="1" applyFont="1" applyBorder="1" applyAlignment="1">
      <alignment horizontal="center"/>
    </xf>
    <xf numFmtId="172" fontId="15" fillId="0" borderId="4" xfId="0" applyNumberFormat="1" applyFont="1" applyBorder="1" applyAlignment="1">
      <alignment horizontal="center" wrapText="1"/>
    </xf>
    <xf numFmtId="172" fontId="9" fillId="0" borderId="12" xfId="0" applyNumberFormat="1" applyFont="1" applyBorder="1" applyAlignment="1">
      <alignment horizontal="justify"/>
    </xf>
    <xf numFmtId="172" fontId="9" fillId="0" borderId="12" xfId="0" applyNumberFormat="1" applyFont="1" applyBorder="1" applyAlignment="1">
      <alignment horizontal="center"/>
    </xf>
    <xf numFmtId="172" fontId="15" fillId="0" borderId="12" xfId="0" applyNumberFormat="1" applyFont="1" applyBorder="1" applyAlignment="1">
      <alignment horizontal="center" wrapText="1"/>
    </xf>
    <xf numFmtId="172" fontId="9" fillId="12" borderId="11" xfId="0" applyNumberFormat="1" applyFont="1" applyFill="1" applyBorder="1" applyAlignment="1">
      <alignment horizontal="center"/>
    </xf>
    <xf numFmtId="172" fontId="9" fillId="12" borderId="11" xfId="0" applyNumberFormat="1" applyFont="1" applyFill="1" applyBorder="1" applyAlignment="1">
      <alignment horizontal="justify"/>
    </xf>
    <xf numFmtId="172" fontId="15" fillId="12" borderId="11" xfId="0" applyNumberFormat="1" applyFont="1" applyFill="1" applyBorder="1" applyAlignment="1">
      <alignment horizontal="center" wrapText="1"/>
    </xf>
    <xf numFmtId="172" fontId="15" fillId="0" borderId="12" xfId="0" applyNumberFormat="1" applyFont="1" applyBorder="1" applyAlignment="1">
      <alignment horizontal="justify" wrapText="1"/>
    </xf>
    <xf numFmtId="172" fontId="9" fillId="12" borderId="11" xfId="0" applyNumberFormat="1" applyFont="1" applyFill="1" applyBorder="1" applyAlignment="1">
      <alignment horizontal="justify" wrapText="1"/>
    </xf>
    <xf numFmtId="172" fontId="9" fillId="12" borderId="11" xfId="0" applyNumberFormat="1" applyFont="1" applyFill="1" applyBorder="1" applyAlignment="1">
      <alignment horizontal="center" wrapText="1"/>
    </xf>
    <xf numFmtId="172" fontId="15" fillId="12" borderId="12" xfId="0" applyNumberFormat="1" applyFont="1" applyFill="1" applyBorder="1" applyAlignment="1">
      <alignment horizontal="justify" wrapText="1"/>
    </xf>
    <xf numFmtId="172" fontId="15" fillId="12" borderId="12" xfId="0" applyNumberFormat="1" applyFont="1" applyFill="1" applyBorder="1" applyAlignment="1">
      <alignment horizontal="center" wrapText="1"/>
    </xf>
    <xf numFmtId="172" fontId="9" fillId="0" borderId="11" xfId="0" applyNumberFormat="1" applyFont="1" applyBorder="1" applyAlignment="1">
      <alignment horizontal="justify" wrapText="1"/>
    </xf>
    <xf numFmtId="172" fontId="9" fillId="0" borderId="11" xfId="0" applyNumberFormat="1" applyFont="1" applyBorder="1" applyAlignment="1">
      <alignment horizontal="center" wrapText="1"/>
    </xf>
    <xf numFmtId="172" fontId="9" fillId="0" borderId="11" xfId="0" applyNumberFormat="1" applyFont="1" applyBorder="1" applyAlignment="1">
      <alignment horizontal="justify"/>
    </xf>
    <xf numFmtId="172" fontId="9" fillId="0" borderId="11" xfId="0" applyNumberFormat="1" applyFont="1" applyBorder="1" applyAlignment="1">
      <alignment horizontal="center"/>
    </xf>
    <xf numFmtId="172" fontId="15" fillId="0" borderId="11" xfId="0" applyNumberFormat="1" applyFont="1" applyBorder="1" applyAlignment="1">
      <alignment horizontal="center" wrapText="1"/>
    </xf>
    <xf numFmtId="172" fontId="15" fillId="12" borderId="11" xfId="0" quotePrefix="1" applyNumberFormat="1" applyFont="1" applyFill="1" applyBorder="1" applyAlignment="1">
      <alignment horizontal="center" wrapText="1"/>
    </xf>
    <xf numFmtId="172" fontId="15" fillId="12" borderId="11" xfId="0" quotePrefix="1" applyNumberFormat="1" applyFont="1" applyFill="1" applyBorder="1" applyAlignment="1">
      <alignment horizontal="justify" wrapText="1"/>
    </xf>
    <xf numFmtId="172" fontId="15" fillId="0" borderId="4" xfId="0" quotePrefix="1" applyNumberFormat="1" applyFont="1" applyBorder="1" applyAlignment="1">
      <alignment horizontal="justify" wrapText="1"/>
    </xf>
    <xf numFmtId="172" fontId="15" fillId="0" borderId="4" xfId="0" quotePrefix="1" applyNumberFormat="1" applyFont="1" applyBorder="1" applyAlignment="1">
      <alignment horizontal="center" wrapText="1"/>
    </xf>
    <xf numFmtId="172" fontId="15" fillId="12" borderId="11" xfId="0" applyNumberFormat="1" applyFont="1" applyFill="1" applyBorder="1" applyAlignment="1">
      <alignment horizontal="center"/>
    </xf>
    <xf numFmtId="172" fontId="15" fillId="0" borderId="4" xfId="0" applyNumberFormat="1" applyFont="1" applyBorder="1" applyAlignment="1">
      <alignment horizontal="justify"/>
    </xf>
    <xf numFmtId="172" fontId="15" fillId="0" borderId="4" xfId="0" applyNumberFormat="1" applyFont="1" applyBorder="1" applyAlignment="1">
      <alignment horizontal="center"/>
    </xf>
    <xf numFmtId="172" fontId="15" fillId="12" borderId="11" xfId="0" applyNumberFormat="1" applyFont="1" applyFill="1" applyBorder="1" applyAlignment="1">
      <alignment horizontal="justify"/>
    </xf>
    <xf numFmtId="172" fontId="15" fillId="12" borderId="11" xfId="0" applyNumberFormat="1" applyFont="1" applyFill="1" applyBorder="1" applyAlignment="1">
      <alignment horizontal="justify" wrapText="1"/>
    </xf>
    <xf numFmtId="172" fontId="15" fillId="12" borderId="12" xfId="0" applyNumberFormat="1" applyFont="1" applyFill="1" applyBorder="1" applyAlignment="1">
      <alignment horizontal="center"/>
    </xf>
    <xf numFmtId="172" fontId="9" fillId="12" borderId="12" xfId="0" applyNumberFormat="1" applyFont="1" applyFill="1" applyBorder="1" applyAlignment="1">
      <alignment horizontal="justify"/>
    </xf>
    <xf numFmtId="172" fontId="15" fillId="12" borderId="12" xfId="0" applyNumberFormat="1" applyFont="1" applyFill="1" applyBorder="1" applyAlignment="1">
      <alignment horizontal="justify"/>
    </xf>
    <xf numFmtId="172" fontId="15" fillId="12" borderId="31" xfId="0" applyNumberFormat="1" applyFont="1" applyFill="1" applyBorder="1" applyAlignment="1">
      <alignment horizontal="center"/>
    </xf>
    <xf numFmtId="172" fontId="15" fillId="12" borderId="31" xfId="0" applyNumberFormat="1" applyFont="1" applyFill="1" applyBorder="1" applyAlignment="1">
      <alignment horizontal="center" wrapText="1"/>
    </xf>
    <xf numFmtId="172" fontId="15" fillId="12" borderId="31" xfId="0" applyNumberFormat="1" applyFont="1" applyFill="1" applyBorder="1" applyAlignment="1">
      <alignment horizontal="justify"/>
    </xf>
    <xf numFmtId="172" fontId="0" fillId="0" borderId="4" xfId="0" applyNumberFormat="1" applyBorder="1"/>
    <xf numFmtId="172" fontId="0" fillId="0" borderId="4" xfId="0" applyNumberFormat="1" applyBorder="1" applyAlignment="1">
      <alignment horizontal="center"/>
    </xf>
    <xf numFmtId="172" fontId="0" fillId="0" borderId="23" xfId="0" applyNumberFormat="1" applyBorder="1" applyAlignment="1">
      <alignment horizontal="center"/>
    </xf>
    <xf numFmtId="172" fontId="15" fillId="12" borderId="4" xfId="0" applyNumberFormat="1" applyFont="1" applyFill="1" applyBorder="1" applyAlignment="1">
      <alignment horizontal="center"/>
    </xf>
    <xf numFmtId="172" fontId="9" fillId="0" borderId="4" xfId="0" applyNumberFormat="1" applyFont="1" applyBorder="1"/>
    <xf numFmtId="172" fontId="9" fillId="0" borderId="4" xfId="58" applyNumberFormat="1" applyFont="1" applyBorder="1"/>
    <xf numFmtId="172" fontId="15" fillId="0" borderId="4" xfId="58" applyNumberFormat="1" applyFont="1" applyBorder="1" applyAlignment="1">
      <alignment wrapText="1"/>
    </xf>
    <xf numFmtId="172" fontId="9" fillId="0" borderId="11" xfId="58" applyNumberFormat="1" applyFont="1" applyBorder="1"/>
    <xf numFmtId="172" fontId="9" fillId="0" borderId="4" xfId="58" applyNumberFormat="1" applyFont="1" applyBorder="1" applyAlignment="1">
      <alignment horizontal="center"/>
    </xf>
    <xf numFmtId="172" fontId="9" fillId="0" borderId="4" xfId="57" applyNumberFormat="1" applyFont="1" applyBorder="1" applyAlignment="1">
      <alignment wrapText="1"/>
    </xf>
    <xf numFmtId="172" fontId="9" fillId="0" borderId="4" xfId="57" applyNumberFormat="1" applyFont="1" applyBorder="1"/>
    <xf numFmtId="172" fontId="15" fillId="0" borderId="4" xfId="0" applyNumberFormat="1" applyFont="1" applyBorder="1"/>
    <xf numFmtId="172" fontId="26" fillId="0" borderId="4" xfId="0" applyNumberFormat="1" applyFont="1" applyBorder="1"/>
    <xf numFmtId="0" fontId="13" fillId="0" borderId="0" xfId="0" applyFont="1"/>
    <xf numFmtId="0" fontId="15" fillId="0" borderId="4" xfId="18" applyFont="1" applyBorder="1" applyAlignment="1">
      <alignment horizontal="center"/>
    </xf>
    <xf numFmtId="0" fontId="15" fillId="0" borderId="4" xfId="0" applyFont="1" applyBorder="1" applyAlignment="1">
      <alignment horizontal="center"/>
    </xf>
    <xf numFmtId="0" fontId="0" fillId="0" borderId="0" xfId="0"/>
    <xf numFmtId="0" fontId="9" fillId="0" borderId="0" xfId="0" applyFont="1"/>
    <xf numFmtId="0" fontId="9" fillId="0" borderId="0" xfId="13" applyFont="1" applyAlignment="1">
      <alignment horizontal="left"/>
    </xf>
    <xf numFmtId="0" fontId="0" fillId="0" borderId="4" xfId="0" applyBorder="1" applyAlignment="1">
      <alignment horizontal="center"/>
    </xf>
    <xf numFmtId="0" fontId="9" fillId="0" borderId="4" xfId="0" applyFont="1" applyBorder="1" applyAlignment="1">
      <alignment horizontal="center"/>
    </xf>
    <xf numFmtId="0" fontId="9" fillId="0" borderId="4" xfId="0" applyFont="1" applyBorder="1" applyAlignment="1">
      <alignment wrapText="1"/>
    </xf>
    <xf numFmtId="0" fontId="0" fillId="0" borderId="0" xfId="0" applyFont="1"/>
    <xf numFmtId="0" fontId="15" fillId="0" borderId="4" xfId="0" applyFont="1" applyBorder="1" applyAlignment="1">
      <alignment horizontal="center" vertical="center" wrapText="1"/>
    </xf>
    <xf numFmtId="0" fontId="0" fillId="0" borderId="4" xfId="0" applyFont="1" applyBorder="1"/>
    <xf numFmtId="0" fontId="13" fillId="0" borderId="0" xfId="0" applyFont="1" applyAlignment="1"/>
    <xf numFmtId="0" fontId="15" fillId="16" borderId="4" xfId="18" applyFont="1" applyFill="1" applyBorder="1" applyAlignment="1">
      <alignment horizontal="center"/>
    </xf>
    <xf numFmtId="0" fontId="15" fillId="16" borderId="4" xfId="0" applyFont="1" applyFill="1" applyBorder="1" applyAlignment="1">
      <alignment horizontal="center" vertical="center" wrapText="1"/>
    </xf>
    <xf numFmtId="0" fontId="15" fillId="12" borderId="4" xfId="13" applyFont="1" applyFill="1" applyBorder="1"/>
    <xf numFmtId="2" fontId="15" fillId="12" borderId="4" xfId="13" applyNumberFormat="1" applyFont="1" applyFill="1" applyBorder="1"/>
    <xf numFmtId="2" fontId="15" fillId="12" borderId="4" xfId="5" applyNumberFormat="1" applyFont="1" applyFill="1" applyBorder="1" applyAlignment="1">
      <alignment horizontal="right"/>
    </xf>
    <xf numFmtId="169" fontId="17" fillId="0" borderId="10" xfId="0" applyNumberFormat="1" applyFont="1" applyBorder="1" applyAlignment="1">
      <alignment horizontal="center"/>
    </xf>
    <xf numFmtId="0" fontId="18" fillId="0" borderId="10" xfId="0" applyFont="1" applyBorder="1" applyAlignment="1">
      <alignment horizontal="center"/>
    </xf>
    <xf numFmtId="1" fontId="9" fillId="0" borderId="10" xfId="0" applyNumberFormat="1" applyFont="1" applyBorder="1" applyAlignment="1">
      <alignment horizontal="right"/>
    </xf>
    <xf numFmtId="2" fontId="9" fillId="0" borderId="10" xfId="0" applyNumberFormat="1" applyFont="1" applyBorder="1" applyAlignment="1">
      <alignment horizontal="right"/>
    </xf>
    <xf numFmtId="9" fontId="9" fillId="0" borderId="10" xfId="0" applyNumberFormat="1" applyFont="1" applyBorder="1" applyAlignment="1">
      <alignment horizontal="center"/>
    </xf>
    <xf numFmtId="0" fontId="0" fillId="0" borderId="10" xfId="0" applyBorder="1"/>
    <xf numFmtId="0" fontId="9" fillId="0" borderId="0" xfId="13" applyFont="1" applyAlignment="1"/>
    <xf numFmtId="0" fontId="0" fillId="0" borderId="0" xfId="0" applyAlignment="1"/>
    <xf numFmtId="0" fontId="15" fillId="16" borderId="4" xfId="18" applyFont="1" applyFill="1" applyBorder="1" applyAlignment="1">
      <alignment horizontal="center" wrapText="1"/>
    </xf>
    <xf numFmtId="172" fontId="9" fillId="12" borderId="4" xfId="0" applyNumberFormat="1" applyFont="1" applyFill="1" applyBorder="1" applyAlignment="1">
      <alignment horizontal="center"/>
    </xf>
    <xf numFmtId="0" fontId="15" fillId="12" borderId="4" xfId="58" applyFont="1" applyFill="1" applyBorder="1" applyAlignment="1">
      <alignment horizontal="left" wrapText="1"/>
    </xf>
    <xf numFmtId="172" fontId="15" fillId="12" borderId="4" xfId="58" applyNumberFormat="1" applyFont="1" applyFill="1" applyBorder="1" applyAlignment="1">
      <alignment horizontal="center" wrapText="1"/>
    </xf>
    <xf numFmtId="172" fontId="9" fillId="12" borderId="4" xfId="58" applyNumberFormat="1" applyFont="1" applyFill="1" applyBorder="1" applyAlignment="1">
      <alignment horizontal="center" wrapText="1"/>
    </xf>
    <xf numFmtId="0" fontId="9" fillId="12" borderId="4" xfId="0" applyFont="1" applyFill="1" applyBorder="1" applyAlignment="1">
      <alignment wrapText="1"/>
    </xf>
    <xf numFmtId="0" fontId="15" fillId="12" borderId="4" xfId="57" applyFont="1" applyFill="1" applyBorder="1" applyAlignment="1">
      <alignment wrapText="1"/>
    </xf>
    <xf numFmtId="0" fontId="12" fillId="0" borderId="0" xfId="0" applyFont="1" applyAlignment="1"/>
    <xf numFmtId="0" fontId="28" fillId="12" borderId="4" xfId="0" applyFont="1" applyFill="1" applyBorder="1" applyAlignment="1">
      <alignment horizontal="center"/>
    </xf>
    <xf numFmtId="43" fontId="9" fillId="12" borderId="4" xfId="0" applyNumberFormat="1" applyFont="1" applyFill="1" applyBorder="1" applyAlignment="1">
      <alignment horizontal="center"/>
    </xf>
    <xf numFmtId="43" fontId="9" fillId="12" borderId="4" xfId="59" applyFont="1" applyFill="1" applyBorder="1" applyAlignment="1">
      <alignment horizontal="center"/>
    </xf>
    <xf numFmtId="0" fontId="15" fillId="0" borderId="0" xfId="0" quotePrefix="1" applyFont="1" applyBorder="1" applyAlignment="1">
      <alignment horizontal="center" wrapText="1"/>
    </xf>
    <xf numFmtId="0" fontId="14" fillId="0" borderId="0" xfId="0" applyFont="1" applyAlignment="1">
      <alignment horizontal="left"/>
    </xf>
    <xf numFmtId="0" fontId="9" fillId="0" borderId="0" xfId="0" applyFont="1" applyAlignment="1">
      <alignment horizontal="center"/>
    </xf>
    <xf numFmtId="0" fontId="13" fillId="0" borderId="0" xfId="0" applyFont="1" applyAlignment="1">
      <alignment horizontal="center"/>
    </xf>
    <xf numFmtId="0" fontId="15" fillId="16" borderId="4" xfId="18" applyFont="1" applyFill="1" applyBorder="1" applyAlignment="1">
      <alignment horizontal="center"/>
    </xf>
    <xf numFmtId="0" fontId="15" fillId="5" borderId="0" xfId="18" applyFont="1" applyFill="1" applyAlignment="1">
      <alignment horizontal="center"/>
    </xf>
    <xf numFmtId="0" fontId="14" fillId="5" borderId="0" xfId="18" applyFont="1" applyFill="1" applyAlignment="1">
      <alignment horizontal="left"/>
    </xf>
    <xf numFmtId="0" fontId="13" fillId="0" borderId="0" xfId="0" applyFont="1"/>
    <xf numFmtId="0" fontId="9" fillId="0" borderId="0" xfId="18" applyFont="1" applyAlignment="1">
      <alignment horizontal="center"/>
    </xf>
    <xf numFmtId="0" fontId="0" fillId="0" borderId="19" xfId="0" applyBorder="1" applyAlignment="1">
      <alignment horizontal="center"/>
    </xf>
    <xf numFmtId="0" fontId="0" fillId="0" borderId="0" xfId="0"/>
    <xf numFmtId="0" fontId="12" fillId="0" borderId="0" xfId="0" applyFont="1" applyAlignment="1">
      <alignment horizontal="center"/>
    </xf>
    <xf numFmtId="0" fontId="9" fillId="0" borderId="0" xfId="0" applyFont="1" applyAlignment="1">
      <alignment horizontal="justify"/>
    </xf>
    <xf numFmtId="0" fontId="0" fillId="0" borderId="0" xfId="0" applyAlignment="1">
      <alignment horizontal="justify"/>
    </xf>
    <xf numFmtId="0" fontId="9" fillId="0" borderId="0" xfId="0" applyFont="1"/>
    <xf numFmtId="0" fontId="0" fillId="0" borderId="0" xfId="0" applyAlignment="1">
      <alignment wrapText="1"/>
    </xf>
    <xf numFmtId="0" fontId="0" fillId="13" borderId="3" xfId="0" applyFill="1" applyBorder="1"/>
    <xf numFmtId="0" fontId="9" fillId="0" borderId="0" xfId="13" applyFont="1" applyAlignment="1">
      <alignment horizontal="left"/>
    </xf>
    <xf numFmtId="0" fontId="14" fillId="0" borderId="0" xfId="0" applyFont="1"/>
    <xf numFmtId="0" fontId="9" fillId="0" borderId="0" xfId="0" applyFont="1" applyAlignment="1">
      <alignment wrapText="1"/>
    </xf>
    <xf numFmtId="0" fontId="9" fillId="0" borderId="0" xfId="0" applyFont="1" applyAlignment="1">
      <alignment horizontal="center" wrapText="1"/>
    </xf>
    <xf numFmtId="0" fontId="9" fillId="0" borderId="4" xfId="0" applyFont="1" applyBorder="1" applyAlignment="1">
      <alignment wrapText="1"/>
    </xf>
    <xf numFmtId="0" fontId="0" fillId="0" borderId="0" xfId="0"/>
    <xf numFmtId="0" fontId="9" fillId="0" borderId="0" xfId="0" applyFont="1"/>
    <xf numFmtId="0" fontId="9" fillId="0" borderId="0" xfId="13" applyFont="1" applyAlignment="1">
      <alignment horizontal="justify" wrapText="1"/>
    </xf>
    <xf numFmtId="0" fontId="9" fillId="0" borderId="0" xfId="13" applyFont="1" applyAlignment="1">
      <alignment horizontal="left"/>
    </xf>
    <xf numFmtId="0" fontId="15" fillId="0" borderId="4" xfId="0" applyFont="1" applyBorder="1" applyAlignment="1">
      <alignment horizontal="center" wrapText="1"/>
    </xf>
    <xf numFmtId="0" fontId="30" fillId="0" borderId="0" xfId="0" applyFont="1" applyAlignment="1">
      <alignment vertical="center" wrapText="1"/>
    </xf>
    <xf numFmtId="0" fontId="0" fillId="8" borderId="0" xfId="0" applyFill="1"/>
    <xf numFmtId="0" fontId="13" fillId="0" borderId="0" xfId="0" applyFont="1" applyBorder="1" applyAlignment="1">
      <alignment wrapText="1"/>
    </xf>
    <xf numFmtId="0" fontId="13" fillId="13" borderId="0" xfId="0" applyFont="1" applyFill="1" applyBorder="1"/>
    <xf numFmtId="0" fontId="15" fillId="16" borderId="11" xfId="0" applyFont="1" applyFill="1" applyBorder="1" applyAlignment="1">
      <alignment horizontal="center" vertical="center" wrapText="1"/>
    </xf>
    <xf numFmtId="0" fontId="15" fillId="16" borderId="4" xfId="0" applyFont="1" applyFill="1" applyBorder="1" applyAlignment="1">
      <alignment vertical="center" wrapText="1"/>
    </xf>
    <xf numFmtId="0" fontId="13" fillId="0" borderId="0" xfId="0" applyFont="1" applyBorder="1"/>
    <xf numFmtId="0" fontId="0" fillId="0" borderId="0" xfId="0" applyBorder="1"/>
    <xf numFmtId="0" fontId="0" fillId="0" borderId="0" xfId="0" applyFont="1" applyBorder="1"/>
    <xf numFmtId="0" fontId="13" fillId="13" borderId="0" xfId="0" applyFont="1" applyFill="1" applyBorder="1" applyAlignment="1">
      <alignment wrapText="1"/>
    </xf>
    <xf numFmtId="0" fontId="0" fillId="0" borderId="0" xfId="0" applyBorder="1" applyAlignment="1"/>
    <xf numFmtId="0" fontId="15" fillId="16" borderId="4" xfId="13" applyFont="1" applyFill="1" applyBorder="1" applyAlignment="1">
      <alignment horizontal="center" vertical="center"/>
    </xf>
    <xf numFmtId="0" fontId="15" fillId="16" borderId="23" xfId="13" applyFont="1" applyFill="1" applyBorder="1" applyAlignment="1">
      <alignment horizontal="center" vertical="center" wrapText="1"/>
    </xf>
    <xf numFmtId="0" fontId="15" fillId="16" borderId="4" xfId="13" applyFont="1" applyFill="1" applyBorder="1" applyAlignment="1">
      <alignment horizontal="center" vertical="center" wrapText="1"/>
    </xf>
    <xf numFmtId="0" fontId="15" fillId="16" borderId="21" xfId="13" applyFont="1" applyFill="1" applyBorder="1" applyAlignment="1">
      <alignment horizontal="center" vertical="center" wrapText="1"/>
    </xf>
    <xf numFmtId="0" fontId="9" fillId="0" borderId="4" xfId="0" applyFont="1" applyBorder="1" applyAlignment="1">
      <alignment horizontal="justify" vertical="center"/>
    </xf>
    <xf numFmtId="0" fontId="9" fillId="0" borderId="4" xfId="0" applyFont="1" applyFill="1" applyBorder="1" applyAlignment="1">
      <alignment horizontal="center"/>
    </xf>
    <xf numFmtId="0" fontId="9" fillId="0" borderId="4" xfId="0" applyFont="1" applyFill="1" applyBorder="1"/>
    <xf numFmtId="172" fontId="0" fillId="0" borderId="4" xfId="0" applyNumberFormat="1" applyFont="1" applyBorder="1"/>
    <xf numFmtId="0" fontId="15" fillId="0" borderId="0" xfId="0" applyFont="1" applyBorder="1" applyAlignment="1">
      <alignment wrapText="1"/>
    </xf>
    <xf numFmtId="0" fontId="9" fillId="0" borderId="0" xfId="0" applyFont="1" applyFill="1" applyBorder="1" applyAlignment="1">
      <alignment horizontal="justify" wrapText="1"/>
    </xf>
    <xf numFmtId="10" fontId="15" fillId="0" borderId="0" xfId="14" applyNumberFormat="1" applyFont="1" applyFill="1" applyBorder="1"/>
    <xf numFmtId="0" fontId="0" fillId="0" borderId="0" xfId="0" applyFill="1" applyBorder="1"/>
    <xf numFmtId="0" fontId="9" fillId="0" borderId="4" xfId="0" applyFont="1" applyFill="1" applyBorder="1" applyAlignment="1">
      <alignment horizontal="justify" wrapText="1"/>
    </xf>
    <xf numFmtId="43" fontId="9" fillId="0" borderId="4" xfId="19" applyFont="1" applyFill="1" applyBorder="1"/>
    <xf numFmtId="0" fontId="0" fillId="0" borderId="4" xfId="0" applyFill="1" applyBorder="1"/>
    <xf numFmtId="10" fontId="15" fillId="0" borderId="4" xfId="14" applyNumberFormat="1" applyFont="1" applyFill="1" applyBorder="1"/>
    <xf numFmtId="43" fontId="9" fillId="0" borderId="0" xfId="19" applyFont="1" applyFill="1" applyBorder="1"/>
    <xf numFmtId="0" fontId="0" fillId="13" borderId="0" xfId="0" applyFill="1" applyBorder="1"/>
    <xf numFmtId="0" fontId="0" fillId="0" borderId="0" xfId="0" applyBorder="1" applyAlignment="1">
      <alignment wrapText="1"/>
    </xf>
    <xf numFmtId="0" fontId="0" fillId="0" borderId="4" xfId="0" applyBorder="1" applyAlignment="1">
      <alignment horizontal="left" vertical="center" wrapText="1"/>
    </xf>
    <xf numFmtId="172" fontId="9" fillId="0" borderId="4" xfId="0" applyNumberFormat="1" applyFont="1" applyBorder="1" applyAlignment="1"/>
    <xf numFmtId="0" fontId="15" fillId="16" borderId="4" xfId="0" applyFont="1" applyFill="1" applyBorder="1" applyAlignment="1">
      <alignment horizontal="center" vertical="center" wrapText="1"/>
    </xf>
    <xf numFmtId="0" fontId="15" fillId="16" borderId="4" xfId="18" applyFont="1" applyFill="1" applyBorder="1" applyAlignment="1">
      <alignment horizontal="center" vertical="center"/>
    </xf>
    <xf numFmtId="0" fontId="13" fillId="13" borderId="10" xfId="0" applyFont="1" applyFill="1" applyBorder="1"/>
    <xf numFmtId="0" fontId="13" fillId="13" borderId="3" xfId="0" applyFont="1" applyFill="1" applyBorder="1"/>
    <xf numFmtId="0" fontId="13" fillId="13" borderId="10" xfId="0" applyFont="1" applyFill="1" applyBorder="1" applyAlignment="1">
      <alignment wrapText="1"/>
    </xf>
    <xf numFmtId="0" fontId="13" fillId="13" borderId="3" xfId="0" applyFont="1" applyFill="1" applyBorder="1" applyAlignment="1">
      <alignment wrapText="1"/>
    </xf>
    <xf numFmtId="0" fontId="15" fillId="0" borderId="0" xfId="18" applyFont="1" applyFill="1" applyAlignment="1">
      <alignment horizontal="left"/>
    </xf>
    <xf numFmtId="0" fontId="13" fillId="0" borderId="0" xfId="0" applyFont="1"/>
    <xf numFmtId="0" fontId="15" fillId="16" borderId="4" xfId="18" applyFont="1" applyFill="1" applyBorder="1" applyAlignment="1">
      <alignment horizontal="center" vertical="center" wrapText="1"/>
    </xf>
    <xf numFmtId="0" fontId="0" fillId="0" borderId="0" xfId="0"/>
    <xf numFmtId="0" fontId="20" fillId="0" borderId="0" xfId="13" applyFont="1" applyAlignment="1">
      <alignment horizontal="left"/>
    </xf>
    <xf numFmtId="0" fontId="9" fillId="0" borderId="0" xfId="13" applyFont="1" applyAlignment="1">
      <alignment horizontal="left"/>
    </xf>
    <xf numFmtId="0" fontId="9" fillId="0" borderId="4" xfId="0" applyFont="1" applyBorder="1" applyAlignment="1">
      <alignment horizontal="center" vertical="center" wrapText="1"/>
    </xf>
    <xf numFmtId="0" fontId="15" fillId="16" borderId="11" xfId="0" applyFont="1" applyFill="1" applyBorder="1" applyAlignment="1">
      <alignment vertical="center" wrapText="1"/>
    </xf>
    <xf numFmtId="0" fontId="0" fillId="0" borderId="0" xfId="0" applyAlignment="1">
      <alignment horizontal="center" vertical="center"/>
    </xf>
    <xf numFmtId="0" fontId="0" fillId="0" borderId="4" xfId="0" applyFont="1" applyBorder="1" applyAlignment="1">
      <alignment wrapText="1"/>
    </xf>
    <xf numFmtId="0" fontId="13" fillId="0" borderId="4" xfId="0" applyFont="1" applyFill="1" applyBorder="1"/>
    <xf numFmtId="0" fontId="9" fillId="0" borderId="4" xfId="13" applyFont="1" applyFill="1" applyBorder="1" applyAlignment="1">
      <alignment horizontal="center"/>
    </xf>
    <xf numFmtId="0" fontId="9" fillId="0" borderId="4" xfId="13" applyFont="1" applyFill="1" applyBorder="1"/>
    <xf numFmtId="0" fontId="0" fillId="0" borderId="4" xfId="0" applyFill="1" applyBorder="1" applyAlignment="1">
      <alignment horizontal="center"/>
    </xf>
    <xf numFmtId="0" fontId="0" fillId="0" borderId="4" xfId="0" applyFill="1" applyBorder="1" applyAlignment="1">
      <alignment horizontal="justify" wrapText="1"/>
    </xf>
    <xf numFmtId="172" fontId="0" fillId="0" borderId="4" xfId="0" applyNumberFormat="1" applyFill="1" applyBorder="1" applyAlignment="1">
      <alignment horizontal="center" wrapText="1"/>
    </xf>
    <xf numFmtId="172" fontId="0" fillId="0" borderId="4" xfId="0" applyNumberFormat="1" applyFill="1" applyBorder="1" applyAlignment="1">
      <alignment horizontal="center"/>
    </xf>
    <xf numFmtId="0" fontId="0" fillId="0" borderId="11" xfId="0" applyFill="1" applyBorder="1" applyAlignment="1">
      <alignment horizontal="justify" wrapText="1"/>
    </xf>
    <xf numFmtId="172" fontId="0" fillId="0" borderId="11" xfId="0" applyNumberFormat="1" applyFill="1" applyBorder="1" applyAlignment="1">
      <alignment horizontal="center"/>
    </xf>
    <xf numFmtId="0" fontId="0" fillId="0" borderId="4" xfId="0" applyFill="1" applyBorder="1" applyAlignment="1">
      <alignment horizontal="justify"/>
    </xf>
    <xf numFmtId="0" fontId="15" fillId="0" borderId="4" xfId="0" applyFont="1" applyFill="1" applyBorder="1" applyAlignment="1">
      <alignment horizontal="center" wrapText="1"/>
    </xf>
    <xf numFmtId="0" fontId="9" fillId="16" borderId="4" xfId="0" applyFont="1" applyFill="1" applyBorder="1"/>
    <xf numFmtId="0" fontId="9" fillId="16" borderId="4" xfId="0" applyFont="1" applyFill="1" applyBorder="1" applyAlignment="1">
      <alignment horizontal="center"/>
    </xf>
    <xf numFmtId="0" fontId="0" fillId="0" borderId="0" xfId="0" applyFill="1"/>
    <xf numFmtId="0" fontId="32" fillId="0" borderId="4" xfId="76" applyFont="1" applyBorder="1" applyAlignment="1">
      <alignment vertical="center"/>
    </xf>
    <xf numFmtId="17" fontId="15" fillId="16" borderId="4" xfId="0" applyNumberFormat="1"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4" xfId="18" applyFont="1" applyFill="1" applyBorder="1" applyAlignment="1">
      <alignment horizontal="center" vertical="center"/>
    </xf>
    <xf numFmtId="0" fontId="15" fillId="16" borderId="4" xfId="18" applyFont="1" applyFill="1" applyBorder="1" applyAlignment="1">
      <alignment horizontal="center" vertical="center" wrapText="1"/>
    </xf>
    <xf numFmtId="0" fontId="15" fillId="5" borderId="0" xfId="18" applyFont="1" applyFill="1" applyAlignment="1">
      <alignment horizontal="center"/>
    </xf>
    <xf numFmtId="0" fontId="14" fillId="5" borderId="0" xfId="18" applyFont="1" applyFill="1" applyAlignment="1">
      <alignment horizontal="left"/>
    </xf>
    <xf numFmtId="0" fontId="15" fillId="16" borderId="4" xfId="18" applyFont="1" applyFill="1" applyBorder="1" applyAlignment="1">
      <alignment horizontal="center"/>
    </xf>
    <xf numFmtId="0" fontId="15" fillId="0" borderId="0" xfId="18" applyFont="1" applyFill="1" applyAlignment="1">
      <alignment horizontal="left"/>
    </xf>
    <xf numFmtId="0" fontId="15" fillId="0" borderId="0" xfId="0" applyFont="1" applyAlignment="1">
      <alignment horizontal="center"/>
    </xf>
    <xf numFmtId="0" fontId="0" fillId="0" borderId="0" xfId="0"/>
    <xf numFmtId="0" fontId="12" fillId="0" borderId="0" xfId="0" applyFont="1" applyAlignment="1">
      <alignment horizontal="center"/>
    </xf>
    <xf numFmtId="0" fontId="0" fillId="13" borderId="10" xfId="0" applyFill="1" applyBorder="1"/>
    <xf numFmtId="0" fontId="0" fillId="0" borderId="0" xfId="0" applyAlignment="1">
      <alignment horizontal="center"/>
    </xf>
    <xf numFmtId="0" fontId="9" fillId="0" borderId="0" xfId="0" applyFont="1"/>
    <xf numFmtId="0" fontId="0" fillId="13" borderId="3" xfId="0" applyFill="1" applyBorder="1"/>
    <xf numFmtId="0" fontId="9" fillId="0" borderId="0" xfId="13" applyFont="1" applyAlignment="1">
      <alignment horizontal="left"/>
    </xf>
    <xf numFmtId="0" fontId="0" fillId="13" borderId="15" xfId="0" applyFill="1" applyBorder="1" applyAlignment="1">
      <alignment wrapText="1"/>
    </xf>
    <xf numFmtId="0" fontId="0" fillId="13" borderId="10" xfId="0" applyFill="1" applyBorder="1" applyAlignment="1">
      <alignment wrapText="1"/>
    </xf>
    <xf numFmtId="0" fontId="0" fillId="13" borderId="3" xfId="0" applyFill="1" applyBorder="1" applyAlignment="1">
      <alignment wrapText="1"/>
    </xf>
    <xf numFmtId="0" fontId="14" fillId="5" borderId="0" xfId="0" applyFont="1" applyFill="1"/>
    <xf numFmtId="0" fontId="12" fillId="0" borderId="0" xfId="0" applyFont="1"/>
    <xf numFmtId="0" fontId="31" fillId="0" borderId="4" xfId="0" applyFont="1" applyBorder="1" applyAlignment="1">
      <alignment horizontal="center" vertical="center" wrapText="1"/>
    </xf>
    <xf numFmtId="0" fontId="13" fillId="13" borderId="3" xfId="0" applyFont="1" applyFill="1" applyBorder="1" applyAlignment="1">
      <alignment horizontal="justify"/>
    </xf>
    <xf numFmtId="0" fontId="13" fillId="13" borderId="3" xfId="0" applyFont="1" applyFill="1" applyBorder="1" applyAlignment="1">
      <alignment horizontal="justify" wrapText="1"/>
    </xf>
    <xf numFmtId="0" fontId="13" fillId="0" borderId="0" xfId="0" applyFont="1"/>
    <xf numFmtId="0" fontId="0" fillId="0" borderId="0" xfId="0"/>
    <xf numFmtId="0" fontId="12" fillId="0" borderId="0" xfId="0" applyFont="1"/>
    <xf numFmtId="0" fontId="15" fillId="0" borderId="0" xfId="18" applyFont="1" applyAlignment="1">
      <alignment horizontal="left"/>
    </xf>
    <xf numFmtId="0" fontId="9" fillId="0" borderId="0" xfId="117" applyFont="1">
      <alignment vertical="center"/>
    </xf>
    <xf numFmtId="0" fontId="15" fillId="0" borderId="0" xfId="117" applyFont="1">
      <alignment vertical="center"/>
    </xf>
    <xf numFmtId="0" fontId="15" fillId="0" borderId="0" xfId="76" applyFont="1" applyAlignment="1">
      <alignment vertical="center"/>
    </xf>
    <xf numFmtId="0" fontId="9" fillId="0" borderId="0" xfId="76" applyFont="1" applyAlignment="1">
      <alignment vertical="center"/>
    </xf>
    <xf numFmtId="0" fontId="15" fillId="0" borderId="0" xfId="118" applyFont="1">
      <alignment vertical="center"/>
    </xf>
    <xf numFmtId="0" fontId="9" fillId="0" borderId="0" xfId="78" applyFont="1" applyAlignment="1">
      <alignment vertical="center"/>
    </xf>
    <xf numFmtId="0" fontId="15" fillId="19" borderId="4" xfId="118" applyFont="1" applyFill="1" applyBorder="1" applyAlignment="1">
      <alignment horizontal="center" vertical="center" wrapText="1"/>
    </xf>
    <xf numFmtId="0" fontId="9" fillId="0" borderId="4" xfId="78" applyFont="1" applyBorder="1" applyAlignment="1">
      <alignment horizontal="left" vertical="center"/>
    </xf>
    <xf numFmtId="0" fontId="9" fillId="0" borderId="4" xfId="78" applyFont="1" applyBorder="1" applyAlignment="1">
      <alignment vertical="center"/>
    </xf>
    <xf numFmtId="0" fontId="9" fillId="0" borderId="4" xfId="78" applyFont="1" applyBorder="1" applyAlignment="1">
      <alignment horizontal="left" vertical="center" wrapText="1"/>
    </xf>
    <xf numFmtId="0" fontId="15" fillId="0" borderId="0" xfId="78" applyFont="1" applyAlignment="1">
      <alignment vertical="center"/>
    </xf>
    <xf numFmtId="0" fontId="15" fillId="0" borderId="0" xfId="76" applyFont="1" applyAlignment="1">
      <alignment horizontal="center" vertical="center"/>
    </xf>
    <xf numFmtId="0" fontId="15" fillId="9" borderId="0" xfId="118" applyFont="1" applyFill="1">
      <alignment vertical="center"/>
    </xf>
    <xf numFmtId="0" fontId="15" fillId="9" borderId="0" xfId="78" applyFont="1" applyFill="1" applyAlignment="1">
      <alignment horizontal="center" vertical="center"/>
    </xf>
    <xf numFmtId="0" fontId="9" fillId="9" borderId="0" xfId="78" applyFont="1" applyFill="1" applyAlignment="1">
      <alignment vertical="center"/>
    </xf>
    <xf numFmtId="0" fontId="9" fillId="9" borderId="0" xfId="117" applyFont="1" applyFill="1">
      <alignment vertical="center"/>
    </xf>
    <xf numFmtId="0" fontId="15" fillId="20" borderId="0" xfId="78" applyFont="1" applyFill="1" applyAlignment="1">
      <alignment horizontal="center" vertical="center" wrapText="1"/>
    </xf>
    <xf numFmtId="0" fontId="15" fillId="20" borderId="0" xfId="78" applyFont="1" applyFill="1" applyAlignment="1">
      <alignment horizontal="center" vertical="center"/>
    </xf>
    <xf numFmtId="0" fontId="15" fillId="20" borderId="0" xfId="118" applyFont="1" applyFill="1" applyAlignment="1">
      <alignment horizontal="center" vertical="center" wrapText="1"/>
    </xf>
    <xf numFmtId="0" fontId="9" fillId="9" borderId="0" xfId="78" applyFont="1" applyFill="1" applyAlignment="1">
      <alignment horizontal="center" vertical="center"/>
    </xf>
    <xf numFmtId="0" fontId="9" fillId="9" borderId="0" xfId="78" applyFont="1" applyFill="1" applyAlignment="1">
      <alignment horizontal="left" vertical="center"/>
    </xf>
    <xf numFmtId="0" fontId="9" fillId="9" borderId="0" xfId="78" applyFont="1" applyFill="1" applyAlignment="1">
      <alignment horizontal="left" vertical="center" wrapText="1"/>
    </xf>
    <xf numFmtId="0" fontId="15" fillId="9" borderId="0" xfId="78" applyFont="1" applyFill="1" applyAlignment="1">
      <alignment vertical="center"/>
    </xf>
    <xf numFmtId="0" fontId="9" fillId="0" borderId="0" xfId="78" applyFont="1" applyAlignment="1">
      <alignment horizontal="center" vertical="center"/>
    </xf>
    <xf numFmtId="2" fontId="9" fillId="0" borderId="4" xfId="0" applyNumberFormat="1" applyFont="1" applyBorder="1" applyAlignment="1">
      <alignment horizontal="center" vertical="center"/>
    </xf>
    <xf numFmtId="9" fontId="9" fillId="0" borderId="0" xfId="119" applyFont="1" applyAlignment="1">
      <alignment horizontal="center" vertical="center"/>
    </xf>
    <xf numFmtId="2" fontId="9" fillId="0" borderId="0" xfId="0" applyNumberFormat="1" applyFont="1" applyAlignment="1">
      <alignment horizontal="center" vertical="center"/>
    </xf>
    <xf numFmtId="0" fontId="9" fillId="0" borderId="0" xfId="120" applyFont="1"/>
    <xf numFmtId="0" fontId="9" fillId="0" borderId="0" xfId="78" applyFont="1" applyAlignment="1">
      <alignment horizontal="center"/>
    </xf>
    <xf numFmtId="0" fontId="9" fillId="0" borderId="0" xfId="121" applyFont="1"/>
    <xf numFmtId="0" fontId="9" fillId="0" borderId="0" xfId="121" applyFont="1" applyAlignment="1">
      <alignment wrapText="1"/>
    </xf>
    <xf numFmtId="2" fontId="9" fillId="0" borderId="0" xfId="121" applyNumberFormat="1" applyFont="1"/>
    <xf numFmtId="0" fontId="32" fillId="0" borderId="0" xfId="76" applyFont="1" applyAlignment="1">
      <alignment vertical="center"/>
    </xf>
    <xf numFmtId="0" fontId="33" fillId="0" borderId="0" xfId="76" applyFont="1" applyAlignment="1">
      <alignment horizontal="centerContinuous" vertical="center"/>
    </xf>
    <xf numFmtId="0" fontId="32" fillId="0" borderId="0" xfId="76" applyFont="1" applyAlignment="1">
      <alignment horizontal="centerContinuous" vertical="center"/>
    </xf>
    <xf numFmtId="0" fontId="9" fillId="0" borderId="4" xfId="76" applyFont="1" applyBorder="1" applyAlignment="1">
      <alignment vertical="center"/>
    </xf>
    <xf numFmtId="0" fontId="33" fillId="9" borderId="0" xfId="76" applyFont="1" applyFill="1"/>
    <xf numFmtId="0" fontId="32" fillId="9" borderId="0" xfId="76" applyFont="1" applyFill="1" applyAlignment="1">
      <alignment horizontal="centerContinuous"/>
    </xf>
    <xf numFmtId="0" fontId="32" fillId="9" borderId="0" xfId="76" applyFont="1" applyFill="1"/>
    <xf numFmtId="0" fontId="33" fillId="9" borderId="0" xfId="76" applyFont="1" applyFill="1" applyAlignment="1">
      <alignment horizontal="centerContinuous"/>
    </xf>
    <xf numFmtId="0" fontId="33" fillId="9" borderId="0" xfId="78" applyFont="1" applyFill="1" applyAlignment="1">
      <alignment horizontal="left" vertical="center"/>
    </xf>
    <xf numFmtId="0" fontId="33" fillId="9" borderId="0" xfId="116" applyFont="1" applyFill="1" applyAlignment="1">
      <alignment horizontal="center" vertical="center" wrapText="1"/>
    </xf>
    <xf numFmtId="0" fontId="32" fillId="9" borderId="0" xfId="76" applyFont="1" applyFill="1" applyAlignment="1">
      <alignment vertical="center"/>
    </xf>
    <xf numFmtId="0" fontId="32" fillId="9" borderId="0" xfId="76" applyFont="1" applyFill="1" applyAlignment="1">
      <alignment vertical="center" wrapText="1"/>
    </xf>
    <xf numFmtId="0" fontId="33" fillId="9" borderId="0" xfId="76" applyFont="1" applyFill="1" applyAlignment="1">
      <alignment vertical="center"/>
    </xf>
    <xf numFmtId="0" fontId="33" fillId="9" borderId="0" xfId="76" applyFont="1" applyFill="1" applyAlignment="1">
      <alignment vertical="center" wrapText="1"/>
    </xf>
    <xf numFmtId="0" fontId="35" fillId="9" borderId="0" xfId="116" applyFont="1" applyFill="1" applyAlignment="1">
      <alignment horizontal="left" vertical="center"/>
    </xf>
    <xf numFmtId="0" fontId="33" fillId="9" borderId="0" xfId="116" applyFont="1" applyFill="1" applyAlignment="1">
      <alignment horizontal="centerContinuous" vertical="center"/>
    </xf>
    <xf numFmtId="0" fontId="32" fillId="9" borderId="0" xfId="116" applyFont="1" applyFill="1" applyAlignment="1">
      <alignment vertical="center"/>
    </xf>
    <xf numFmtId="0" fontId="33" fillId="9" borderId="0" xfId="116" applyFont="1" applyFill="1" applyAlignment="1">
      <alignment vertical="center"/>
    </xf>
    <xf numFmtId="0" fontId="9" fillId="0" borderId="0" xfId="122" applyFont="1" applyAlignment="1">
      <alignment horizontal="centerContinuous" vertical="center"/>
    </xf>
    <xf numFmtId="0" fontId="9" fillId="0" borderId="0" xfId="122" applyFont="1">
      <alignment vertical="center"/>
    </xf>
    <xf numFmtId="0" fontId="9" fillId="0" borderId="0" xfId="116" applyFont="1" applyAlignment="1">
      <alignment horizontal="centerContinuous" vertical="center"/>
    </xf>
    <xf numFmtId="0" fontId="9" fillId="0" borderId="0" xfId="116" applyFont="1" applyAlignment="1">
      <alignment vertical="center"/>
    </xf>
    <xf numFmtId="0" fontId="15" fillId="0" borderId="0" xfId="122" applyFont="1" applyAlignment="1">
      <alignment horizontal="right" vertical="center"/>
    </xf>
    <xf numFmtId="0" fontId="15" fillId="9" borderId="0" xfId="122" applyFont="1" applyFill="1" applyAlignment="1">
      <alignment horizontal="center" vertical="center" wrapText="1"/>
    </xf>
    <xf numFmtId="0" fontId="9" fillId="9" borderId="0" xfId="122" applyFont="1" applyFill="1">
      <alignment vertical="center"/>
    </xf>
    <xf numFmtId="0" fontId="9" fillId="0" borderId="4" xfId="122" applyFont="1" applyBorder="1" applyAlignment="1">
      <alignment horizontal="center" vertical="center"/>
    </xf>
    <xf numFmtId="0" fontId="9" fillId="18" borderId="4" xfId="116" applyFont="1" applyFill="1" applyBorder="1" applyAlignment="1">
      <alignment horizontal="left" vertical="center"/>
    </xf>
    <xf numFmtId="0" fontId="9" fillId="0" borderId="4" xfId="122" applyFont="1" applyBorder="1">
      <alignment vertical="center"/>
    </xf>
    <xf numFmtId="0" fontId="15" fillId="18" borderId="4" xfId="116" applyFont="1" applyFill="1" applyBorder="1" applyAlignment="1">
      <alignment horizontal="left" vertical="center"/>
    </xf>
    <xf numFmtId="0" fontId="9" fillId="0" borderId="0" xfId="122" applyFont="1" applyAlignment="1">
      <alignment horizontal="center" vertical="center"/>
    </xf>
    <xf numFmtId="0" fontId="15" fillId="16" borderId="4" xfId="122" applyFont="1" applyFill="1" applyBorder="1" applyAlignment="1">
      <alignment vertical="center" wrapText="1"/>
    </xf>
    <xf numFmtId="0" fontId="15" fillId="16" borderId="4" xfId="122" applyFont="1" applyFill="1" applyBorder="1">
      <alignment vertical="center"/>
    </xf>
    <xf numFmtId="0" fontId="9" fillId="18" borderId="4" xfId="116" applyFont="1" applyFill="1" applyBorder="1" applyAlignment="1">
      <alignment horizontal="center" vertical="center"/>
    </xf>
    <xf numFmtId="0" fontId="9" fillId="9" borderId="4" xfId="116" applyFont="1" applyFill="1" applyBorder="1" applyAlignment="1">
      <alignment horizontal="center" vertical="center"/>
    </xf>
    <xf numFmtId="0" fontId="9" fillId="9" borderId="4" xfId="122" applyFont="1" applyFill="1" applyBorder="1">
      <alignment vertical="center"/>
    </xf>
    <xf numFmtId="0" fontId="9" fillId="9" borderId="4" xfId="116" applyFont="1" applyFill="1" applyBorder="1" applyAlignment="1">
      <alignment vertical="center"/>
    </xf>
    <xf numFmtId="0" fontId="15" fillId="0" borderId="4" xfId="122" applyFont="1" applyBorder="1">
      <alignment vertical="center"/>
    </xf>
    <xf numFmtId="0" fontId="9" fillId="0" borderId="4" xfId="116" applyFont="1" applyBorder="1" applyAlignment="1">
      <alignment vertical="center"/>
    </xf>
    <xf numFmtId="0" fontId="9" fillId="0" borderId="4" xfId="116" applyFont="1" applyBorder="1" applyAlignment="1">
      <alignment horizontal="center" vertical="center"/>
    </xf>
    <xf numFmtId="0" fontId="9" fillId="18" borderId="4" xfId="116" quotePrefix="1" applyFont="1" applyFill="1" applyBorder="1" applyAlignment="1">
      <alignment horizontal="left" vertical="center" wrapText="1"/>
    </xf>
    <xf numFmtId="0" fontId="0" fillId="13" borderId="19" xfId="0" applyFill="1" applyBorder="1" applyAlignment="1">
      <alignment wrapText="1"/>
    </xf>
    <xf numFmtId="0" fontId="0" fillId="0" borderId="4" xfId="0" applyBorder="1" applyAlignment="1">
      <alignment horizontal="justify" vertical="center"/>
    </xf>
    <xf numFmtId="0" fontId="9" fillId="0" borderId="4" xfId="57" applyFont="1" applyBorder="1" applyAlignment="1">
      <alignment horizontal="center" wrapText="1"/>
    </xf>
    <xf numFmtId="0" fontId="42" fillId="0" borderId="4" xfId="0" applyFont="1" applyBorder="1" applyAlignment="1">
      <alignment horizontal="justify" vertical="center"/>
    </xf>
    <xf numFmtId="0" fontId="39" fillId="0" borderId="4" xfId="0" applyFont="1" applyBorder="1" applyAlignment="1">
      <alignment horizontal="justify" vertical="center"/>
    </xf>
    <xf numFmtId="0" fontId="13" fillId="0" borderId="0" xfId="0" applyFont="1" applyAlignment="1">
      <alignment horizontal="left"/>
    </xf>
    <xf numFmtId="0" fontId="9" fillId="0" borderId="0" xfId="78" applyFont="1" applyAlignment="1">
      <alignment horizontal="left"/>
    </xf>
    <xf numFmtId="0" fontId="15" fillId="0" borderId="0" xfId="78" applyFont="1" applyAlignment="1">
      <alignment horizontal="left"/>
    </xf>
    <xf numFmtId="0" fontId="15" fillId="0" borderId="6" xfId="78" applyFont="1" applyBorder="1" applyAlignment="1">
      <alignment horizontal="center"/>
    </xf>
    <xf numFmtId="0" fontId="15" fillId="0" borderId="4" xfId="78" applyFont="1" applyBorder="1" applyAlignment="1">
      <alignment horizontal="left" wrapText="1"/>
    </xf>
    <xf numFmtId="0" fontId="28" fillId="0" borderId="4" xfId="78" applyFont="1" applyBorder="1" applyAlignment="1">
      <alignment horizontal="left"/>
    </xf>
    <xf numFmtId="2" fontId="9" fillId="0" borderId="4" xfId="78" applyNumberFormat="1" applyFont="1" applyBorder="1" applyAlignment="1">
      <alignment horizontal="left"/>
    </xf>
    <xf numFmtId="0" fontId="9" fillId="0" borderId="6" xfId="78" applyFont="1" applyBorder="1" applyAlignment="1">
      <alignment horizontal="center"/>
    </xf>
    <xf numFmtId="0" fontId="9" fillId="0" borderId="4" xfId="78" applyFont="1" applyBorder="1" applyAlignment="1">
      <alignment horizontal="left" wrapText="1"/>
    </xf>
    <xf numFmtId="0" fontId="9" fillId="0" borderId="4" xfId="78" applyFont="1" applyBorder="1" applyAlignment="1">
      <alignment horizontal="left"/>
    </xf>
    <xf numFmtId="0" fontId="9" fillId="0" borderId="30" xfId="78" applyFont="1" applyBorder="1" applyAlignment="1">
      <alignment horizontal="center"/>
    </xf>
    <xf numFmtId="43" fontId="27" fillId="0" borderId="4" xfId="75" applyFont="1" applyBorder="1" applyAlignment="1">
      <alignment horizontal="right"/>
    </xf>
    <xf numFmtId="43" fontId="15" fillId="0" borderId="4" xfId="75" applyFont="1" applyBorder="1" applyAlignment="1">
      <alignment horizontal="left"/>
    </xf>
    <xf numFmtId="10" fontId="28" fillId="0" borderId="4" xfId="78" applyNumberFormat="1" applyFont="1" applyBorder="1" applyAlignment="1">
      <alignment horizontal="right"/>
    </xf>
    <xf numFmtId="43" fontId="27" fillId="0" borderId="4" xfId="75" applyFont="1" applyBorder="1" applyAlignment="1">
      <alignment horizontal="left"/>
    </xf>
    <xf numFmtId="0" fontId="15" fillId="0" borderId="30" xfId="78" applyFont="1" applyBorder="1" applyAlignment="1">
      <alignment horizontal="center"/>
    </xf>
    <xf numFmtId="2" fontId="28" fillId="0" borderId="4" xfId="78" applyNumberFormat="1" applyFont="1" applyBorder="1" applyAlignment="1">
      <alignment horizontal="left"/>
    </xf>
    <xf numFmtId="0" fontId="9" fillId="0" borderId="30" xfId="78" applyFont="1" applyBorder="1" applyAlignment="1">
      <alignment horizontal="left"/>
    </xf>
    <xf numFmtId="10" fontId="28" fillId="0" borderId="4" xfId="60" applyNumberFormat="1" applyFont="1" applyBorder="1" applyAlignment="1">
      <alignment horizontal="left"/>
    </xf>
    <xf numFmtId="0" fontId="9" fillId="0" borderId="0" xfId="81" applyFont="1" applyAlignment="1">
      <alignment horizontal="left"/>
    </xf>
    <xf numFmtId="49" fontId="9" fillId="0" borderId="0" xfId="81" applyNumberFormat="1" applyFont="1" applyAlignment="1">
      <alignment wrapText="1"/>
    </xf>
    <xf numFmtId="0" fontId="9" fillId="9" borderId="0" xfId="0" applyFont="1" applyFill="1" applyAlignment="1"/>
    <xf numFmtId="0" fontId="15" fillId="16" borderId="4" xfId="0" applyFont="1" applyFill="1" applyBorder="1" applyAlignment="1">
      <alignment horizontal="center" vertical="center" wrapText="1"/>
    </xf>
    <xf numFmtId="0" fontId="15" fillId="16" borderId="4" xfId="18" applyFont="1" applyFill="1" applyBorder="1" applyAlignment="1">
      <alignment horizontal="center" vertical="center"/>
    </xf>
    <xf numFmtId="0" fontId="15" fillId="16" borderId="4" xfId="18" applyFont="1" applyFill="1" applyBorder="1" applyAlignment="1">
      <alignment horizontal="center" vertical="center" wrapText="1"/>
    </xf>
    <xf numFmtId="0" fontId="0" fillId="0" borderId="0" xfId="0"/>
    <xf numFmtId="0" fontId="0" fillId="0" borderId="0" xfId="0" applyAlignment="1">
      <alignment horizontal="left"/>
    </xf>
    <xf numFmtId="0" fontId="15" fillId="16" borderId="4" xfId="78" applyFont="1" applyFill="1" applyBorder="1" applyAlignment="1">
      <alignment horizontal="center" vertical="center" wrapText="1"/>
    </xf>
    <xf numFmtId="0" fontId="32" fillId="0" borderId="0" xfId="118" applyFont="1">
      <alignment vertical="center"/>
    </xf>
    <xf numFmtId="0" fontId="32" fillId="0" borderId="4" xfId="118" applyFont="1" applyBorder="1">
      <alignment vertical="center"/>
    </xf>
    <xf numFmtId="0" fontId="32" fillId="0" borderId="0" xfId="118" applyFont="1" applyAlignment="1">
      <alignment horizontal="center" vertical="center"/>
    </xf>
    <xf numFmtId="0" fontId="15" fillId="0" borderId="4" xfId="116" applyFont="1" applyBorder="1" applyAlignment="1">
      <alignment horizontal="center" vertical="center" wrapText="1"/>
    </xf>
    <xf numFmtId="16" fontId="15" fillId="0" borderId="4" xfId="116" applyNumberFormat="1" applyFont="1" applyBorder="1" applyAlignment="1">
      <alignment horizontal="center" vertical="center" wrapText="1"/>
    </xf>
    <xf numFmtId="0" fontId="9" fillId="0" borderId="4" xfId="118" applyFont="1" applyBorder="1">
      <alignment vertical="center"/>
    </xf>
    <xf numFmtId="0" fontId="9" fillId="0" borderId="23" xfId="118" applyFont="1" applyBorder="1">
      <alignment vertical="center"/>
    </xf>
    <xf numFmtId="0" fontId="15" fillId="16" borderId="4" xfId="118" applyFont="1" applyFill="1" applyBorder="1" applyAlignment="1">
      <alignment horizontal="center" vertical="center" wrapText="1"/>
    </xf>
    <xf numFmtId="0" fontId="14" fillId="0" borderId="0" xfId="0" applyFont="1" applyAlignment="1">
      <alignment horizontal="left"/>
    </xf>
    <xf numFmtId="0" fontId="15" fillId="16" borderId="4" xfId="18" applyFont="1" applyFill="1" applyBorder="1" applyAlignment="1">
      <alignment horizontal="center" vertical="center"/>
    </xf>
    <xf numFmtId="0" fontId="0" fillId="0" borderId="0" xfId="0"/>
    <xf numFmtId="0" fontId="12" fillId="0" borderId="0" xfId="0" applyFont="1" applyAlignment="1">
      <alignment horizontal="center"/>
    </xf>
    <xf numFmtId="0" fontId="0" fillId="13" borderId="3" xfId="0" applyFill="1" applyBorder="1"/>
    <xf numFmtId="0" fontId="15" fillId="0" borderId="4" xfId="0" applyFont="1" applyBorder="1" applyAlignment="1">
      <alignment horizontal="center"/>
    </xf>
    <xf numFmtId="0" fontId="32" fillId="0" borderId="0" xfId="78" applyFont="1" applyAlignment="1">
      <alignment vertical="center"/>
    </xf>
    <xf numFmtId="0" fontId="32" fillId="0" borderId="0" xfId="78" applyFont="1" applyAlignment="1">
      <alignment horizontal="centerContinuous" vertical="center"/>
    </xf>
    <xf numFmtId="0" fontId="15" fillId="18" borderId="0" xfId="78" applyFont="1" applyFill="1" applyAlignment="1">
      <alignment horizontal="left" vertical="center"/>
    </xf>
    <xf numFmtId="0" fontId="9" fillId="0" borderId="0" xfId="78" applyFont="1" applyAlignment="1">
      <alignment horizontal="centerContinuous" vertical="center"/>
    </xf>
    <xf numFmtId="0" fontId="15" fillId="0" borderId="4" xfId="78" applyFont="1" applyBorder="1" applyAlignment="1">
      <alignment vertical="center"/>
    </xf>
    <xf numFmtId="0" fontId="15" fillId="0" borderId="4" xfId="78" applyFont="1" applyBorder="1" applyAlignment="1">
      <alignment horizontal="left" vertical="center"/>
    </xf>
    <xf numFmtId="0" fontId="9" fillId="0" borderId="0" xfId="78" applyFont="1" applyAlignment="1">
      <alignment horizontal="right" vertical="center"/>
    </xf>
    <xf numFmtId="0" fontId="15" fillId="16" borderId="4" xfId="78" applyFont="1" applyFill="1" applyBorder="1" applyAlignment="1">
      <alignment vertical="center"/>
    </xf>
    <xf numFmtId="0" fontId="9" fillId="16" borderId="4" xfId="78" applyFont="1" applyFill="1" applyBorder="1" applyAlignment="1">
      <alignment vertical="center"/>
    </xf>
    <xf numFmtId="0" fontId="15" fillId="0" borderId="11" xfId="78" applyFont="1" applyFill="1" applyBorder="1" applyAlignment="1">
      <alignment horizontal="center" vertical="center" wrapText="1"/>
    </xf>
    <xf numFmtId="0" fontId="33" fillId="0" borderId="0" xfId="78" applyFont="1" applyFill="1" applyAlignment="1">
      <alignment horizontal="center" vertical="center" wrapText="1"/>
    </xf>
    <xf numFmtId="0" fontId="32" fillId="0" borderId="0" xfId="78" applyFont="1" applyFill="1" applyAlignment="1">
      <alignment vertical="center"/>
    </xf>
    <xf numFmtId="0" fontId="9" fillId="0" borderId="10" xfId="0" applyFont="1" applyBorder="1" applyAlignment="1">
      <alignment horizontal="justify"/>
    </xf>
    <xf numFmtId="0" fontId="9" fillId="0" borderId="0" xfId="0" applyFont="1" applyBorder="1" applyAlignment="1"/>
    <xf numFmtId="0" fontId="9" fillId="0" borderId="0" xfId="13" applyFont="1" applyBorder="1"/>
    <xf numFmtId="0" fontId="0" fillId="0" borderId="0" xfId="0"/>
    <xf numFmtId="0" fontId="15" fillId="0" borderId="4" xfId="0" applyFont="1" applyBorder="1" applyAlignment="1">
      <alignment horizontal="center" vertical="center"/>
    </xf>
    <xf numFmtId="2" fontId="9" fillId="0" borderId="3" xfId="0" applyNumberFormat="1" applyFont="1" applyBorder="1" applyAlignment="1">
      <alignment horizontal="center"/>
    </xf>
    <xf numFmtId="0" fontId="15" fillId="0" borderId="4" xfId="18" applyFont="1" applyBorder="1" applyAlignment="1">
      <alignment wrapText="1"/>
    </xf>
    <xf numFmtId="0" fontId="9" fillId="0" borderId="4" xfId="18" applyFont="1" applyBorder="1"/>
    <xf numFmtId="2" fontId="15" fillId="0" borderId="4" xfId="18" applyNumberFormat="1" applyFont="1" applyBorder="1" applyAlignment="1">
      <alignment horizontal="center" vertical="center"/>
    </xf>
    <xf numFmtId="2" fontId="9" fillId="0" borderId="4" xfId="18" applyNumberFormat="1" applyFont="1" applyBorder="1" applyAlignment="1">
      <alignment horizontal="center" vertical="center"/>
    </xf>
    <xf numFmtId="0" fontId="9" fillId="0" borderId="4" xfId="18" applyFont="1" applyBorder="1" applyAlignment="1">
      <alignment wrapText="1"/>
    </xf>
    <xf numFmtId="2" fontId="9" fillId="9" borderId="4" xfId="60" applyNumberFormat="1" applyFont="1" applyFill="1" applyBorder="1" applyAlignment="1">
      <alignment horizontal="center" vertical="center"/>
    </xf>
    <xf numFmtId="10" fontId="9" fillId="0" borderId="4" xfId="60" applyNumberFormat="1" applyFont="1" applyBorder="1" applyAlignment="1">
      <alignment horizontal="center" vertical="center"/>
    </xf>
    <xf numFmtId="2" fontId="9" fillId="9" borderId="4" xfId="18" applyNumberFormat="1" applyFont="1" applyFill="1" applyBorder="1" applyAlignment="1">
      <alignment horizontal="center" vertical="center"/>
    </xf>
    <xf numFmtId="2" fontId="9" fillId="0" borderId="4" xfId="60" applyNumberFormat="1" applyFont="1" applyBorder="1" applyAlignment="1">
      <alignment horizontal="center" vertical="center"/>
    </xf>
    <xf numFmtId="2" fontId="15" fillId="12" borderId="31" xfId="18" applyNumberFormat="1" applyFont="1" applyFill="1" applyBorder="1" applyAlignment="1">
      <alignment horizontal="center" vertical="center"/>
    </xf>
    <xf numFmtId="0" fontId="0" fillId="13" borderId="19" xfId="0" applyFill="1" applyBorder="1" applyAlignment="1">
      <alignment horizontal="left"/>
    </xf>
    <xf numFmtId="0" fontId="15" fillId="0" borderId="11" xfId="18" applyFont="1" applyBorder="1" applyAlignment="1">
      <alignment horizontal="center" vertical="center" wrapText="1"/>
    </xf>
    <xf numFmtId="0" fontId="15" fillId="0" borderId="4" xfId="18" applyFont="1" applyBorder="1" applyAlignment="1">
      <alignment horizontal="center" vertical="center" wrapText="1"/>
    </xf>
    <xf numFmtId="0" fontId="14" fillId="5" borderId="0" xfId="18" applyFont="1" applyFill="1" applyAlignment="1"/>
    <xf numFmtId="0" fontId="14" fillId="5" borderId="0" xfId="0" applyFont="1" applyFill="1" applyAlignment="1"/>
    <xf numFmtId="0" fontId="15" fillId="5" borderId="0" xfId="18" applyFont="1" applyFill="1" applyAlignment="1"/>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16" xfId="0" applyFont="1" applyBorder="1" applyAlignment="1">
      <alignment horizontal="center" vertical="center"/>
    </xf>
    <xf numFmtId="0" fontId="9" fillId="0" borderId="23" xfId="0" applyFont="1" applyBorder="1" applyAlignment="1">
      <alignment horizontal="center" vertical="center"/>
    </xf>
    <xf numFmtId="0" fontId="15" fillId="0" borderId="23" xfId="0" applyFont="1" applyBorder="1" applyAlignment="1">
      <alignment horizontal="center" vertical="center"/>
    </xf>
    <xf numFmtId="0" fontId="0" fillId="0" borderId="0" xfId="0" applyAlignment="1">
      <alignment horizontal="left" vertical="center"/>
    </xf>
    <xf numFmtId="0" fontId="14" fillId="0" borderId="0" xfId="0" applyFont="1" applyAlignment="1">
      <alignment vertical="center"/>
    </xf>
    <xf numFmtId="0" fontId="15" fillId="16" borderId="4" xfId="18" applyFont="1" applyFill="1" applyBorder="1" applyAlignment="1">
      <alignment horizontal="center" vertical="center"/>
    </xf>
    <xf numFmtId="0" fontId="30" fillId="0" borderId="23"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4" xfId="0" applyBorder="1" applyAlignment="1">
      <alignment horizontal="center" vertical="center"/>
    </xf>
    <xf numFmtId="0" fontId="30" fillId="17" borderId="11" xfId="0" applyFont="1" applyFill="1" applyBorder="1" applyAlignment="1">
      <alignment horizontal="center" vertical="center" wrapText="1"/>
    </xf>
    <xf numFmtId="0" fontId="38" fillId="17" borderId="11"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12" fillId="21" borderId="4" xfId="0" applyFont="1" applyFill="1" applyBorder="1" applyAlignment="1">
      <alignment horizontal="center" vertical="center" wrapText="1"/>
    </xf>
    <xf numFmtId="0" fontId="12" fillId="0" borderId="4" xfId="0" applyFont="1" applyBorder="1" applyAlignment="1">
      <alignment horizontal="justify" vertical="center"/>
    </xf>
    <xf numFmtId="0" fontId="12" fillId="0" borderId="4" xfId="0" applyFont="1" applyBorder="1" applyAlignment="1">
      <alignment horizontal="center" vertical="center"/>
    </xf>
    <xf numFmtId="4" fontId="12" fillId="0" borderId="4" xfId="0" applyNumberFormat="1" applyFont="1" applyBorder="1" applyAlignment="1">
      <alignment horizontal="right" vertical="center"/>
    </xf>
    <xf numFmtId="9" fontId="12" fillId="0" borderId="4" xfId="60" applyFont="1" applyBorder="1" applyAlignment="1">
      <alignment horizontal="center" vertical="center" wrapText="1"/>
    </xf>
    <xf numFmtId="2" fontId="12" fillId="0" borderId="4" xfId="0" applyNumberFormat="1" applyFont="1" applyBorder="1" applyAlignment="1">
      <alignment vertical="center" wrapText="1"/>
    </xf>
    <xf numFmtId="9" fontId="0" fillId="0" borderId="4" xfId="60" applyFont="1" applyBorder="1" applyAlignment="1">
      <alignment horizontal="center" vertical="center" wrapText="1"/>
    </xf>
    <xf numFmtId="2" fontId="0" fillId="0" borderId="4" xfId="0" applyNumberFormat="1" applyFont="1" applyBorder="1" applyAlignment="1">
      <alignment vertical="center" wrapText="1"/>
    </xf>
    <xf numFmtId="4" fontId="0" fillId="0" borderId="0" xfId="0" applyNumberFormat="1" applyFont="1"/>
    <xf numFmtId="9" fontId="0" fillId="0" borderId="0" xfId="60" applyFont="1"/>
    <xf numFmtId="0" fontId="15" fillId="0" borderId="4" xfId="0" applyFont="1" applyBorder="1" applyAlignment="1">
      <alignment horizontal="justify" vertical="center"/>
    </xf>
    <xf numFmtId="4" fontId="0" fillId="0" borderId="4" xfId="0" applyNumberFormat="1" applyFont="1" applyBorder="1" applyAlignment="1">
      <alignment horizontal="right" vertical="center"/>
    </xf>
    <xf numFmtId="10" fontId="12" fillId="0" borderId="4" xfId="60" applyNumberFormat="1" applyFont="1" applyBorder="1" applyAlignment="1">
      <alignment horizontal="center" vertical="center" wrapText="1"/>
    </xf>
    <xf numFmtId="2" fontId="0" fillId="0" borderId="4" xfId="0" applyNumberFormat="1" applyFont="1" applyBorder="1" applyAlignment="1">
      <alignment horizontal="right" vertical="center"/>
    </xf>
    <xf numFmtId="10" fontId="0" fillId="0" borderId="0" xfId="60" applyNumberFormat="1" applyFont="1"/>
    <xf numFmtId="0" fontId="0" fillId="0" borderId="4" xfId="0" applyFont="1" applyBorder="1" applyAlignment="1">
      <alignment horizontal="center"/>
    </xf>
    <xf numFmtId="0" fontId="15" fillId="0" borderId="23" xfId="0" applyFont="1" applyBorder="1" applyAlignment="1">
      <alignment horizontal="justify" vertical="center"/>
    </xf>
    <xf numFmtId="4" fontId="12" fillId="0" borderId="23" xfId="0" applyNumberFormat="1" applyFont="1" applyBorder="1" applyAlignment="1">
      <alignment horizontal="right" vertical="center"/>
    </xf>
    <xf numFmtId="2" fontId="12" fillId="0" borderId="23" xfId="0" applyNumberFormat="1" applyFont="1" applyBorder="1" applyAlignment="1">
      <alignment vertical="center" wrapText="1"/>
    </xf>
    <xf numFmtId="9" fontId="12" fillId="0" borderId="23" xfId="60" applyFont="1" applyBorder="1" applyAlignment="1">
      <alignment horizontal="center" vertical="center" wrapText="1"/>
    </xf>
    <xf numFmtId="0" fontId="0" fillId="0" borderId="23" xfId="0" applyFont="1" applyBorder="1"/>
    <xf numFmtId="2" fontId="0" fillId="0" borderId="4" xfId="124" applyNumberFormat="1" applyFont="1" applyBorder="1" applyAlignment="1">
      <alignment horizontal="right" vertical="center"/>
    </xf>
    <xf numFmtId="2" fontId="0" fillId="0" borderId="4" xfId="0" applyNumberFormat="1" applyFont="1" applyBorder="1"/>
    <xf numFmtId="170" fontId="0" fillId="0" borderId="4" xfId="0" applyNumberFormat="1" applyFont="1" applyBorder="1" applyAlignment="1">
      <alignment horizontal="right" vertical="center"/>
    </xf>
    <xf numFmtId="0" fontId="0" fillId="0" borderId="4" xfId="0" applyFont="1" applyBorder="1" applyAlignment="1">
      <alignment horizontal="right" vertical="center"/>
    </xf>
    <xf numFmtId="2" fontId="0" fillId="0" borderId="4" xfId="0" applyNumberFormat="1" applyFont="1" applyBorder="1" applyAlignment="1">
      <alignment vertical="center"/>
    </xf>
    <xf numFmtId="0" fontId="0" fillId="0" borderId="0" xfId="0" applyFont="1" applyFill="1" applyBorder="1"/>
    <xf numFmtId="0" fontId="0" fillId="0" borderId="0" xfId="0" applyFont="1" applyFill="1" applyBorder="1" applyAlignment="1">
      <alignment horizontal="center" vertical="center"/>
    </xf>
    <xf numFmtId="0" fontId="12" fillId="22" borderId="4" xfId="0" applyFont="1" applyFill="1" applyBorder="1" applyAlignment="1">
      <alignment horizontal="center" vertical="center"/>
    </xf>
    <xf numFmtId="0" fontId="12" fillId="22" borderId="4" xfId="0" applyFont="1" applyFill="1" applyBorder="1" applyAlignment="1">
      <alignment horizontal="center" vertical="center" wrapText="1"/>
    </xf>
    <xf numFmtId="0" fontId="0" fillId="0" borderId="4" xfId="0" applyFont="1" applyBorder="1" applyAlignment="1">
      <alignment vertical="center" wrapText="1"/>
    </xf>
    <xf numFmtId="0" fontId="12" fillId="0" borderId="4" xfId="0" applyFont="1" applyBorder="1" applyAlignment="1">
      <alignment vertical="center" wrapText="1"/>
    </xf>
    <xf numFmtId="2" fontId="12" fillId="0" borderId="4" xfId="0" applyNumberFormat="1" applyFont="1" applyBorder="1" applyAlignment="1">
      <alignment horizontal="right" vertical="center"/>
    </xf>
    <xf numFmtId="9" fontId="12" fillId="0" borderId="4" xfId="60" applyFont="1" applyBorder="1" applyAlignment="1">
      <alignment horizontal="right" vertical="center"/>
    </xf>
    <xf numFmtId="10" fontId="0" fillId="0" borderId="4" xfId="60" applyNumberFormat="1" applyFont="1" applyBorder="1"/>
    <xf numFmtId="10" fontId="0" fillId="0" borderId="4" xfId="60" applyNumberFormat="1" applyFont="1" applyBorder="1" applyAlignment="1">
      <alignment horizontal="right" vertical="center"/>
    </xf>
    <xf numFmtId="10" fontId="0" fillId="0" borderId="4" xfId="125" applyNumberFormat="1" applyFont="1" applyBorder="1" applyAlignment="1">
      <alignment horizontal="right" vertical="center"/>
    </xf>
    <xf numFmtId="2" fontId="12" fillId="0" borderId="4" xfId="0" applyNumberFormat="1" applyFont="1" applyBorder="1"/>
    <xf numFmtId="0" fontId="0" fillId="0" borderId="0" xfId="0" applyFont="1" applyFill="1" applyBorder="1" applyAlignment="1">
      <alignment vertical="center" wrapText="1"/>
    </xf>
    <xf numFmtId="2" fontId="0" fillId="0" borderId="0" xfId="0" applyNumberFormat="1" applyFont="1" applyFill="1" applyBorder="1" applyAlignment="1">
      <alignment horizontal="right" vertical="center"/>
    </xf>
    <xf numFmtId="10" fontId="0" fillId="0" borderId="0" xfId="125" applyNumberFormat="1" applyFont="1" applyFill="1" applyBorder="1" applyAlignment="1">
      <alignment horizontal="right" vertical="center"/>
    </xf>
    <xf numFmtId="0" fontId="12" fillId="0" borderId="0" xfId="0" applyFont="1" applyFill="1" applyBorder="1" applyAlignment="1">
      <alignment horizontal="center"/>
    </xf>
    <xf numFmtId="0" fontId="12" fillId="0" borderId="0" xfId="0" applyFont="1" applyFill="1" applyBorder="1" applyAlignment="1">
      <alignment vertical="center" wrapText="1"/>
    </xf>
    <xf numFmtId="2" fontId="12" fillId="0" borderId="0" xfId="0" applyNumberFormat="1" applyFont="1" applyFill="1" applyBorder="1" applyAlignment="1">
      <alignment horizontal="right" vertical="center"/>
    </xf>
    <xf numFmtId="9" fontId="12" fillId="0" borderId="0" xfId="60" applyFont="1" applyFill="1" applyBorder="1" applyAlignment="1">
      <alignment horizontal="right" vertical="center"/>
    </xf>
    <xf numFmtId="0" fontId="12" fillId="0" borderId="0" xfId="0" applyFont="1" applyFill="1" applyBorder="1" applyAlignment="1"/>
    <xf numFmtId="0" fontId="0" fillId="0" borderId="0" xfId="0" applyFont="1" applyFill="1"/>
    <xf numFmtId="0" fontId="0" fillId="0" borderId="4" xfId="124" applyFont="1" applyBorder="1" applyAlignment="1">
      <alignment vertical="center" wrapText="1"/>
    </xf>
    <xf numFmtId="0" fontId="0" fillId="0" borderId="0" xfId="0" applyFont="1" applyAlignment="1">
      <alignment horizontal="center" vertical="center"/>
    </xf>
    <xf numFmtId="9" fontId="13" fillId="0" borderId="4" xfId="60" applyFont="1" applyBorder="1" applyAlignment="1">
      <alignment horizontal="center" vertical="center" wrapText="1"/>
    </xf>
    <xf numFmtId="9" fontId="13" fillId="0" borderId="23" xfId="60" applyFont="1" applyBorder="1" applyAlignment="1">
      <alignment horizontal="center" vertical="center" wrapText="1"/>
    </xf>
    <xf numFmtId="2" fontId="13" fillId="0" borderId="4" xfId="124" applyNumberFormat="1" applyFont="1" applyBorder="1" applyAlignment="1">
      <alignment horizontal="right" vertical="center"/>
    </xf>
    <xf numFmtId="9" fontId="13" fillId="0" borderId="0" xfId="60" applyFont="1"/>
    <xf numFmtId="10" fontId="13" fillId="0" borderId="4" xfId="60" applyNumberFormat="1" applyFont="1" applyBorder="1" applyAlignment="1">
      <alignment horizontal="center" vertical="center" wrapText="1"/>
    </xf>
    <xf numFmtId="0" fontId="12" fillId="0" borderId="0" xfId="0" applyFont="1" applyFill="1" applyBorder="1" applyAlignment="1">
      <alignment horizontal="center" vertical="center" wrapText="1"/>
    </xf>
    <xf numFmtId="2" fontId="13" fillId="0" borderId="0" xfId="124" applyNumberFormat="1" applyFont="1" applyFill="1" applyBorder="1" applyAlignment="1">
      <alignment horizontal="right" vertical="center"/>
    </xf>
    <xf numFmtId="10" fontId="13" fillId="0" borderId="0" xfId="60" applyNumberFormat="1" applyFont="1" applyFill="1" applyBorder="1" applyAlignment="1">
      <alignment horizontal="right" vertical="center"/>
    </xf>
    <xf numFmtId="0" fontId="13" fillId="0" borderId="4" xfId="124" applyFont="1" applyBorder="1" applyAlignment="1">
      <alignment vertical="center" wrapText="1"/>
    </xf>
    <xf numFmtId="2" fontId="12" fillId="0" borderId="0" xfId="124" applyNumberFormat="1" applyFont="1" applyFill="1" applyBorder="1" applyAlignment="1">
      <alignment horizontal="right" vertical="center"/>
    </xf>
    <xf numFmtId="0" fontId="0" fillId="0" borderId="4" xfId="0" applyFont="1" applyBorder="1" applyAlignment="1">
      <alignment horizontal="center" vertical="center" wrapText="1"/>
    </xf>
    <xf numFmtId="2" fontId="0" fillId="0" borderId="0" xfId="0" applyNumberFormat="1" applyFont="1" applyFill="1" applyBorder="1"/>
    <xf numFmtId="0" fontId="15" fillId="16" borderId="4" xfId="0" applyFont="1" applyFill="1" applyBorder="1" applyAlignment="1">
      <alignment horizontal="center" vertical="center" wrapText="1"/>
    </xf>
    <xf numFmtId="0" fontId="15" fillId="16" borderId="4" xfId="18" applyFont="1" applyFill="1" applyBorder="1" applyAlignment="1">
      <alignment horizontal="center" vertical="center"/>
    </xf>
    <xf numFmtId="0" fontId="15" fillId="16" borderId="4" xfId="18" applyFont="1" applyFill="1" applyBorder="1" applyAlignment="1">
      <alignment horizontal="center" vertical="center" wrapText="1"/>
    </xf>
    <xf numFmtId="0" fontId="15" fillId="16" borderId="4" xfId="18" applyFont="1" applyFill="1" applyBorder="1" applyAlignment="1">
      <alignment horizontal="center" vertical="center"/>
    </xf>
    <xf numFmtId="0" fontId="12" fillId="21" borderId="4" xfId="0" applyFont="1" applyFill="1" applyBorder="1" applyAlignment="1">
      <alignment horizontal="center" vertical="center" wrapText="1"/>
    </xf>
    <xf numFmtId="0" fontId="12" fillId="16" borderId="4" xfId="0" applyFont="1" applyFill="1" applyBorder="1" applyAlignment="1">
      <alignment horizontal="center" vertical="center"/>
    </xf>
    <xf numFmtId="0" fontId="0" fillId="13" borderId="0" xfId="0" applyFill="1" applyBorder="1" applyAlignment="1">
      <alignment wrapText="1"/>
    </xf>
    <xf numFmtId="0" fontId="0" fillId="0" borderId="0" xfId="0" applyBorder="1" applyAlignment="1">
      <alignment horizontal="left"/>
    </xf>
    <xf numFmtId="0" fontId="9" fillId="0" borderId="0" xfId="0" applyFont="1" applyBorder="1" applyAlignment="1">
      <alignment horizontal="left" vertical="center"/>
    </xf>
    <xf numFmtId="9" fontId="12" fillId="0" borderId="4" xfId="0" applyNumberFormat="1" applyFont="1" applyBorder="1" applyAlignment="1">
      <alignment horizontal="right" vertical="center"/>
    </xf>
    <xf numFmtId="2" fontId="13" fillId="9" borderId="4" xfId="0" applyNumberFormat="1" applyFont="1" applyFill="1" applyBorder="1" applyAlignment="1">
      <alignment horizontal="right" vertical="center"/>
    </xf>
    <xf numFmtId="10" fontId="13" fillId="0" borderId="4" xfId="60" applyNumberFormat="1" applyBorder="1" applyAlignment="1">
      <alignment horizontal="right" vertical="center"/>
    </xf>
    <xf numFmtId="0" fontId="45" fillId="16" borderId="4" xfId="0" applyFont="1" applyFill="1" applyBorder="1" applyAlignment="1">
      <alignment horizontal="center" vertical="center"/>
    </xf>
    <xf numFmtId="0" fontId="13" fillId="0" borderId="0" xfId="0" applyFont="1" applyBorder="1" applyAlignment="1">
      <alignment vertical="top" wrapText="1"/>
    </xf>
    <xf numFmtId="0" fontId="0" fillId="0" borderId="0" xfId="0"/>
    <xf numFmtId="0" fontId="15" fillId="0" borderId="0" xfId="18" applyFont="1" applyAlignment="1">
      <alignment horizontal="left"/>
    </xf>
    <xf numFmtId="0" fontId="15" fillId="5" borderId="0" xfId="18" applyFont="1" applyFill="1"/>
    <xf numFmtId="0" fontId="46" fillId="0" borderId="0" xfId="0" applyFont="1" applyAlignment="1">
      <alignment vertical="center" wrapText="1"/>
    </xf>
    <xf numFmtId="0" fontId="46" fillId="17" borderId="4" xfId="0" applyFont="1" applyFill="1" applyBorder="1" applyAlignment="1">
      <alignment horizontal="center" vertical="center" wrapText="1"/>
    </xf>
    <xf numFmtId="0" fontId="9" fillId="0" borderId="23" xfId="0" applyFont="1" applyBorder="1" applyAlignment="1">
      <alignment horizontal="center"/>
    </xf>
    <xf numFmtId="9" fontId="17" fillId="0" borderId="4" xfId="0" applyNumberFormat="1" applyFont="1" applyFill="1" applyBorder="1" applyAlignment="1">
      <alignment horizontal="center"/>
    </xf>
    <xf numFmtId="1" fontId="28" fillId="0" borderId="4" xfId="0" applyNumberFormat="1" applyFont="1" applyFill="1" applyBorder="1" applyAlignment="1">
      <alignment horizontal="right"/>
    </xf>
    <xf numFmtId="0" fontId="13" fillId="0" borderId="0" xfId="0" applyFont="1" applyFill="1"/>
    <xf numFmtId="0" fontId="15" fillId="16" borderId="4" xfId="0" applyFont="1" applyFill="1" applyBorder="1" applyAlignment="1">
      <alignment horizontal="center" vertical="center" wrapText="1"/>
    </xf>
    <xf numFmtId="0" fontId="15" fillId="16" borderId="4" xfId="18" applyFont="1" applyFill="1" applyBorder="1" applyAlignment="1">
      <alignment horizontal="center" vertical="center"/>
    </xf>
    <xf numFmtId="0" fontId="9" fillId="23" borderId="4" xfId="0" applyFont="1" applyFill="1" applyBorder="1" applyAlignment="1">
      <alignment horizontal="center"/>
    </xf>
    <xf numFmtId="0" fontId="15" fillId="12" borderId="4" xfId="0" applyFont="1" applyFill="1" applyBorder="1" applyAlignment="1">
      <alignment horizontal="center" vertical="center" wrapText="1"/>
    </xf>
    <xf numFmtId="0" fontId="9" fillId="0" borderId="23" xfId="0" applyFont="1" applyBorder="1" applyAlignment="1">
      <alignment horizontal="center" vertical="center" wrapText="1"/>
    </xf>
    <xf numFmtId="0" fontId="0" fillId="0" borderId="4" xfId="0" applyFont="1" applyBorder="1" applyAlignment="1">
      <alignment horizontal="center" vertical="center"/>
    </xf>
    <xf numFmtId="0" fontId="0" fillId="0" borderId="23" xfId="0" applyFont="1" applyBorder="1" applyAlignment="1">
      <alignment horizontal="center" vertical="center" wrapText="1"/>
    </xf>
    <xf numFmtId="0" fontId="0" fillId="0" borderId="23" xfId="0" applyFont="1" applyBorder="1" applyAlignment="1">
      <alignment horizontal="center" vertical="center"/>
    </xf>
    <xf numFmtId="2" fontId="9" fillId="0" borderId="4" xfId="75" applyNumberFormat="1" applyFont="1" applyBorder="1" applyAlignment="1">
      <alignment horizontal="center" vertical="center"/>
    </xf>
    <xf numFmtId="10" fontId="0" fillId="0" borderId="0" xfId="0" applyNumberFormat="1"/>
    <xf numFmtId="4" fontId="9" fillId="0" borderId="4" xfId="13" applyNumberFormat="1" applyFont="1" applyBorder="1" applyAlignment="1">
      <alignment horizontal="center" vertical="center" wrapText="1"/>
    </xf>
    <xf numFmtId="0" fontId="9" fillId="0" borderId="4" xfId="13" applyFont="1" applyBorder="1" applyAlignment="1">
      <alignment horizontal="left" vertical="center" wrapText="1"/>
    </xf>
    <xf numFmtId="0" fontId="15" fillId="16" borderId="4" xfId="0" applyFont="1" applyFill="1" applyBorder="1" applyAlignment="1">
      <alignment horizontal="center" vertical="center" wrapText="1"/>
    </xf>
    <xf numFmtId="0" fontId="13" fillId="0" borderId="0" xfId="0" applyFont="1"/>
    <xf numFmtId="0" fontId="0" fillId="0" borderId="0" xfId="0"/>
    <xf numFmtId="0" fontId="12" fillId="0" borderId="4" xfId="0" applyFont="1" applyBorder="1" applyAlignment="1">
      <alignment horizontal="center"/>
    </xf>
    <xf numFmtId="2" fontId="9" fillId="0" borderId="4" xfId="13" applyNumberFormat="1" applyFont="1" applyBorder="1" applyAlignment="1">
      <alignment horizontal="center" vertical="center" wrapText="1"/>
    </xf>
    <xf numFmtId="2" fontId="0" fillId="0" borderId="4" xfId="0" applyNumberFormat="1" applyFont="1" applyBorder="1" applyAlignment="1">
      <alignment horizontal="center" vertical="center"/>
    </xf>
    <xf numFmtId="2" fontId="12" fillId="22" borderId="4" xfId="0" applyNumberFormat="1" applyFont="1" applyFill="1" applyBorder="1" applyAlignment="1">
      <alignment horizontal="center" vertical="center"/>
    </xf>
    <xf numFmtId="2" fontId="0" fillId="9" borderId="11" xfId="0" applyNumberFormat="1" applyFill="1" applyBorder="1" applyAlignment="1">
      <alignment horizontal="center" vertical="center"/>
    </xf>
    <xf numFmtId="2" fontId="9" fillId="0" borderId="4" xfId="0" applyNumberFormat="1" applyFont="1" applyBorder="1" applyAlignment="1">
      <alignment horizontal="center" vertical="center" wrapText="1"/>
    </xf>
    <xf numFmtId="2" fontId="0" fillId="9" borderId="4" xfId="0" applyNumberFormat="1" applyFill="1" applyBorder="1" applyAlignment="1">
      <alignment horizontal="center" vertical="center"/>
    </xf>
    <xf numFmtId="2" fontId="0" fillId="9" borderId="4" xfId="0" applyNumberFormat="1" applyFill="1" applyBorder="1" applyAlignment="1">
      <alignment horizontal="center" vertical="center" wrapText="1"/>
    </xf>
    <xf numFmtId="2" fontId="0" fillId="0" borderId="4" xfId="0" applyNumberFormat="1" applyBorder="1" applyAlignment="1">
      <alignment horizontal="center" vertical="center"/>
    </xf>
    <xf numFmtId="0" fontId="9" fillId="0" borderId="4" xfId="0" applyNumberFormat="1" applyFont="1" applyBorder="1"/>
    <xf numFmtId="0" fontId="0" fillId="0" borderId="0" xfId="0" applyNumberFormat="1"/>
    <xf numFmtId="0" fontId="9" fillId="0" borderId="4" xfId="0" applyNumberFormat="1" applyFont="1" applyBorder="1" applyAlignment="1"/>
    <xf numFmtId="0" fontId="9" fillId="0" borderId="4" xfId="58" applyNumberFormat="1" applyFont="1" applyBorder="1" applyAlignment="1">
      <alignment wrapText="1"/>
    </xf>
    <xf numFmtId="0" fontId="9" fillId="0" borderId="4" xfId="58" applyNumberFormat="1" applyFont="1" applyBorder="1"/>
    <xf numFmtId="0" fontId="15" fillId="0" borderId="4" xfId="58" applyNumberFormat="1" applyFont="1" applyBorder="1" applyAlignment="1">
      <alignment wrapText="1"/>
    </xf>
    <xf numFmtId="0" fontId="15" fillId="0" borderId="4" xfId="58" applyNumberFormat="1" applyFont="1" applyBorder="1" applyAlignment="1">
      <alignment horizontal="center" wrapText="1"/>
    </xf>
    <xf numFmtId="0" fontId="9" fillId="0" borderId="4" xfId="58" applyNumberFormat="1" applyFont="1" applyBorder="1" applyAlignment="1">
      <alignment horizontal="center"/>
    </xf>
    <xf numFmtId="0" fontId="15" fillId="12" borderId="4" xfId="58" applyNumberFormat="1" applyFont="1" applyFill="1" applyBorder="1" applyAlignment="1">
      <alignment horizontal="center" wrapText="1"/>
    </xf>
    <xf numFmtId="0" fontId="9" fillId="0" borderId="11" xfId="58" applyNumberFormat="1" applyFont="1" applyBorder="1" applyAlignment="1">
      <alignment horizontal="center"/>
    </xf>
    <xf numFmtId="0" fontId="9" fillId="12" borderId="4" xfId="58" applyNumberFormat="1" applyFont="1" applyFill="1" applyBorder="1" applyAlignment="1">
      <alignment horizontal="center" wrapText="1"/>
    </xf>
    <xf numFmtId="0" fontId="9" fillId="0" borderId="0" xfId="58" applyNumberFormat="1" applyFont="1" applyAlignment="1">
      <alignment wrapText="1"/>
    </xf>
    <xf numFmtId="0" fontId="9" fillId="0" borderId="0" xfId="58" applyNumberFormat="1" applyFont="1"/>
    <xf numFmtId="0" fontId="15" fillId="0" borderId="0" xfId="58" applyNumberFormat="1" applyFont="1" applyAlignment="1">
      <alignment horizontal="center"/>
    </xf>
    <xf numFmtId="0" fontId="0" fillId="13" borderId="0" xfId="0" applyNumberFormat="1" applyFill="1"/>
    <xf numFmtId="0" fontId="0" fillId="0" borderId="0" xfId="0" applyNumberFormat="1" applyBorder="1"/>
    <xf numFmtId="0" fontId="0" fillId="13" borderId="19" xfId="0" applyNumberFormat="1" applyFill="1" applyBorder="1"/>
    <xf numFmtId="0" fontId="0" fillId="13" borderId="29" xfId="0" applyNumberFormat="1" applyFill="1" applyBorder="1"/>
    <xf numFmtId="0" fontId="0" fillId="13" borderId="0" xfId="0" applyNumberFormat="1" applyFill="1" applyBorder="1"/>
    <xf numFmtId="0" fontId="0" fillId="13" borderId="3" xfId="0" applyNumberFormat="1" applyFill="1" applyBorder="1"/>
    <xf numFmtId="0" fontId="0" fillId="13" borderId="20" xfId="0" applyNumberFormat="1" applyFill="1" applyBorder="1"/>
    <xf numFmtId="0" fontId="0" fillId="0" borderId="0" xfId="0" applyNumberFormat="1" applyBorder="1" applyAlignment="1">
      <alignment wrapText="1"/>
    </xf>
    <xf numFmtId="0" fontId="0" fillId="13" borderId="10" xfId="0" applyNumberFormat="1" applyFill="1" applyBorder="1"/>
    <xf numFmtId="0" fontId="15" fillId="0" borderId="4" xfId="0" applyNumberFormat="1" applyFont="1" applyBorder="1" applyAlignment="1">
      <alignment wrapText="1"/>
    </xf>
    <xf numFmtId="0" fontId="9" fillId="0" borderId="4" xfId="0" applyNumberFormat="1" applyFont="1" applyBorder="1" applyAlignment="1">
      <alignment wrapText="1"/>
    </xf>
    <xf numFmtId="0" fontId="15" fillId="12" borderId="4" xfId="58" applyNumberFormat="1" applyFont="1" applyFill="1" applyBorder="1" applyAlignment="1">
      <alignment horizontal="left" wrapText="1"/>
    </xf>
    <xf numFmtId="0" fontId="0" fillId="13" borderId="15" xfId="0" applyNumberFormat="1" applyFill="1" applyBorder="1" applyAlignment="1">
      <alignment wrapText="1"/>
    </xf>
    <xf numFmtId="0" fontId="0" fillId="13" borderId="4" xfId="0" applyNumberFormat="1" applyFill="1" applyBorder="1" applyAlignment="1">
      <alignment wrapText="1"/>
    </xf>
    <xf numFmtId="0" fontId="0" fillId="13" borderId="10" xfId="0" applyNumberFormat="1" applyFill="1" applyBorder="1" applyAlignment="1">
      <alignment wrapText="1"/>
    </xf>
    <xf numFmtId="173" fontId="9" fillId="0" borderId="4" xfId="0" applyNumberFormat="1" applyFont="1" applyBorder="1" applyAlignment="1">
      <alignment horizontal="center" vertical="center"/>
    </xf>
    <xf numFmtId="173" fontId="9" fillId="0" borderId="4" xfId="58" applyNumberFormat="1" applyFont="1" applyBorder="1" applyAlignment="1">
      <alignment horizontal="center" vertical="center"/>
    </xf>
    <xf numFmtId="173" fontId="15" fillId="0" borderId="4" xfId="58" applyNumberFormat="1" applyFont="1" applyBorder="1" applyAlignment="1">
      <alignment horizontal="center" vertical="center" wrapText="1"/>
    </xf>
    <xf numFmtId="173" fontId="9" fillId="0" borderId="4" xfId="58" applyNumberFormat="1" applyFont="1" applyBorder="1" applyAlignment="1">
      <alignment horizontal="center" vertical="center" wrapText="1"/>
    </xf>
    <xf numFmtId="173" fontId="9" fillId="0" borderId="4" xfId="58" applyNumberFormat="1" applyFont="1" applyFill="1" applyBorder="1" applyAlignment="1">
      <alignment horizontal="center" vertical="center" wrapText="1"/>
    </xf>
    <xf numFmtId="173" fontId="9" fillId="0" borderId="4" xfId="0" applyNumberFormat="1" applyFont="1" applyFill="1" applyBorder="1" applyAlignment="1">
      <alignment horizontal="center" vertical="center"/>
    </xf>
    <xf numFmtId="173" fontId="9" fillId="0" borderId="4" xfId="58" applyNumberFormat="1" applyFont="1" applyFill="1" applyBorder="1" applyAlignment="1">
      <alignment horizontal="center" vertical="center"/>
    </xf>
    <xf numFmtId="173" fontId="15" fillId="0" borderId="4" xfId="58" applyNumberFormat="1" applyFont="1" applyFill="1" applyBorder="1" applyAlignment="1">
      <alignment horizontal="center" vertical="center" wrapText="1"/>
    </xf>
    <xf numFmtId="9" fontId="9" fillId="0" borderId="4" xfId="60" applyFont="1" applyBorder="1" applyAlignment="1">
      <alignment horizontal="center" vertical="center" wrapText="1"/>
    </xf>
    <xf numFmtId="9" fontId="0" fillId="0" borderId="4" xfId="60" applyFont="1" applyBorder="1" applyAlignment="1">
      <alignment horizontal="center" vertical="center"/>
    </xf>
    <xf numFmtId="10" fontId="0" fillId="0" borderId="4" xfId="0" applyNumberFormat="1" applyBorder="1" applyAlignment="1">
      <alignment horizontal="center" vertical="center" wrapText="1"/>
    </xf>
    <xf numFmtId="2" fontId="9" fillId="0" borderId="4" xfId="57" applyNumberFormat="1" applyFont="1" applyBorder="1" applyAlignment="1">
      <alignment horizontal="center" vertical="center" wrapText="1"/>
    </xf>
    <xf numFmtId="2" fontId="0" fillId="0" borderId="4" xfId="0" applyNumberFormat="1" applyBorder="1" applyAlignment="1">
      <alignment horizontal="center" vertical="center" wrapText="1"/>
    </xf>
    <xf numFmtId="0" fontId="0" fillId="0" borderId="4" xfId="0" applyBorder="1" applyAlignment="1">
      <alignment horizontal="center" vertical="center" wrapText="1"/>
    </xf>
    <xf numFmtId="2" fontId="15" fillId="12" borderId="4" xfId="57" applyNumberFormat="1" applyFont="1" applyFill="1" applyBorder="1" applyAlignment="1">
      <alignment horizontal="center" vertical="center" wrapText="1"/>
    </xf>
    <xf numFmtId="2" fontId="9" fillId="0" borderId="23" xfId="57" applyNumberFormat="1" applyFont="1" applyBorder="1" applyAlignment="1">
      <alignment horizontal="center" vertical="center" wrapText="1"/>
    </xf>
    <xf numFmtId="4" fontId="9" fillId="0" borderId="4" xfId="122" applyNumberFormat="1" applyFont="1" applyBorder="1">
      <alignment vertical="center"/>
    </xf>
    <xf numFmtId="2" fontId="9" fillId="0" borderId="4" xfId="116" applyNumberFormat="1" applyFont="1" applyFill="1" applyBorder="1" applyAlignment="1">
      <alignment horizontal="center" vertical="center"/>
    </xf>
    <xf numFmtId="2" fontId="9" fillId="0" borderId="4" xfId="122" applyNumberFormat="1" applyFont="1" applyFill="1" applyBorder="1" applyAlignment="1">
      <alignment horizontal="center" vertical="center"/>
    </xf>
    <xf numFmtId="2" fontId="13" fillId="0" borderId="4" xfId="80" applyNumberFormat="1" applyFont="1" applyFill="1" applyBorder="1" applyAlignment="1">
      <alignment horizontal="center" vertical="center"/>
    </xf>
    <xf numFmtId="9" fontId="0" fillId="0" borderId="4" xfId="0" applyNumberFormat="1" applyFont="1" applyBorder="1" applyAlignment="1">
      <alignment horizontal="center" vertical="center"/>
    </xf>
    <xf numFmtId="169" fontId="0" fillId="0" borderId="4" xfId="0" applyNumberFormat="1" applyFont="1" applyBorder="1" applyAlignment="1">
      <alignment horizontal="center" vertical="center"/>
    </xf>
    <xf numFmtId="9" fontId="0" fillId="0" borderId="4" xfId="0" applyNumberFormat="1" applyFont="1" applyFill="1" applyBorder="1" applyAlignment="1">
      <alignment horizontal="center" vertical="center"/>
    </xf>
    <xf numFmtId="0" fontId="0" fillId="0" borderId="4" xfId="0" applyNumberFormat="1" applyFont="1" applyBorder="1" applyAlignment="1">
      <alignment horizontal="center" vertical="center"/>
    </xf>
    <xf numFmtId="1" fontId="0" fillId="0" borderId="4" xfId="0" applyNumberFormat="1" applyFont="1" applyFill="1" applyBorder="1" applyAlignment="1">
      <alignment horizontal="center" vertical="center"/>
    </xf>
    <xf numFmtId="1" fontId="0" fillId="0" borderId="4" xfId="0" applyNumberFormat="1" applyFont="1" applyBorder="1" applyAlignment="1">
      <alignment horizontal="center" vertical="center"/>
    </xf>
    <xf numFmtId="0" fontId="15" fillId="16" borderId="4" xfId="122" applyFont="1" applyFill="1" applyBorder="1" applyAlignment="1">
      <alignment horizontal="center" vertical="center" wrapText="1"/>
    </xf>
    <xf numFmtId="0" fontId="0" fillId="23" borderId="0" xfId="0" applyFill="1"/>
    <xf numFmtId="2" fontId="49" fillId="0" borderId="4" xfId="76" applyNumberFormat="1" applyFont="1" applyFill="1" applyBorder="1" applyAlignment="1">
      <alignment vertical="center"/>
    </xf>
    <xf numFmtId="2" fontId="15" fillId="12" borderId="4" xfId="0" applyNumberFormat="1" applyFont="1" applyFill="1" applyBorder="1" applyAlignment="1">
      <alignment horizontal="center" vertical="center" wrapText="1"/>
    </xf>
    <xf numFmtId="1" fontId="9" fillId="0" borderId="4" xfId="0" applyNumberFormat="1" applyFont="1" applyBorder="1" applyAlignment="1">
      <alignment horizontal="center" vertical="center" wrapText="1"/>
    </xf>
    <xf numFmtId="1" fontId="0" fillId="0" borderId="4" xfId="0" applyNumberFormat="1" applyFont="1" applyBorder="1" applyAlignment="1">
      <alignment horizontal="center" vertical="center" wrapText="1"/>
    </xf>
    <xf numFmtId="4" fontId="0" fillId="0" borderId="4" xfId="0" applyNumberFormat="1" applyFont="1" applyBorder="1" applyAlignment="1">
      <alignment horizontal="center" vertical="center"/>
    </xf>
    <xf numFmtId="43" fontId="0" fillId="0" borderId="4" xfId="0" applyNumberFormat="1" applyFont="1" applyBorder="1" applyAlignment="1">
      <alignment horizontal="center" vertical="center"/>
    </xf>
    <xf numFmtId="1" fontId="0" fillId="0" borderId="4" xfId="0" applyNumberFormat="1" applyBorder="1" applyAlignment="1">
      <alignment horizontal="center" vertical="center"/>
    </xf>
    <xf numFmtId="0" fontId="9" fillId="0" borderId="4" xfId="60" applyNumberFormat="1" applyFont="1" applyBorder="1" applyAlignment="1">
      <alignment horizontal="center" vertical="center"/>
    </xf>
    <xf numFmtId="0" fontId="9" fillId="0" borderId="4" xfId="18" applyNumberFormat="1" applyFont="1" applyBorder="1" applyAlignment="1">
      <alignment wrapText="1"/>
    </xf>
    <xf numFmtId="0" fontId="9" fillId="0" borderId="4" xfId="18" applyNumberFormat="1" applyFont="1" applyBorder="1"/>
    <xf numFmtId="0" fontId="9" fillId="9" borderId="4" xfId="60" applyNumberFormat="1" applyFont="1" applyFill="1" applyBorder="1" applyAlignment="1">
      <alignment horizontal="center" vertical="center"/>
    </xf>
    <xf numFmtId="0" fontId="9" fillId="0" borderId="4" xfId="18" applyNumberFormat="1" applyFont="1" applyBorder="1" applyAlignment="1">
      <alignment horizontal="center" vertical="center"/>
    </xf>
    <xf numFmtId="0" fontId="9" fillId="9" borderId="4" xfId="18" applyNumberFormat="1" applyFont="1" applyFill="1" applyBorder="1" applyAlignment="1">
      <alignment horizontal="center" vertical="center"/>
    </xf>
    <xf numFmtId="0" fontId="9" fillId="9" borderId="4" xfId="18" applyNumberFormat="1" applyFont="1" applyFill="1" applyBorder="1" applyAlignment="1">
      <alignment wrapText="1"/>
    </xf>
    <xf numFmtId="0" fontId="9" fillId="9" borderId="0" xfId="18" applyNumberFormat="1" applyFont="1" applyFill="1" applyBorder="1"/>
    <xf numFmtId="0" fontId="9" fillId="0" borderId="4" xfId="13" applyFont="1" applyBorder="1" applyAlignment="1">
      <alignment horizontal="center" vertical="center" wrapText="1"/>
    </xf>
    <xf numFmtId="2" fontId="9" fillId="0" borderId="4" xfId="5" applyNumberFormat="1" applyFont="1" applyBorder="1" applyAlignment="1">
      <alignment horizontal="center" vertical="center"/>
    </xf>
    <xf numFmtId="170" fontId="0"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10" fontId="0" fillId="0" borderId="4" xfId="60" applyNumberFormat="1" applyFont="1" applyFill="1" applyBorder="1" applyAlignment="1">
      <alignment horizontal="center" vertical="center"/>
    </xf>
    <xf numFmtId="0" fontId="13" fillId="0" borderId="0" xfId="0" applyFont="1"/>
    <xf numFmtId="0" fontId="0" fillId="0" borderId="0" xfId="0"/>
    <xf numFmtId="0" fontId="13" fillId="0" borderId="0" xfId="0" applyNumberFormat="1" applyFont="1" applyAlignment="1">
      <alignment horizontal="justify"/>
    </xf>
    <xf numFmtId="0" fontId="13" fillId="0" borderId="0" xfId="0" applyNumberFormat="1" applyFont="1"/>
    <xf numFmtId="0" fontId="15" fillId="16" borderId="4" xfId="13" applyNumberFormat="1" applyFont="1" applyFill="1" applyBorder="1" applyAlignment="1">
      <alignment horizontal="center" vertical="center" wrapText="1"/>
    </xf>
    <xf numFmtId="0" fontId="9" fillId="0" borderId="4" xfId="0" applyNumberFormat="1" applyFont="1" applyBorder="1" applyAlignment="1">
      <alignment horizontal="justify" wrapText="1"/>
    </xf>
    <xf numFmtId="0" fontId="13" fillId="13" borderId="0" xfId="0" applyNumberFormat="1" applyFont="1" applyFill="1" applyAlignment="1">
      <alignment horizontal="justify"/>
    </xf>
    <xf numFmtId="0" fontId="13" fillId="13" borderId="10" xfId="0" applyNumberFormat="1" applyFont="1" applyFill="1" applyBorder="1" applyAlignment="1">
      <alignment horizontal="justify"/>
    </xf>
    <xf numFmtId="0" fontId="13" fillId="13" borderId="4" xfId="0" applyNumberFormat="1" applyFont="1" applyFill="1" applyBorder="1" applyAlignment="1">
      <alignment horizontal="justify"/>
    </xf>
    <xf numFmtId="0" fontId="13" fillId="13" borderId="4" xfId="0" applyNumberFormat="1" applyFont="1" applyFill="1" applyBorder="1" applyAlignment="1">
      <alignment horizontal="justify" wrapText="1"/>
    </xf>
    <xf numFmtId="0" fontId="13" fillId="0" borderId="0" xfId="0" applyFont="1"/>
    <xf numFmtId="0" fontId="13" fillId="13" borderId="10" xfId="0" applyFont="1" applyFill="1" applyBorder="1"/>
    <xf numFmtId="0" fontId="13" fillId="13" borderId="3" xfId="0" applyFont="1" applyFill="1" applyBorder="1"/>
    <xf numFmtId="2" fontId="0" fillId="0" borderId="4" xfId="0" applyNumberFormat="1" applyFont="1" applyFill="1" applyBorder="1" applyAlignment="1">
      <alignment horizontal="left" vertical="center" wrapText="1"/>
    </xf>
    <xf numFmtId="2" fontId="12" fillId="0" borderId="4" xfId="0" applyNumberFormat="1" applyFont="1" applyFill="1" applyBorder="1" applyAlignment="1">
      <alignment horizontal="left" vertical="center" wrapText="1"/>
    </xf>
    <xf numFmtId="2" fontId="0" fillId="0" borderId="4" xfId="0" applyNumberFormat="1" applyFill="1" applyBorder="1" applyAlignment="1">
      <alignment horizontal="left" vertical="center" wrapText="1"/>
    </xf>
    <xf numFmtId="2" fontId="12" fillId="0" borderId="4" xfId="0" applyNumberFormat="1" applyFont="1" applyBorder="1" applyAlignment="1">
      <alignment horizontal="left" vertical="center" wrapText="1"/>
    </xf>
    <xf numFmtId="0" fontId="9" fillId="0" borderId="0" xfId="58" applyNumberFormat="1" applyFont="1" applyFill="1" applyAlignment="1">
      <alignment wrapText="1"/>
    </xf>
    <xf numFmtId="0" fontId="0" fillId="0" borderId="0" xfId="0" applyNumberFormat="1" applyFill="1"/>
    <xf numFmtId="0" fontId="0" fillId="0" borderId="15" xfId="0" applyNumberFormat="1" applyFill="1" applyBorder="1"/>
    <xf numFmtId="0" fontId="0" fillId="0" borderId="4" xfId="0" applyNumberFormat="1" applyFill="1" applyBorder="1"/>
    <xf numFmtId="0" fontId="0" fillId="0" borderId="10" xfId="0" applyNumberFormat="1" applyFill="1" applyBorder="1"/>
    <xf numFmtId="2" fontId="15" fillId="12" borderId="4" xfId="58" applyNumberFormat="1" applyFont="1" applyFill="1" applyBorder="1" applyAlignment="1">
      <alignment horizontal="center" vertical="center" wrapText="1"/>
    </xf>
    <xf numFmtId="2" fontId="15" fillId="12" borderId="4" xfId="58" applyNumberFormat="1" applyFont="1" applyFill="1" applyBorder="1" applyAlignment="1">
      <alignment horizontal="left" vertical="center" wrapText="1"/>
    </xf>
    <xf numFmtId="2" fontId="9" fillId="0" borderId="4" xfId="58" applyNumberFormat="1" applyFont="1" applyFill="1" applyBorder="1" applyAlignment="1">
      <alignment horizontal="center" vertical="center" wrapText="1"/>
    </xf>
    <xf numFmtId="2" fontId="9" fillId="0" borderId="4" xfId="58" applyNumberFormat="1" applyFont="1" applyBorder="1" applyAlignment="1">
      <alignment horizontal="center" vertical="center"/>
    </xf>
    <xf numFmtId="2" fontId="9" fillId="0" borderId="4" xfId="58" applyNumberFormat="1" applyFont="1" applyFill="1" applyBorder="1" applyAlignment="1">
      <alignment horizontal="center" vertical="center"/>
    </xf>
    <xf numFmtId="2" fontId="9" fillId="0" borderId="4" xfId="0" applyNumberFormat="1" applyFont="1" applyFill="1" applyBorder="1" applyAlignment="1">
      <alignment horizontal="center" vertical="center"/>
    </xf>
    <xf numFmtId="174" fontId="9" fillId="0" borderId="4" xfId="0" applyNumberFormat="1" applyFont="1" applyFill="1" applyBorder="1" applyAlignment="1">
      <alignment horizontal="center" vertical="center"/>
    </xf>
    <xf numFmtId="1" fontId="9" fillId="0" borderId="4" xfId="58" applyNumberFormat="1" applyFont="1" applyFill="1" applyBorder="1" applyAlignment="1">
      <alignment horizontal="center" vertical="center" wrapText="1"/>
    </xf>
    <xf numFmtId="1" fontId="9" fillId="0" borderId="4" xfId="58" applyNumberFormat="1" applyFont="1" applyBorder="1" applyAlignment="1">
      <alignment horizontal="center" vertical="center"/>
    </xf>
    <xf numFmtId="1" fontId="9" fillId="0" borderId="4" xfId="58" applyNumberFormat="1" applyFont="1" applyFill="1" applyBorder="1" applyAlignment="1">
      <alignment horizontal="center" vertical="center"/>
    </xf>
    <xf numFmtId="1" fontId="9" fillId="0" borderId="4" xfId="0" applyNumberFormat="1" applyFont="1" applyFill="1" applyBorder="1" applyAlignment="1">
      <alignment horizontal="center" vertical="center"/>
    </xf>
    <xf numFmtId="2" fontId="15" fillId="0" borderId="4" xfId="58" applyNumberFormat="1" applyFont="1" applyFill="1" applyBorder="1" applyAlignment="1">
      <alignment horizontal="center" vertical="center" wrapText="1"/>
    </xf>
    <xf numFmtId="2" fontId="15" fillId="0" borderId="4" xfId="58" applyNumberFormat="1" applyFont="1" applyBorder="1" applyAlignment="1">
      <alignment horizontal="center" vertical="center" wrapText="1"/>
    </xf>
    <xf numFmtId="174" fontId="9" fillId="0" borderId="4" xfId="0" applyNumberFormat="1" applyFont="1" applyBorder="1" applyAlignment="1">
      <alignment horizontal="center" vertical="center"/>
    </xf>
    <xf numFmtId="2" fontId="9" fillId="0" borderId="11" xfId="0" applyNumberFormat="1" applyFont="1" applyBorder="1" applyAlignment="1">
      <alignment horizontal="center" vertical="center"/>
    </xf>
    <xf numFmtId="0" fontId="9" fillId="0" borderId="0" xfId="13" applyFont="1" applyBorder="1" applyAlignment="1">
      <alignment vertical="justify" wrapText="1"/>
    </xf>
    <xf numFmtId="0" fontId="9" fillId="0" borderId="0" xfId="13" applyFont="1" applyBorder="1" applyAlignment="1">
      <alignment vertical="justify"/>
    </xf>
    <xf numFmtId="0" fontId="9" fillId="0" borderId="0" xfId="13" applyFont="1" applyBorder="1" applyAlignment="1">
      <alignment horizontal="right" vertical="justify" wrapText="1"/>
    </xf>
    <xf numFmtId="0" fontId="9" fillId="0" borderId="0" xfId="13" applyFont="1" applyBorder="1" applyAlignment="1">
      <alignment horizontal="right" vertical="justify"/>
    </xf>
    <xf numFmtId="0" fontId="13" fillId="13" borderId="11" xfId="0" applyFont="1" applyFill="1" applyBorder="1" applyAlignment="1">
      <alignment horizontal="justify" wrapText="1"/>
    </xf>
    <xf numFmtId="0" fontId="13" fillId="0" borderId="4" xfId="0" applyFont="1" applyBorder="1" applyAlignment="1">
      <alignment horizontal="center" vertical="center" wrapText="1"/>
    </xf>
    <xf numFmtId="2" fontId="13" fillId="0" borderId="4" xfId="0" applyNumberFormat="1" applyFont="1" applyBorder="1" applyAlignment="1">
      <alignment horizontal="center" vertical="center" wrapText="1"/>
    </xf>
    <xf numFmtId="2"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4" fontId="13" fillId="0" borderId="4" xfId="0" applyNumberFormat="1" applyFont="1" applyBorder="1" applyAlignment="1">
      <alignment horizontal="center" vertical="center"/>
    </xf>
    <xf numFmtId="10" fontId="13" fillId="0" borderId="4" xfId="0" applyNumberFormat="1" applyFont="1" applyBorder="1" applyAlignment="1">
      <alignment horizontal="center" vertical="center" wrapText="1"/>
    </xf>
    <xf numFmtId="10" fontId="13" fillId="0" borderId="4" xfId="0" applyNumberFormat="1" applyFont="1" applyBorder="1" applyAlignment="1">
      <alignment horizontal="center" vertical="center"/>
    </xf>
    <xf numFmtId="10" fontId="13" fillId="0" borderId="4" xfId="60" applyNumberFormat="1" applyFont="1" applyBorder="1" applyAlignment="1">
      <alignment horizontal="center" vertical="center"/>
    </xf>
    <xf numFmtId="0" fontId="13" fillId="0" borderId="0" xfId="0" applyFont="1"/>
    <xf numFmtId="0" fontId="0" fillId="0" borderId="0" xfId="0"/>
    <xf numFmtId="0" fontId="13" fillId="0" borderId="4" xfId="0" applyFont="1" applyBorder="1" applyAlignment="1">
      <alignment horizontal="justify" wrapText="1"/>
    </xf>
    <xf numFmtId="0" fontId="13" fillId="0" borderId="4" xfId="0" applyFont="1" applyBorder="1" applyAlignment="1">
      <alignment horizontal="justify"/>
    </xf>
    <xf numFmtId="0" fontId="32" fillId="0" borderId="0" xfId="118" applyFont="1" applyBorder="1">
      <alignment vertical="center"/>
    </xf>
    <xf numFmtId="2" fontId="0" fillId="0" borderId="4" xfId="0" applyNumberFormat="1" applyFont="1" applyBorder="1" applyAlignment="1">
      <alignment horizontal="center"/>
    </xf>
    <xf numFmtId="2" fontId="15" fillId="0" borderId="4" xfId="0" applyNumberFormat="1" applyFont="1" applyBorder="1" applyAlignment="1">
      <alignment horizontal="center" vertical="center" wrapText="1"/>
    </xf>
    <xf numFmtId="2" fontId="9" fillId="0" borderId="4" xfId="0" applyNumberFormat="1" applyFont="1" applyFill="1" applyBorder="1" applyAlignment="1" applyProtection="1">
      <alignment horizontal="center" vertical="center"/>
    </xf>
    <xf numFmtId="2" fontId="9" fillId="0" borderId="4" xfId="0" applyNumberFormat="1" applyFont="1" applyFill="1" applyBorder="1" applyAlignment="1">
      <alignment horizontal="center" vertical="center" wrapText="1"/>
    </xf>
    <xf numFmtId="2" fontId="0" fillId="0" borderId="4" xfId="0" applyNumberFormat="1" applyFont="1" applyFill="1" applyBorder="1" applyAlignment="1">
      <alignment horizontal="center" vertical="center"/>
    </xf>
    <xf numFmtId="2" fontId="0" fillId="0" borderId="4" xfId="0" applyNumberFormat="1" applyFont="1" applyFill="1" applyBorder="1" applyAlignment="1">
      <alignment horizontal="center" vertical="center" wrapText="1"/>
    </xf>
    <xf numFmtId="2" fontId="28" fillId="0" borderId="4" xfId="0" applyNumberFormat="1" applyFont="1" applyFill="1" applyBorder="1" applyAlignment="1">
      <alignment horizontal="center" vertical="center"/>
    </xf>
    <xf numFmtId="1" fontId="0" fillId="0" borderId="0" xfId="0" applyNumberFormat="1" applyFill="1" applyBorder="1"/>
    <xf numFmtId="1" fontId="13" fillId="0" borderId="0" xfId="0" applyNumberFormat="1" applyFont="1" applyFill="1" applyBorder="1"/>
    <xf numFmtId="0" fontId="9" fillId="0" borderId="23" xfId="118" applyFont="1" applyBorder="1" applyAlignment="1">
      <alignment horizontal="center" vertical="center"/>
    </xf>
    <xf numFmtId="10" fontId="0" fillId="0" borderId="4" xfId="60" applyNumberFormat="1" applyFont="1" applyBorder="1" applyAlignment="1">
      <alignment horizontal="center" vertical="center"/>
    </xf>
    <xf numFmtId="0" fontId="12" fillId="0" borderId="4" xfId="0" applyFont="1" applyBorder="1" applyAlignment="1">
      <alignment horizontal="center" vertical="center" wrapText="1"/>
    </xf>
    <xf numFmtId="0" fontId="15" fillId="0" borderId="4" xfId="18" applyFont="1" applyBorder="1" applyAlignment="1">
      <alignment horizontal="center" vertical="center"/>
    </xf>
    <xf numFmtId="2" fontId="15" fillId="0" borderId="4" xfId="13" applyNumberFormat="1" applyFont="1" applyFill="1" applyBorder="1" applyAlignment="1">
      <alignment horizontal="center" vertical="center"/>
    </xf>
    <xf numFmtId="2" fontId="15" fillId="12" borderId="4" xfId="13" applyNumberFormat="1" applyFont="1" applyFill="1" applyBorder="1" applyAlignment="1">
      <alignment horizontal="center" vertical="center"/>
    </xf>
    <xf numFmtId="172" fontId="15" fillId="12" borderId="12" xfId="13" applyNumberFormat="1" applyFont="1" applyFill="1" applyBorder="1" applyAlignment="1">
      <alignment horizontal="center" vertical="center"/>
    </xf>
    <xf numFmtId="2" fontId="9" fillId="0" borderId="11" xfId="5" applyNumberFormat="1" applyFont="1" applyBorder="1" applyAlignment="1">
      <alignment horizontal="center" vertical="center"/>
    </xf>
    <xf numFmtId="172" fontId="9" fillId="0" borderId="11" xfId="5" applyNumberFormat="1" applyFont="1" applyBorder="1" applyAlignment="1">
      <alignment horizontal="center" vertical="center"/>
    </xf>
    <xf numFmtId="172" fontId="15" fillId="0" borderId="4" xfId="18" applyNumberFormat="1" applyFont="1" applyBorder="1" applyAlignment="1">
      <alignment horizontal="center" vertical="center"/>
    </xf>
    <xf numFmtId="172" fontId="9" fillId="0" borderId="4" xfId="5" applyNumberFormat="1" applyFont="1" applyBorder="1" applyAlignment="1">
      <alignment horizontal="center" vertical="center"/>
    </xf>
    <xf numFmtId="172" fontId="15" fillId="12" borderId="12" xfId="5" applyNumberFormat="1" applyFont="1" applyFill="1" applyBorder="1" applyAlignment="1">
      <alignment horizontal="center" vertical="center"/>
    </xf>
    <xf numFmtId="172" fontId="9" fillId="0" borderId="11" xfId="13" applyNumberFormat="1" applyFont="1" applyBorder="1" applyAlignment="1">
      <alignment horizontal="center" vertical="center"/>
    </xf>
    <xf numFmtId="0" fontId="9" fillId="0" borderId="4" xfId="0" applyFont="1" applyFill="1" applyBorder="1" applyAlignment="1">
      <alignment horizontal="center" vertical="center" wrapText="1"/>
    </xf>
    <xf numFmtId="0" fontId="9" fillId="0" borderId="4" xfId="13" applyFont="1" applyBorder="1" applyAlignment="1">
      <alignment horizontal="center" vertical="center"/>
    </xf>
    <xf numFmtId="0" fontId="15" fillId="12" borderId="12" xfId="13" applyFont="1" applyFill="1" applyBorder="1" applyAlignment="1">
      <alignment horizontal="center" vertical="center"/>
    </xf>
    <xf numFmtId="0" fontId="9" fillId="0" borderId="11" xfId="13" applyFont="1" applyBorder="1" applyAlignment="1">
      <alignment horizontal="center" vertical="center"/>
    </xf>
    <xf numFmtId="2" fontId="9" fillId="0" borderId="4" xfId="118" applyNumberFormat="1" applyFont="1" applyBorder="1" applyAlignment="1">
      <alignment horizontal="center" vertical="center"/>
    </xf>
    <xf numFmtId="2" fontId="9" fillId="0" borderId="4" xfId="13" applyNumberFormat="1" applyFont="1" applyBorder="1" applyAlignment="1">
      <alignment horizontal="center" wrapText="1"/>
    </xf>
    <xf numFmtId="4" fontId="0" fillId="0" borderId="4" xfId="0" applyNumberFormat="1" applyBorder="1" applyAlignment="1">
      <alignment horizontal="center" vertical="center"/>
    </xf>
    <xf numFmtId="4" fontId="9" fillId="0" borderId="4" xfId="13" applyNumberFormat="1" applyFont="1" applyBorder="1" applyAlignment="1">
      <alignment horizontal="center" vertical="center"/>
    </xf>
    <xf numFmtId="169" fontId="9" fillId="0" borderId="4" xfId="60" applyNumberFormat="1" applyFont="1" applyBorder="1" applyAlignment="1">
      <alignment horizontal="center" vertical="center"/>
    </xf>
    <xf numFmtId="0" fontId="9" fillId="0" borderId="4" xfId="13" applyNumberFormat="1" applyFont="1" applyBorder="1" applyAlignment="1">
      <alignment horizontal="center"/>
    </xf>
    <xf numFmtId="2" fontId="15" fillId="0" borderId="4" xfId="13" applyNumberFormat="1" applyFont="1" applyBorder="1" applyAlignment="1">
      <alignment horizontal="center" vertical="center" wrapText="1"/>
    </xf>
    <xf numFmtId="2" fontId="12" fillId="0" borderId="4" xfId="0" applyNumberFormat="1" applyFont="1" applyBorder="1" applyAlignment="1">
      <alignment horizontal="center" vertical="center"/>
    </xf>
    <xf numFmtId="0" fontId="9" fillId="0" borderId="0" xfId="13" applyFont="1" applyFill="1" applyBorder="1" applyAlignment="1">
      <alignment horizontal="left" wrapText="1"/>
    </xf>
    <xf numFmtId="0" fontId="15" fillId="0" borderId="0" xfId="13" applyFont="1" applyBorder="1" applyAlignment="1">
      <alignment horizontal="left" wrapText="1"/>
    </xf>
    <xf numFmtId="172" fontId="9" fillId="0" borderId="0" xfId="13" applyNumberFormat="1" applyFont="1" applyFill="1" applyBorder="1" applyAlignment="1">
      <alignment horizontal="left"/>
    </xf>
    <xf numFmtId="172" fontId="0" fillId="0" borderId="0" xfId="0" applyNumberFormat="1" applyFill="1" applyBorder="1"/>
    <xf numFmtId="0" fontId="15" fillId="0" borderId="0" xfId="13" applyFont="1" applyFill="1" applyBorder="1" applyAlignment="1">
      <alignment horizontal="left" wrapText="1"/>
    </xf>
    <xf numFmtId="0" fontId="9" fillId="0" borderId="0" xfId="13" applyFont="1" applyBorder="1" applyAlignment="1">
      <alignment horizontal="left"/>
    </xf>
    <xf numFmtId="172" fontId="15" fillId="0" borderId="0" xfId="13" applyNumberFormat="1" applyFont="1" applyFill="1" applyBorder="1" applyAlignment="1">
      <alignment horizontal="center"/>
    </xf>
    <xf numFmtId="0" fontId="12" fillId="0" borderId="0" xfId="0" applyFont="1" applyBorder="1"/>
    <xf numFmtId="0" fontId="20" fillId="0" borderId="0" xfId="13" applyFont="1" applyBorder="1" applyAlignment="1">
      <alignment horizontal="left"/>
    </xf>
    <xf numFmtId="4" fontId="15" fillId="0" borderId="4" xfId="18" applyNumberFormat="1" applyFont="1" applyBorder="1" applyAlignment="1">
      <alignment horizontal="center" vertical="center"/>
    </xf>
    <xf numFmtId="2" fontId="9" fillId="0" borderId="4" xfId="76" applyNumberFormat="1" applyFont="1" applyBorder="1" applyAlignment="1">
      <alignment horizontal="center"/>
    </xf>
    <xf numFmtId="0" fontId="13" fillId="13" borderId="0" xfId="0" applyFont="1" applyFill="1" applyAlignment="1">
      <alignment horizontal="center" vertical="center"/>
    </xf>
    <xf numFmtId="0" fontId="13" fillId="13" borderId="10" xfId="0" applyFont="1" applyFill="1" applyBorder="1" applyAlignment="1">
      <alignment horizontal="center" vertical="center"/>
    </xf>
    <xf numFmtId="0" fontId="13" fillId="0" borderId="0" xfId="0" applyFont="1" applyBorder="1" applyAlignment="1">
      <alignment horizontal="center" vertical="center"/>
    </xf>
    <xf numFmtId="0" fontId="13" fillId="13" borderId="15" xfId="0" applyFont="1" applyFill="1" applyBorder="1" applyAlignment="1">
      <alignment horizontal="center" vertical="center" wrapText="1"/>
    </xf>
    <xf numFmtId="0" fontId="13" fillId="13" borderId="15" xfId="0" applyFont="1" applyFill="1" applyBorder="1" applyAlignment="1">
      <alignment horizontal="center" vertical="center"/>
    </xf>
    <xf numFmtId="0" fontId="13" fillId="13" borderId="19" xfId="0" applyFont="1" applyFill="1" applyBorder="1" applyAlignment="1">
      <alignment horizontal="center" vertical="center"/>
    </xf>
    <xf numFmtId="0" fontId="13" fillId="13" borderId="29" xfId="0" applyFont="1" applyFill="1" applyBorder="1" applyAlignment="1">
      <alignment horizontal="center" vertical="center"/>
    </xf>
    <xf numFmtId="0" fontId="13" fillId="13" borderId="0" xfId="0" applyFont="1" applyFill="1" applyBorder="1" applyAlignment="1">
      <alignment horizontal="center" vertical="center"/>
    </xf>
    <xf numFmtId="0" fontId="13" fillId="13" borderId="4" xfId="0" applyFont="1" applyFill="1" applyBorder="1" applyAlignment="1">
      <alignment horizontal="center" vertical="center" wrapText="1"/>
    </xf>
    <xf numFmtId="0" fontId="13" fillId="13" borderId="4" xfId="0" applyFont="1" applyFill="1" applyBorder="1" applyAlignment="1">
      <alignment horizontal="center" vertical="center"/>
    </xf>
    <xf numFmtId="0" fontId="13" fillId="13" borderId="3" xfId="0" applyFont="1" applyFill="1" applyBorder="1" applyAlignment="1">
      <alignment horizontal="center" vertical="center"/>
    </xf>
    <xf numFmtId="0" fontId="13" fillId="13" borderId="20" xfId="0" applyFont="1" applyFill="1" applyBorder="1" applyAlignment="1">
      <alignment horizontal="center" vertical="center"/>
    </xf>
    <xf numFmtId="0" fontId="13" fillId="13" borderId="10" xfId="0" applyFont="1" applyFill="1" applyBorder="1" applyAlignment="1">
      <alignment horizontal="center" vertical="center" wrapText="1"/>
    </xf>
    <xf numFmtId="0" fontId="13" fillId="0" borderId="0" xfId="0" applyFont="1" applyBorder="1" applyAlignment="1">
      <alignment horizontal="center" vertical="center" wrapText="1"/>
    </xf>
    <xf numFmtId="0" fontId="9" fillId="18" borderId="4" xfId="116" applyFont="1" applyFill="1" applyBorder="1" applyAlignment="1">
      <alignment horizontal="left" vertical="center" wrapText="1"/>
    </xf>
    <xf numFmtId="0" fontId="13" fillId="9" borderId="4" xfId="80" applyFont="1" applyFill="1" applyBorder="1" applyAlignment="1">
      <alignment vertical="center" wrapText="1"/>
    </xf>
    <xf numFmtId="10" fontId="13" fillId="0" borderId="4" xfId="57" applyNumberFormat="1" applyFont="1" applyBorder="1" applyAlignment="1">
      <alignment horizontal="center" vertical="center"/>
    </xf>
    <xf numFmtId="0" fontId="12" fillId="0" borderId="4" xfId="0" applyFont="1" applyFill="1" applyBorder="1" applyAlignment="1">
      <alignment horizontal="center" vertical="center" wrapText="1"/>
    </xf>
    <xf numFmtId="170" fontId="0" fillId="9" borderId="4" xfId="0" applyNumberFormat="1" applyFont="1" applyFill="1" applyBorder="1" applyAlignment="1">
      <alignment horizontal="center" vertical="center"/>
    </xf>
    <xf numFmtId="2" fontId="15" fillId="0" borderId="4" xfId="76" applyNumberFormat="1" applyFont="1" applyBorder="1" applyAlignment="1">
      <alignment horizontal="center"/>
    </xf>
    <xf numFmtId="0" fontId="15" fillId="16" borderId="4" xfId="0" applyFont="1" applyFill="1" applyBorder="1" applyAlignment="1">
      <alignment horizontal="center" vertical="center" wrapText="1"/>
    </xf>
    <xf numFmtId="0" fontId="12" fillId="16" borderId="4" xfId="18" applyFont="1" applyFill="1" applyBorder="1" applyAlignment="1">
      <alignment horizontal="center" vertical="center"/>
    </xf>
    <xf numFmtId="0" fontId="15" fillId="16" borderId="4" xfId="18" applyFont="1" applyFill="1" applyBorder="1" applyAlignment="1">
      <alignment horizontal="center" vertical="center" wrapText="1"/>
    </xf>
    <xf numFmtId="0" fontId="15" fillId="16" borderId="4" xfId="18" applyFont="1" applyFill="1" applyBorder="1" applyAlignment="1">
      <alignment horizontal="center"/>
    </xf>
    <xf numFmtId="0" fontId="15" fillId="16" borderId="4" xfId="18" applyFont="1" applyFill="1" applyBorder="1" applyAlignment="1">
      <alignment horizontal="center" vertical="center"/>
    </xf>
    <xf numFmtId="0" fontId="15" fillId="16" borderId="20" xfId="18" applyFont="1" applyFill="1" applyBorder="1" applyAlignment="1">
      <alignment horizontal="center" vertical="center"/>
    </xf>
    <xf numFmtId="0" fontId="0" fillId="0" borderId="0" xfId="0"/>
    <xf numFmtId="0" fontId="9" fillId="0" borderId="20" xfId="0" applyFont="1" applyBorder="1" applyAlignment="1">
      <alignment horizontal="left"/>
    </xf>
    <xf numFmtId="0" fontId="9" fillId="0" borderId="4" xfId="0" applyFont="1" applyBorder="1" applyAlignment="1">
      <alignment horizontal="left"/>
    </xf>
    <xf numFmtId="0" fontId="0" fillId="0" borderId="0" xfId="0" applyBorder="1"/>
    <xf numFmtId="0" fontId="15" fillId="19" borderId="10" xfId="78" applyFont="1" applyFill="1" applyBorder="1" applyAlignment="1">
      <alignment horizontal="center" vertical="center"/>
    </xf>
    <xf numFmtId="0" fontId="15" fillId="19" borderId="4" xfId="78" applyFont="1" applyFill="1" applyBorder="1" applyAlignment="1">
      <alignment horizontal="center" vertical="center"/>
    </xf>
    <xf numFmtId="0" fontId="15" fillId="16" borderId="4" xfId="0" applyFont="1" applyFill="1" applyBorder="1" applyAlignment="1">
      <alignment horizontal="center"/>
    </xf>
    <xf numFmtId="0" fontId="9" fillId="0" borderId="4" xfId="0" applyFont="1" applyBorder="1" applyAlignment="1">
      <alignment horizontal="center"/>
    </xf>
    <xf numFmtId="0" fontId="22" fillId="0" borderId="0" xfId="0" applyFont="1"/>
    <xf numFmtId="0" fontId="15" fillId="5" borderId="0" xfId="18" applyFont="1" applyFill="1" applyAlignment="1">
      <alignment horizontal="left"/>
    </xf>
    <xf numFmtId="10" fontId="13" fillId="0" borderId="4" xfId="60" applyNumberFormat="1" applyFont="1" applyFill="1" applyBorder="1" applyAlignment="1">
      <alignment horizontal="center" vertical="center"/>
    </xf>
    <xf numFmtId="10" fontId="9" fillId="0" borderId="4" xfId="60" applyNumberFormat="1" applyFont="1" applyFill="1" applyBorder="1" applyAlignment="1">
      <alignment horizontal="center" vertical="center"/>
    </xf>
    <xf numFmtId="10" fontId="13" fillId="0" borderId="4" xfId="125" applyNumberFormat="1" applyFont="1" applyFill="1" applyBorder="1" applyAlignment="1">
      <alignment horizontal="center" vertical="center"/>
    </xf>
    <xf numFmtId="2" fontId="13" fillId="0" borderId="4" xfId="125" applyNumberFormat="1" applyFont="1" applyFill="1" applyBorder="1" applyAlignment="1">
      <alignment horizontal="center" vertical="center"/>
    </xf>
    <xf numFmtId="0" fontId="0"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36" xfId="0" applyFont="1" applyFill="1" applyBorder="1" applyAlignment="1">
      <alignment horizontal="center" vertical="center"/>
    </xf>
    <xf numFmtId="0" fontId="56" fillId="0" borderId="37" xfId="0" applyFont="1" applyFill="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left" vertical="center"/>
    </xf>
    <xf numFmtId="0" fontId="9" fillId="0" borderId="17" xfId="0" applyFont="1" applyBorder="1" applyAlignment="1">
      <alignment horizontal="center" vertical="center"/>
    </xf>
    <xf numFmtId="0" fontId="9" fillId="0" borderId="9" xfId="0" applyFont="1" applyBorder="1" applyAlignment="1">
      <alignment horizontal="left" vertical="center" wrapText="1"/>
    </xf>
    <xf numFmtId="0" fontId="9" fillId="0" borderId="9" xfId="0" applyFont="1" applyFill="1" applyBorder="1" applyAlignment="1">
      <alignment horizontal="left" vertical="center"/>
    </xf>
    <xf numFmtId="0" fontId="9" fillId="9" borderId="9" xfId="0" applyFont="1" applyFill="1" applyBorder="1" applyAlignment="1">
      <alignment horizontal="left" vertical="center"/>
    </xf>
    <xf numFmtId="0" fontId="9" fillId="0" borderId="30" xfId="0" applyFont="1" applyBorder="1" applyAlignment="1">
      <alignment horizontal="center" vertical="center"/>
    </xf>
    <xf numFmtId="0" fontId="9" fillId="0" borderId="42" xfId="0" applyFont="1" applyBorder="1" applyAlignment="1">
      <alignment horizontal="left" vertical="center" wrapText="1"/>
    </xf>
    <xf numFmtId="0" fontId="9" fillId="0" borderId="18" xfId="0" applyFont="1" applyBorder="1" applyAlignment="1">
      <alignment horizontal="left" vertical="center" wrapText="1"/>
    </xf>
    <xf numFmtId="0" fontId="9" fillId="0" borderId="9" xfId="0" applyFont="1" applyFill="1" applyBorder="1" applyAlignment="1">
      <alignment horizontal="left" vertical="center" wrapText="1"/>
    </xf>
    <xf numFmtId="0" fontId="9" fillId="0" borderId="43" xfId="0" applyFont="1" applyBorder="1" applyAlignment="1">
      <alignment horizontal="center" vertical="center"/>
    </xf>
    <xf numFmtId="0" fontId="9" fillId="0" borderId="12" xfId="0" applyFont="1" applyBorder="1" applyAlignment="1">
      <alignment horizontal="center"/>
    </xf>
    <xf numFmtId="0" fontId="9" fillId="0" borderId="12" xfId="0" applyFont="1" applyBorder="1" applyAlignment="1">
      <alignment horizontal="center" vertical="center"/>
    </xf>
    <xf numFmtId="0" fontId="9" fillId="0" borderId="44" xfId="0" applyFont="1" applyBorder="1" applyAlignment="1">
      <alignment horizontal="left" vertical="center" wrapText="1"/>
    </xf>
    <xf numFmtId="0" fontId="38" fillId="17" borderId="18"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42" xfId="0" applyFont="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43" xfId="0" applyBorder="1" applyAlignment="1">
      <alignment horizontal="center" vertical="center"/>
    </xf>
    <xf numFmtId="0" fontId="15" fillId="16" borderId="9" xfId="0" applyFont="1" applyFill="1" applyBorder="1" applyAlignment="1">
      <alignment horizontal="center" vertical="center" wrapText="1"/>
    </xf>
    <xf numFmtId="0" fontId="15" fillId="16" borderId="9" xfId="18" applyFont="1" applyFill="1" applyBorder="1" applyAlignment="1">
      <alignment horizontal="center" vertical="center"/>
    </xf>
    <xf numFmtId="0" fontId="15" fillId="0" borderId="6" xfId="0" applyFont="1" applyBorder="1" applyAlignment="1">
      <alignment horizontal="center"/>
    </xf>
    <xf numFmtId="0" fontId="13" fillId="0" borderId="9" xfId="0" applyFont="1" applyBorder="1"/>
    <xf numFmtId="0" fontId="9" fillId="0" borderId="6" xfId="0" applyFont="1" applyBorder="1" applyAlignment="1">
      <alignment horizontal="center"/>
    </xf>
    <xf numFmtId="0" fontId="13" fillId="0" borderId="9" xfId="0" applyFont="1" applyBorder="1" applyAlignment="1">
      <alignment horizontal="center" vertical="center"/>
    </xf>
    <xf numFmtId="2" fontId="13" fillId="0" borderId="9" xfId="0" applyNumberFormat="1" applyFont="1" applyBorder="1" applyAlignment="1">
      <alignment horizontal="center" vertical="center"/>
    </xf>
    <xf numFmtId="2" fontId="0" fillId="0" borderId="9" xfId="0" applyNumberFormat="1" applyBorder="1" applyAlignment="1">
      <alignment horizontal="center" vertical="center"/>
    </xf>
    <xf numFmtId="0" fontId="9" fillId="12" borderId="6" xfId="0" applyFont="1" applyFill="1" applyBorder="1"/>
    <xf numFmtId="2" fontId="15" fillId="12" borderId="9" xfId="0" applyNumberFormat="1" applyFont="1" applyFill="1" applyBorder="1" applyAlignment="1">
      <alignment horizontal="center" vertical="center" wrapText="1"/>
    </xf>
    <xf numFmtId="0" fontId="9" fillId="12" borderId="43" xfId="0" applyFont="1" applyFill="1" applyBorder="1"/>
    <xf numFmtId="2" fontId="15" fillId="12" borderId="12" xfId="0" applyNumberFormat="1" applyFont="1" applyFill="1" applyBorder="1" applyAlignment="1">
      <alignment horizontal="center" vertical="center" wrapText="1"/>
    </xf>
    <xf numFmtId="2" fontId="15" fillId="12" borderId="44" xfId="0" applyNumberFormat="1" applyFont="1" applyFill="1" applyBorder="1" applyAlignment="1">
      <alignment horizontal="center" vertical="center" wrapText="1"/>
    </xf>
    <xf numFmtId="0" fontId="12" fillId="16" borderId="9" xfId="0" applyFont="1" applyFill="1" applyBorder="1" applyAlignment="1">
      <alignment horizontal="center" vertical="center" wrapText="1"/>
    </xf>
    <xf numFmtId="0" fontId="12" fillId="16" borderId="9" xfId="18" applyFont="1" applyFill="1" applyBorder="1" applyAlignment="1">
      <alignment horizontal="center" vertical="center"/>
    </xf>
    <xf numFmtId="0" fontId="0" fillId="0" borderId="9" xfId="0" applyFont="1" applyBorder="1"/>
    <xf numFmtId="2" fontId="0" fillId="0" borderId="0" xfId="0" applyNumberFormat="1" applyFont="1" applyFill="1" applyBorder="1" applyAlignment="1">
      <alignment horizontal="center" vertical="center"/>
    </xf>
    <xf numFmtId="0" fontId="15" fillId="12" borderId="43" xfId="0" applyFont="1" applyFill="1" applyBorder="1" applyAlignment="1">
      <alignment horizontal="center" vertical="center"/>
    </xf>
    <xf numFmtId="0" fontId="15" fillId="12" borderId="12" xfId="0" applyFont="1" applyFill="1" applyBorder="1" applyAlignment="1">
      <alignment horizontal="center" vertical="center"/>
    </xf>
    <xf numFmtId="2" fontId="12" fillId="12" borderId="12" xfId="0" applyNumberFormat="1" applyFont="1" applyFill="1" applyBorder="1" applyAlignment="1">
      <alignment horizontal="center" vertical="center"/>
    </xf>
    <xf numFmtId="2" fontId="12" fillId="12" borderId="44" xfId="0" applyNumberFormat="1" applyFont="1" applyFill="1" applyBorder="1" applyAlignment="1">
      <alignment horizontal="center" vertical="center"/>
    </xf>
    <xf numFmtId="0" fontId="12" fillId="0" borderId="6" xfId="0" applyFont="1" applyBorder="1" applyAlignment="1">
      <alignment horizontal="center"/>
    </xf>
    <xf numFmtId="0" fontId="13" fillId="0" borderId="6" xfId="0" applyFont="1" applyBorder="1" applyAlignment="1">
      <alignment horizontal="center"/>
    </xf>
    <xf numFmtId="0" fontId="12" fillId="12" borderId="43" xfId="0" applyFont="1" applyFill="1" applyBorder="1"/>
    <xf numFmtId="0" fontId="12" fillId="12" borderId="12" xfId="0" applyFont="1" applyFill="1" applyBorder="1" applyAlignment="1">
      <alignment horizontal="justify"/>
    </xf>
    <xf numFmtId="0" fontId="0" fillId="0" borderId="0" xfId="0" applyFill="1" applyBorder="1" applyAlignment="1">
      <alignment horizontal="justify"/>
    </xf>
    <xf numFmtId="0" fontId="12" fillId="12" borderId="43" xfId="0" applyFont="1" applyFill="1" applyBorder="1" applyAlignment="1">
      <alignment horizontal="center" vertical="center"/>
    </xf>
    <xf numFmtId="1" fontId="12" fillId="12" borderId="12" xfId="0" applyNumberFormat="1" applyFont="1" applyFill="1" applyBorder="1" applyAlignment="1">
      <alignment horizontal="center" vertical="center"/>
    </xf>
    <xf numFmtId="0" fontId="13" fillId="0" borderId="0" xfId="0" applyFont="1" applyBorder="1" applyAlignment="1">
      <alignment horizontal="justify"/>
    </xf>
    <xf numFmtId="0" fontId="12" fillId="12" borderId="12" xfId="0" applyFont="1" applyFill="1" applyBorder="1" applyAlignment="1">
      <alignment horizontal="center" vertical="center"/>
    </xf>
    <xf numFmtId="0" fontId="15" fillId="0" borderId="6" xfId="0" applyFont="1" applyBorder="1" applyAlignment="1">
      <alignment horizontal="justify"/>
    </xf>
    <xf numFmtId="0" fontId="15" fillId="0" borderId="9" xfId="18" applyFont="1" applyBorder="1" applyAlignment="1">
      <alignment horizontal="center" vertical="center"/>
    </xf>
    <xf numFmtId="0" fontId="9" fillId="0" borderId="6" xfId="13" applyFont="1" applyBorder="1" applyAlignment="1">
      <alignment horizontal="justify" wrapText="1"/>
    </xf>
    <xf numFmtId="2" fontId="9" fillId="0" borderId="9" xfId="5" applyNumberFormat="1" applyFont="1" applyBorder="1" applyAlignment="1">
      <alignment horizontal="center" vertical="center"/>
    </xf>
    <xf numFmtId="0" fontId="9" fillId="0" borderId="6" xfId="0" applyFont="1" applyBorder="1" applyAlignment="1">
      <alignment horizontal="justify"/>
    </xf>
    <xf numFmtId="0" fontId="9" fillId="12" borderId="43" xfId="0" applyFont="1" applyFill="1" applyBorder="1" applyAlignment="1">
      <alignment horizontal="center" vertical="center"/>
    </xf>
    <xf numFmtId="0" fontId="15" fillId="12" borderId="12" xfId="13" applyFont="1" applyFill="1" applyBorder="1" applyAlignment="1">
      <alignment vertical="center"/>
    </xf>
    <xf numFmtId="2" fontId="15" fillId="12" borderId="12" xfId="13" applyNumberFormat="1" applyFont="1" applyFill="1" applyBorder="1" applyAlignment="1">
      <alignment horizontal="center" vertical="center"/>
    </xf>
    <xf numFmtId="2" fontId="15" fillId="12" borderId="34" xfId="5" applyNumberFormat="1" applyFont="1" applyFill="1" applyBorder="1" applyAlignment="1">
      <alignment horizontal="center" vertical="center"/>
    </xf>
    <xf numFmtId="2" fontId="15" fillId="12" borderId="12" xfId="5" applyNumberFormat="1" applyFont="1" applyFill="1" applyBorder="1" applyAlignment="1">
      <alignment horizontal="center" vertical="center"/>
    </xf>
    <xf numFmtId="2" fontId="15" fillId="12" borderId="44" xfId="5" applyNumberFormat="1" applyFont="1" applyFill="1" applyBorder="1" applyAlignment="1">
      <alignment horizontal="center" vertical="center"/>
    </xf>
    <xf numFmtId="0" fontId="15" fillId="0" borderId="9" xfId="18" applyFont="1" applyBorder="1" applyAlignment="1">
      <alignment horizontal="center"/>
    </xf>
    <xf numFmtId="0" fontId="9" fillId="0" borderId="9" xfId="13" applyFont="1" applyBorder="1" applyAlignment="1">
      <alignment horizontal="center" vertical="center"/>
    </xf>
    <xf numFmtId="0" fontId="9" fillId="12" borderId="6" xfId="0" applyFont="1" applyFill="1" applyBorder="1" applyAlignment="1">
      <alignment horizontal="center"/>
    </xf>
    <xf numFmtId="172" fontId="15" fillId="12" borderId="44" xfId="13" applyNumberFormat="1" applyFont="1" applyFill="1" applyBorder="1" applyAlignment="1">
      <alignment horizontal="center" vertical="center"/>
    </xf>
    <xf numFmtId="172" fontId="9" fillId="0" borderId="18" xfId="5" applyNumberFormat="1" applyFont="1" applyBorder="1" applyAlignment="1">
      <alignment horizontal="center" vertical="center"/>
    </xf>
    <xf numFmtId="0" fontId="9" fillId="0" borderId="36" xfId="0" applyFont="1" applyBorder="1" applyAlignment="1">
      <alignment horizontal="center"/>
    </xf>
    <xf numFmtId="0" fontId="9" fillId="0" borderId="0" xfId="0" applyFont="1" applyBorder="1" applyAlignment="1">
      <alignment wrapText="1"/>
    </xf>
    <xf numFmtId="0" fontId="9" fillId="0" borderId="0" xfId="0" applyFont="1" applyBorder="1" applyAlignment="1">
      <alignment horizontal="center" vertical="center" wrapText="1"/>
    </xf>
    <xf numFmtId="172" fontId="13" fillId="0" borderId="0" xfId="0" applyNumberFormat="1" applyFont="1" applyBorder="1" applyAlignment="1">
      <alignment horizontal="center" vertical="center"/>
    </xf>
    <xf numFmtId="172" fontId="13" fillId="0" borderId="37" xfId="0" applyNumberFormat="1" applyFont="1" applyBorder="1" applyAlignment="1">
      <alignment horizontal="center" vertical="center"/>
    </xf>
    <xf numFmtId="172" fontId="15" fillId="0" borderId="9" xfId="18" applyNumberFormat="1" applyFont="1" applyBorder="1" applyAlignment="1">
      <alignment horizontal="center" vertical="center"/>
    </xf>
    <xf numFmtId="0" fontId="9" fillId="0" borderId="6" xfId="0" applyFont="1" applyBorder="1"/>
    <xf numFmtId="172" fontId="9" fillId="0" borderId="9" xfId="5" applyNumberFormat="1" applyFont="1" applyBorder="1" applyAlignment="1">
      <alignment horizontal="center" vertical="center"/>
    </xf>
    <xf numFmtId="168" fontId="16" fillId="12" borderId="6" xfId="5" applyNumberFormat="1" applyFont="1" applyFill="1" applyBorder="1" applyAlignment="1">
      <alignment horizontal="center"/>
    </xf>
    <xf numFmtId="172" fontId="15" fillId="12" borderId="44" xfId="5" applyNumberFormat="1" applyFont="1" applyFill="1" applyBorder="1" applyAlignment="1">
      <alignment horizontal="center" vertical="center"/>
    </xf>
    <xf numFmtId="0" fontId="9" fillId="0" borderId="6" xfId="13" applyFont="1" applyBorder="1"/>
    <xf numFmtId="172" fontId="9" fillId="0" borderId="18" xfId="13" applyNumberFormat="1" applyFont="1" applyBorder="1" applyAlignment="1">
      <alignment horizontal="center" vertical="center"/>
    </xf>
    <xf numFmtId="0" fontId="15" fillId="12" borderId="43" xfId="13" applyFont="1" applyFill="1" applyBorder="1"/>
    <xf numFmtId="2" fontId="15" fillId="12" borderId="44" xfId="13" applyNumberFormat="1" applyFont="1" applyFill="1" applyBorder="1" applyAlignment="1">
      <alignment horizontal="center" vertical="center"/>
    </xf>
    <xf numFmtId="0" fontId="15" fillId="16" borderId="5" xfId="116" applyFont="1" applyFill="1" applyBorder="1" applyAlignment="1">
      <alignment horizontal="center" vertical="center" wrapText="1"/>
    </xf>
    <xf numFmtId="0" fontId="15" fillId="16" borderId="7" xfId="116" applyFont="1" applyFill="1" applyBorder="1" applyAlignment="1">
      <alignment horizontal="center" vertical="center" wrapText="1"/>
    </xf>
    <xf numFmtId="16" fontId="15" fillId="16" borderId="7" xfId="116" applyNumberFormat="1" applyFont="1" applyFill="1" applyBorder="1" applyAlignment="1">
      <alignment horizontal="center" vertical="center" wrapText="1"/>
    </xf>
    <xf numFmtId="0" fontId="15" fillId="16" borderId="7" xfId="118" applyFont="1" applyFill="1" applyBorder="1" applyAlignment="1">
      <alignment horizontal="center" vertical="center" wrapText="1"/>
    </xf>
    <xf numFmtId="0" fontId="15" fillId="16" borderId="8" xfId="118" applyFont="1" applyFill="1" applyBorder="1" applyAlignment="1">
      <alignment horizontal="center" vertical="center" wrapText="1"/>
    </xf>
    <xf numFmtId="0" fontId="15" fillId="0" borderId="6" xfId="116" applyFont="1" applyBorder="1" applyAlignment="1">
      <alignment vertical="center" wrapText="1"/>
    </xf>
    <xf numFmtId="0" fontId="9" fillId="0" borderId="9" xfId="118" applyFont="1" applyBorder="1" applyAlignment="1">
      <alignment horizontal="center" vertical="center"/>
    </xf>
    <xf numFmtId="0" fontId="9" fillId="0" borderId="54" xfId="118" applyFont="1" applyBorder="1" applyAlignment="1">
      <alignment horizontal="center" vertical="center"/>
    </xf>
    <xf numFmtId="0" fontId="9" fillId="0" borderId="14" xfId="118" applyFont="1" applyBorder="1">
      <alignment vertical="center"/>
    </xf>
    <xf numFmtId="0" fontId="9" fillId="0" borderId="55" xfId="118" applyFont="1" applyBorder="1">
      <alignment vertical="center"/>
    </xf>
    <xf numFmtId="16" fontId="15" fillId="16" borderId="8" xfId="116" applyNumberFormat="1" applyFont="1" applyFill="1" applyBorder="1" applyAlignment="1">
      <alignment horizontal="center" vertical="center" wrapText="1"/>
    </xf>
    <xf numFmtId="0" fontId="15" fillId="0" borderId="43" xfId="116" applyFont="1" applyBorder="1" applyAlignment="1">
      <alignment vertical="center" wrapText="1"/>
    </xf>
    <xf numFmtId="0" fontId="9" fillId="0" borderId="12" xfId="118" applyFont="1" applyBorder="1">
      <alignment vertical="center"/>
    </xf>
    <xf numFmtId="0" fontId="9" fillId="0" borderId="44" xfId="118" applyFont="1" applyBorder="1" applyAlignment="1">
      <alignment horizontal="center" vertical="center"/>
    </xf>
    <xf numFmtId="0" fontId="9" fillId="0" borderId="9" xfId="116" applyNumberFormat="1" applyFont="1" applyBorder="1" applyAlignment="1">
      <alignment horizontal="center" vertical="center" wrapText="1"/>
    </xf>
    <xf numFmtId="2" fontId="9" fillId="0" borderId="9" xfId="116" applyNumberFormat="1" applyFont="1" applyBorder="1" applyAlignment="1">
      <alignment horizontal="center" vertical="center" wrapText="1"/>
    </xf>
    <xf numFmtId="0" fontId="15" fillId="16" borderId="9" xfId="18" applyFont="1" applyFill="1" applyBorder="1" applyAlignment="1">
      <alignment horizontal="center"/>
    </xf>
    <xf numFmtId="2" fontId="15" fillId="12" borderId="9" xfId="13" applyNumberFormat="1" applyFont="1" applyFill="1" applyBorder="1"/>
    <xf numFmtId="1" fontId="9" fillId="0" borderId="9" xfId="5" applyNumberFormat="1" applyFont="1" applyBorder="1" applyAlignment="1">
      <alignment horizontal="right"/>
    </xf>
    <xf numFmtId="0" fontId="15" fillId="0" borderId="6" xfId="13" applyFont="1" applyBorder="1" applyAlignment="1">
      <alignment horizontal="center"/>
    </xf>
    <xf numFmtId="2" fontId="15" fillId="12" borderId="9" xfId="5" applyNumberFormat="1" applyFont="1" applyFill="1" applyBorder="1" applyAlignment="1">
      <alignment horizontal="right"/>
    </xf>
    <xf numFmtId="0" fontId="15" fillId="0" borderId="6" xfId="13" applyFont="1" applyBorder="1"/>
    <xf numFmtId="0" fontId="15" fillId="0" borderId="17" xfId="13" applyFont="1" applyBorder="1"/>
    <xf numFmtId="2" fontId="15" fillId="0" borderId="18" xfId="13" applyNumberFormat="1" applyFont="1" applyBorder="1"/>
    <xf numFmtId="2" fontId="15" fillId="0" borderId="9" xfId="13" applyNumberFormat="1" applyFont="1" applyBorder="1"/>
    <xf numFmtId="0" fontId="15" fillId="0" borderId="43" xfId="13" applyFont="1" applyBorder="1"/>
    <xf numFmtId="0" fontId="15" fillId="0" borderId="12" xfId="13" applyFont="1" applyBorder="1"/>
    <xf numFmtId="2" fontId="15" fillId="0" borderId="12" xfId="75" applyNumberFormat="1" applyFont="1" applyBorder="1" applyAlignment="1">
      <alignment horizontal="center"/>
    </xf>
    <xf numFmtId="2" fontId="15" fillId="0" borderId="44" xfId="13" applyNumberFormat="1" applyFont="1" applyBorder="1"/>
    <xf numFmtId="0" fontId="9" fillId="0" borderId="17" xfId="0" applyFont="1" applyBorder="1" applyAlignment="1">
      <alignment horizontal="center"/>
    </xf>
    <xf numFmtId="0" fontId="15" fillId="0" borderId="43" xfId="0" applyFont="1" applyBorder="1" applyAlignment="1">
      <alignment horizontal="center"/>
    </xf>
    <xf numFmtId="0" fontId="15" fillId="0" borderId="43" xfId="0" applyFont="1" applyBorder="1"/>
    <xf numFmtId="0" fontId="15" fillId="16" borderId="9" xfId="18" applyFont="1" applyFill="1" applyBorder="1" applyAlignment="1">
      <alignment horizontal="center" vertical="center" wrapText="1"/>
    </xf>
    <xf numFmtId="0" fontId="15" fillId="0" borderId="6" xfId="0" applyFont="1" applyBorder="1"/>
    <xf numFmtId="0" fontId="12" fillId="0" borderId="9" xfId="0" applyFont="1" applyBorder="1" applyAlignment="1">
      <alignment horizontal="center"/>
    </xf>
    <xf numFmtId="169" fontId="0" fillId="0" borderId="9" xfId="0" applyNumberFormat="1" applyFont="1" applyBorder="1" applyAlignment="1">
      <alignment horizontal="center" vertical="center"/>
    </xf>
    <xf numFmtId="0" fontId="12" fillId="0" borderId="9" xfId="0" applyFont="1" applyBorder="1" applyAlignment="1">
      <alignment horizontal="center" vertical="center"/>
    </xf>
    <xf numFmtId="0" fontId="9" fillId="0" borderId="6" xfId="0" applyFont="1" applyFill="1" applyBorder="1" applyAlignment="1">
      <alignment horizontal="center"/>
    </xf>
    <xf numFmtId="1" fontId="0" fillId="0" borderId="9" xfId="0" applyNumberFormat="1" applyFont="1" applyFill="1" applyBorder="1" applyAlignment="1">
      <alignment horizontal="center" vertical="center"/>
    </xf>
    <xf numFmtId="1" fontId="0" fillId="0" borderId="9" xfId="0" applyNumberFormat="1" applyFont="1" applyBorder="1" applyAlignment="1">
      <alignment horizontal="center" vertical="center"/>
    </xf>
    <xf numFmtId="9" fontId="0" fillId="0" borderId="9" xfId="60" applyFont="1" applyBorder="1" applyAlignment="1">
      <alignment horizontal="center" vertical="center"/>
    </xf>
    <xf numFmtId="170" fontId="0" fillId="0" borderId="9" xfId="0" applyNumberFormat="1" applyFont="1" applyFill="1" applyBorder="1" applyAlignment="1">
      <alignment horizontal="center" vertical="center"/>
    </xf>
    <xf numFmtId="170" fontId="0" fillId="9" borderId="9" xfId="0" applyNumberFormat="1" applyFont="1" applyFill="1" applyBorder="1" applyAlignment="1">
      <alignment horizontal="center" vertical="center"/>
    </xf>
    <xf numFmtId="10" fontId="0" fillId="0" borderId="9" xfId="60" applyNumberFormat="1" applyFont="1" applyFill="1" applyBorder="1" applyAlignment="1">
      <alignment horizontal="center" vertical="center"/>
    </xf>
    <xf numFmtId="0" fontId="0" fillId="0" borderId="9" xfId="0" applyFont="1" applyBorder="1" applyAlignment="1">
      <alignment horizontal="center" vertical="center"/>
    </xf>
    <xf numFmtId="0" fontId="9" fillId="0" borderId="12" xfId="0" applyFont="1" applyBorder="1" applyAlignment="1">
      <alignment vertical="center" wrapText="1"/>
    </xf>
    <xf numFmtId="9" fontId="17" fillId="0" borderId="12" xfId="0" applyNumberFormat="1" applyFont="1" applyBorder="1" applyAlignment="1">
      <alignment horizontal="center"/>
    </xf>
    <xf numFmtId="10" fontId="0" fillId="0" borderId="12" xfId="0" applyNumberFormat="1" applyFont="1" applyBorder="1" applyAlignment="1">
      <alignment horizontal="center" vertical="center"/>
    </xf>
    <xf numFmtId="0" fontId="0" fillId="0" borderId="12" xfId="0" applyFont="1" applyBorder="1" applyAlignment="1">
      <alignment horizontal="center" vertical="center"/>
    </xf>
    <xf numFmtId="10" fontId="0" fillId="0" borderId="44" xfId="0" applyNumberFormat="1" applyFont="1" applyBorder="1" applyAlignment="1">
      <alignment horizontal="center" vertical="center"/>
    </xf>
    <xf numFmtId="2" fontId="15" fillId="24" borderId="8" xfId="126" applyNumberFormat="1" applyFont="1" applyFill="1" applyBorder="1" applyAlignment="1">
      <alignment horizontal="center" vertical="center" wrapText="1"/>
    </xf>
    <xf numFmtId="0" fontId="15" fillId="0" borderId="6" xfId="78" applyFont="1" applyFill="1" applyBorder="1" applyAlignment="1">
      <alignment horizontal="center" vertical="center" wrapText="1"/>
    </xf>
    <xf numFmtId="0" fontId="15" fillId="0" borderId="43" xfId="78" applyFont="1" applyFill="1" applyBorder="1" applyAlignment="1">
      <alignment horizontal="center" vertical="center" wrapText="1"/>
    </xf>
    <xf numFmtId="0" fontId="15" fillId="0" borderId="12" xfId="78" applyFont="1" applyFill="1" applyBorder="1" applyAlignment="1">
      <alignment horizontal="center" vertical="center" wrapText="1"/>
    </xf>
    <xf numFmtId="0" fontId="15" fillId="16" borderId="9" xfId="13" applyNumberFormat="1" applyFont="1" applyFill="1" applyBorder="1" applyAlignment="1">
      <alignment horizontal="center" vertical="center" wrapText="1"/>
    </xf>
    <xf numFmtId="0" fontId="9" fillId="0" borderId="6" xfId="0" applyNumberFormat="1" applyFont="1" applyBorder="1" applyAlignment="1">
      <alignment horizontal="justify"/>
    </xf>
    <xf numFmtId="2" fontId="9" fillId="0" borderId="9" xfId="13" applyNumberFormat="1" applyFont="1" applyBorder="1" applyAlignment="1">
      <alignment horizontal="center" vertical="center" wrapText="1"/>
    </xf>
    <xf numFmtId="0" fontId="9" fillId="12" borderId="43" xfId="13" applyNumberFormat="1" applyFont="1" applyFill="1" applyBorder="1" applyAlignment="1">
      <alignment horizontal="justify" wrapText="1"/>
    </xf>
    <xf numFmtId="0" fontId="15" fillId="12" borderId="12" xfId="13" applyNumberFormat="1" applyFont="1" applyFill="1" applyBorder="1" applyAlignment="1">
      <alignment horizontal="justify" wrapText="1"/>
    </xf>
    <xf numFmtId="0" fontId="9" fillId="0" borderId="6" xfId="13" applyFont="1" applyBorder="1" applyAlignment="1">
      <alignment horizontal="center"/>
    </xf>
    <xf numFmtId="4" fontId="9" fillId="0" borderId="9" xfId="13" applyNumberFormat="1" applyFont="1" applyBorder="1" applyAlignment="1">
      <alignment horizontal="center" vertical="center" wrapText="1"/>
    </xf>
    <xf numFmtId="0" fontId="0" fillId="0" borderId="9" xfId="0" applyBorder="1" applyAlignment="1">
      <alignment horizontal="center" vertical="center"/>
    </xf>
    <xf numFmtId="0" fontId="9" fillId="0" borderId="43" xfId="13" applyFont="1" applyBorder="1" applyAlignment="1">
      <alignment horizontal="center"/>
    </xf>
    <xf numFmtId="0" fontId="9" fillId="0" borderId="12" xfId="13" applyFont="1" applyBorder="1" applyAlignment="1">
      <alignment horizontal="left" vertical="center" wrapText="1"/>
    </xf>
    <xf numFmtId="4" fontId="9" fillId="0" borderId="12" xfId="13" applyNumberFormat="1" applyFont="1" applyBorder="1" applyAlignment="1">
      <alignment horizontal="center" vertical="center" wrapText="1"/>
    </xf>
    <xf numFmtId="0" fontId="0" fillId="0" borderId="12" xfId="0" applyBorder="1" applyAlignment="1">
      <alignment horizontal="center" vertical="center"/>
    </xf>
    <xf numFmtId="4" fontId="0" fillId="0" borderId="12" xfId="0" applyNumberFormat="1" applyBorder="1" applyAlignment="1">
      <alignment horizontal="center" vertical="center"/>
    </xf>
    <xf numFmtId="4" fontId="9" fillId="0" borderId="44" xfId="13" applyNumberFormat="1" applyFont="1" applyBorder="1" applyAlignment="1">
      <alignment horizontal="center" vertical="center" wrapText="1"/>
    </xf>
    <xf numFmtId="0" fontId="9" fillId="0" borderId="0" xfId="18" applyFont="1" applyBorder="1" applyAlignment="1"/>
    <xf numFmtId="0" fontId="15" fillId="16" borderId="5" xfId="122" applyFont="1" applyFill="1" applyBorder="1" applyAlignment="1">
      <alignment horizontal="center" vertical="center" wrapText="1"/>
    </xf>
    <xf numFmtId="0" fontId="15" fillId="16" borderId="7" xfId="122" applyFont="1" applyFill="1" applyBorder="1" applyAlignment="1">
      <alignment horizontal="center" vertical="center" wrapText="1"/>
    </xf>
    <xf numFmtId="0" fontId="15" fillId="16" borderId="8" xfId="122" applyFont="1" applyFill="1" applyBorder="1" applyAlignment="1">
      <alignment horizontal="center" vertical="center" wrapText="1"/>
    </xf>
    <xf numFmtId="2" fontId="0" fillId="0" borderId="6" xfId="0" applyNumberFormat="1" applyFont="1" applyFill="1" applyBorder="1" applyAlignment="1">
      <alignment horizontal="left" vertical="center" wrapText="1"/>
    </xf>
    <xf numFmtId="4" fontId="9" fillId="0" borderId="9" xfId="13" applyNumberFormat="1" applyFont="1" applyBorder="1" applyAlignment="1">
      <alignment horizontal="center" vertical="center"/>
    </xf>
    <xf numFmtId="10" fontId="9" fillId="0" borderId="9" xfId="60" applyNumberFormat="1" applyFont="1" applyBorder="1" applyAlignment="1">
      <alignment horizontal="center" vertical="center"/>
    </xf>
    <xf numFmtId="2" fontId="12" fillId="0" borderId="6" xfId="0" applyNumberFormat="1" applyFont="1" applyFill="1" applyBorder="1" applyAlignment="1">
      <alignment horizontal="left" vertical="center" wrapText="1"/>
    </xf>
    <xf numFmtId="2" fontId="12" fillId="0" borderId="43" xfId="0" applyNumberFormat="1" applyFont="1" applyFill="1" applyBorder="1" applyAlignment="1">
      <alignment horizontal="left" vertical="center" wrapText="1"/>
    </xf>
    <xf numFmtId="4" fontId="15" fillId="0" borderId="12" xfId="13" applyNumberFormat="1" applyFont="1" applyBorder="1" applyAlignment="1">
      <alignment horizontal="center" vertical="center"/>
    </xf>
    <xf numFmtId="4" fontId="15" fillId="0" borderId="44" xfId="13" applyNumberFormat="1" applyFont="1" applyBorder="1" applyAlignment="1">
      <alignment horizontal="center" vertical="center"/>
    </xf>
    <xf numFmtId="172" fontId="9" fillId="0" borderId="11" xfId="13" applyNumberFormat="1" applyFont="1" applyFill="1" applyBorder="1" applyAlignment="1">
      <alignment horizontal="center"/>
    </xf>
    <xf numFmtId="0" fontId="15" fillId="0" borderId="6" xfId="13" applyFont="1" applyBorder="1" applyAlignment="1">
      <alignment horizontal="left" wrapText="1"/>
    </xf>
    <xf numFmtId="2" fontId="9" fillId="0" borderId="9" xfId="13" applyNumberFormat="1" applyFont="1" applyBorder="1" applyAlignment="1">
      <alignment horizontal="center" wrapText="1"/>
    </xf>
    <xf numFmtId="2" fontId="15" fillId="0" borderId="9" xfId="13" applyNumberFormat="1" applyFont="1" applyBorder="1" applyAlignment="1">
      <alignment horizontal="center" vertical="center" wrapText="1"/>
    </xf>
    <xf numFmtId="0" fontId="15" fillId="0" borderId="43" xfId="13" applyFont="1" applyBorder="1" applyAlignment="1">
      <alignment horizontal="left" wrapText="1"/>
    </xf>
    <xf numFmtId="2" fontId="9" fillId="0" borderId="12" xfId="13" applyNumberFormat="1" applyFont="1" applyBorder="1" applyAlignment="1">
      <alignment horizontal="center" wrapText="1"/>
    </xf>
    <xf numFmtId="0" fontId="0" fillId="0" borderId="12" xfId="0" applyFont="1" applyBorder="1" applyAlignment="1">
      <alignment horizontal="center"/>
    </xf>
    <xf numFmtId="2" fontId="0" fillId="0" borderId="12" xfId="0" applyNumberFormat="1" applyFont="1" applyBorder="1" applyAlignment="1">
      <alignment horizontal="center"/>
    </xf>
    <xf numFmtId="2" fontId="9" fillId="0" borderId="44" xfId="13" applyNumberFormat="1" applyFont="1" applyBorder="1" applyAlignment="1">
      <alignment horizontal="center" wrapText="1"/>
    </xf>
    <xf numFmtId="0" fontId="9" fillId="0" borderId="43" xfId="0" applyFont="1" applyBorder="1" applyAlignment="1">
      <alignment wrapText="1"/>
    </xf>
    <xf numFmtId="10" fontId="0" fillId="0" borderId="12" xfId="0" applyNumberFormat="1" applyBorder="1" applyAlignment="1">
      <alignment horizontal="center" vertical="center"/>
    </xf>
    <xf numFmtId="0" fontId="15" fillId="0" borderId="12" xfId="18" applyFont="1" applyBorder="1" applyAlignment="1">
      <alignment horizontal="center" vertical="center"/>
    </xf>
    <xf numFmtId="10" fontId="15" fillId="0" borderId="12" xfId="18" applyNumberFormat="1" applyFont="1" applyBorder="1" applyAlignment="1">
      <alignment horizontal="center" vertical="center"/>
    </xf>
    <xf numFmtId="10" fontId="0" fillId="0" borderId="44" xfId="0" applyNumberFormat="1" applyBorder="1" applyAlignment="1">
      <alignment horizontal="center" vertical="center"/>
    </xf>
    <xf numFmtId="0" fontId="15" fillId="19" borderId="9" xfId="78" applyFont="1" applyFill="1" applyBorder="1" applyAlignment="1">
      <alignment horizontal="center" vertical="center"/>
    </xf>
    <xf numFmtId="0" fontId="9" fillId="0" borderId="6" xfId="78" applyFont="1" applyBorder="1" applyAlignment="1">
      <alignment horizontal="center" vertical="center"/>
    </xf>
    <xf numFmtId="2" fontId="9" fillId="0" borderId="9" xfId="75" applyNumberFormat="1" applyFont="1" applyBorder="1" applyAlignment="1">
      <alignment horizontal="center" vertical="center"/>
    </xf>
    <xf numFmtId="0" fontId="9" fillId="0" borderId="43" xfId="76" applyFont="1" applyBorder="1" applyAlignment="1">
      <alignment horizontal="center" vertical="center"/>
    </xf>
    <xf numFmtId="0" fontId="9" fillId="0" borderId="12" xfId="78" applyFont="1" applyBorder="1" applyAlignment="1">
      <alignment vertical="center"/>
    </xf>
    <xf numFmtId="2" fontId="9" fillId="0" borderId="12" xfId="75" applyNumberFormat="1" applyFont="1" applyBorder="1" applyAlignment="1">
      <alignment horizontal="center" vertical="center"/>
    </xf>
    <xf numFmtId="2" fontId="9" fillId="0" borderId="44" xfId="75" applyNumberFormat="1" applyFont="1" applyBorder="1" applyAlignment="1">
      <alignment horizontal="center" vertical="center"/>
    </xf>
    <xf numFmtId="0" fontId="9" fillId="0" borderId="6" xfId="0" applyFont="1" applyBorder="1" applyAlignment="1">
      <alignment vertical="justify" wrapText="1"/>
    </xf>
    <xf numFmtId="2" fontId="9" fillId="0" borderId="9" xfId="0" applyNumberFormat="1" applyFont="1" applyBorder="1" applyAlignment="1">
      <alignment horizontal="center" vertical="center" wrapText="1"/>
    </xf>
    <xf numFmtId="0" fontId="9" fillId="0" borderId="6" xfId="0" applyFont="1" applyBorder="1" applyAlignment="1">
      <alignment vertical="justify"/>
    </xf>
    <xf numFmtId="2" fontId="9" fillId="0" borderId="9" xfId="0" applyNumberFormat="1" applyFont="1" applyBorder="1" applyAlignment="1">
      <alignment horizontal="center" vertical="center"/>
    </xf>
    <xf numFmtId="0" fontId="9" fillId="0" borderId="43" xfId="0" applyFont="1" applyBorder="1" applyAlignment="1">
      <alignment vertical="justify"/>
    </xf>
    <xf numFmtId="2" fontId="9" fillId="0" borderId="12" xfId="0" applyNumberFormat="1" applyFont="1" applyBorder="1" applyAlignment="1">
      <alignment horizontal="center" vertical="center"/>
    </xf>
    <xf numFmtId="2" fontId="9" fillId="0" borderId="44" xfId="0" applyNumberFormat="1" applyFont="1" applyBorder="1" applyAlignment="1">
      <alignment horizontal="center" vertical="center"/>
    </xf>
    <xf numFmtId="0" fontId="9" fillId="0" borderId="20" xfId="0" applyFont="1" applyBorder="1"/>
    <xf numFmtId="172" fontId="9" fillId="0" borderId="20" xfId="0" applyNumberFormat="1" applyFont="1" applyBorder="1" applyAlignment="1"/>
    <xf numFmtId="172" fontId="9" fillId="0" borderId="20" xfId="0" applyNumberFormat="1" applyFont="1" applyBorder="1"/>
    <xf numFmtId="172" fontId="9" fillId="0" borderId="20" xfId="58" applyNumberFormat="1" applyFont="1" applyBorder="1"/>
    <xf numFmtId="172" fontId="15" fillId="0" borderId="20" xfId="58" applyNumberFormat="1" applyFont="1" applyBorder="1" applyAlignment="1">
      <alignment wrapText="1"/>
    </xf>
    <xf numFmtId="172" fontId="15" fillId="12" borderId="20" xfId="58" applyNumberFormat="1" applyFont="1" applyFill="1" applyBorder="1" applyAlignment="1">
      <alignment horizontal="center" wrapText="1"/>
    </xf>
    <xf numFmtId="172" fontId="9" fillId="0" borderId="29" xfId="58" applyNumberFormat="1" applyFont="1" applyBorder="1"/>
    <xf numFmtId="172" fontId="9" fillId="0" borderId="20" xfId="58" applyNumberFormat="1" applyFont="1" applyBorder="1" applyAlignment="1">
      <alignment horizontal="center"/>
    </xf>
    <xf numFmtId="172" fontId="9" fillId="12" borderId="20" xfId="58" applyNumberFormat="1" applyFont="1" applyFill="1" applyBorder="1" applyAlignment="1">
      <alignment horizontal="center" wrapText="1"/>
    </xf>
    <xf numFmtId="0" fontId="9" fillId="0" borderId="43" xfId="0" applyFont="1" applyBorder="1" applyAlignment="1">
      <alignment horizontal="center"/>
    </xf>
    <xf numFmtId="0" fontId="15" fillId="12" borderId="12" xfId="58" applyFont="1" applyFill="1" applyBorder="1" applyAlignment="1">
      <alignment wrapText="1"/>
    </xf>
    <xf numFmtId="0" fontId="15" fillId="16" borderId="8" xfId="0" applyFont="1" applyFill="1" applyBorder="1" applyAlignment="1">
      <alignment horizontal="center" vertical="center" wrapText="1"/>
    </xf>
    <xf numFmtId="1" fontId="0" fillId="9" borderId="17" xfId="0" applyNumberFormat="1" applyFill="1" applyBorder="1" applyAlignment="1">
      <alignment horizontal="center" vertical="center" wrapText="1"/>
    </xf>
    <xf numFmtId="1" fontId="0" fillId="9" borderId="6" xfId="0" applyNumberFormat="1" applyFill="1" applyBorder="1" applyAlignment="1">
      <alignment horizontal="center" vertical="center" wrapText="1"/>
    </xf>
    <xf numFmtId="1" fontId="12" fillId="22" borderId="6" xfId="0" applyNumberFormat="1" applyFont="1" applyFill="1" applyBorder="1" applyAlignment="1">
      <alignment horizontal="center" vertical="center" wrapText="1"/>
    </xf>
    <xf numFmtId="2" fontId="12" fillId="22" borderId="9" xfId="0" applyNumberFormat="1" applyFont="1" applyFill="1" applyBorder="1" applyAlignment="1">
      <alignment horizontal="center" vertical="center"/>
    </xf>
    <xf numFmtId="1" fontId="0" fillId="0" borderId="6" xfId="0" applyNumberFormat="1" applyBorder="1" applyAlignment="1">
      <alignment horizontal="center" vertical="center" wrapText="1"/>
    </xf>
    <xf numFmtId="0" fontId="12" fillId="22" borderId="43" xfId="0" applyNumberFormat="1" applyFont="1" applyFill="1" applyBorder="1" applyAlignment="1">
      <alignment horizontal="center" vertical="center"/>
    </xf>
    <xf numFmtId="2" fontId="12" fillId="22" borderId="12" xfId="0" applyNumberFormat="1" applyFont="1" applyFill="1" applyBorder="1" applyAlignment="1">
      <alignment horizontal="center" vertical="center"/>
    </xf>
    <xf numFmtId="2" fontId="12" fillId="22" borderId="44" xfId="0" applyNumberFormat="1" applyFont="1" applyFill="1" applyBorder="1" applyAlignment="1">
      <alignment horizontal="center" vertical="center"/>
    </xf>
    <xf numFmtId="0" fontId="17" fillId="0" borderId="11" xfId="0" applyFont="1" applyBorder="1" applyAlignment="1">
      <alignment horizontal="left" vertical="justify" wrapText="1"/>
    </xf>
    <xf numFmtId="43" fontId="15" fillId="0" borderId="11" xfId="75" applyFont="1" applyBorder="1" applyAlignment="1">
      <alignment horizontal="center"/>
    </xf>
    <xf numFmtId="0" fontId="17" fillId="0" borderId="12" xfId="0" applyFont="1" applyBorder="1" applyAlignment="1">
      <alignment horizontal="left" vertical="justify" wrapText="1"/>
    </xf>
    <xf numFmtId="2" fontId="17" fillId="0" borderId="12" xfId="0" applyNumberFormat="1" applyFont="1" applyBorder="1" applyAlignment="1">
      <alignment horizontal="center" vertical="center" wrapText="1"/>
    </xf>
    <xf numFmtId="0" fontId="0" fillId="0" borderId="14" xfId="0" applyBorder="1" applyAlignment="1">
      <alignment horizontal="center" vertical="center"/>
    </xf>
    <xf numFmtId="2" fontId="17" fillId="0" borderId="44" xfId="0" applyNumberFormat="1" applyFont="1" applyBorder="1" applyAlignment="1">
      <alignment horizontal="center" vertical="center" wrapText="1"/>
    </xf>
    <xf numFmtId="2" fontId="15" fillId="0" borderId="9" xfId="18" applyNumberFormat="1" applyFont="1" applyBorder="1" applyAlignment="1">
      <alignment horizontal="center" vertical="center"/>
    </xf>
    <xf numFmtId="169" fontId="9" fillId="0" borderId="9" xfId="60" applyNumberFormat="1" applyFont="1" applyBorder="1" applyAlignment="1">
      <alignment horizontal="center" vertical="center"/>
    </xf>
    <xf numFmtId="4" fontId="9" fillId="0" borderId="12" xfId="0" applyNumberFormat="1" applyFont="1" applyBorder="1" applyAlignment="1">
      <alignment horizontal="center" vertical="center"/>
    </xf>
    <xf numFmtId="4" fontId="9" fillId="0" borderId="44" xfId="0" applyNumberFormat="1" applyFont="1" applyBorder="1" applyAlignment="1">
      <alignment horizontal="center" vertical="center"/>
    </xf>
    <xf numFmtId="0" fontId="0" fillId="0" borderId="0" xfId="0" applyBorder="1" applyAlignment="1">
      <alignment horizontal="center" vertical="center"/>
    </xf>
    <xf numFmtId="0" fontId="9" fillId="0" borderId="20" xfId="0" applyNumberFormat="1" applyFont="1" applyBorder="1"/>
    <xf numFmtId="0" fontId="9" fillId="0" borderId="20" xfId="0" applyNumberFormat="1" applyFont="1" applyBorder="1" applyAlignment="1"/>
    <xf numFmtId="0" fontId="9" fillId="0" borderId="20" xfId="58" applyNumberFormat="1" applyFont="1" applyBorder="1"/>
    <xf numFmtId="0" fontId="15" fillId="0" borderId="20" xfId="58" applyNumberFormat="1" applyFont="1" applyBorder="1" applyAlignment="1">
      <alignment wrapText="1"/>
    </xf>
    <xf numFmtId="0" fontId="15" fillId="0" borderId="20" xfId="58" applyNumberFormat="1" applyFont="1" applyBorder="1" applyAlignment="1">
      <alignment horizontal="center" wrapText="1"/>
    </xf>
    <xf numFmtId="0" fontId="9" fillId="0" borderId="20" xfId="58" applyNumberFormat="1" applyFont="1" applyBorder="1" applyAlignment="1">
      <alignment horizontal="center" wrapText="1"/>
    </xf>
    <xf numFmtId="0" fontId="9" fillId="0" borderId="20" xfId="58" applyNumberFormat="1" applyFont="1" applyBorder="1" applyAlignment="1">
      <alignment horizontal="center"/>
    </xf>
    <xf numFmtId="0" fontId="15" fillId="12" borderId="20" xfId="58" applyNumberFormat="1" applyFont="1" applyFill="1" applyBorder="1" applyAlignment="1">
      <alignment horizontal="center" wrapText="1"/>
    </xf>
    <xf numFmtId="0" fontId="9" fillId="0" borderId="29" xfId="58" applyNumberFormat="1" applyFont="1" applyBorder="1" applyAlignment="1">
      <alignment horizontal="center"/>
    </xf>
    <xf numFmtId="0" fontId="9" fillId="12" borderId="20" xfId="58" applyNumberFormat="1" applyFont="1" applyFill="1" applyBorder="1" applyAlignment="1">
      <alignment horizontal="center" wrapText="1"/>
    </xf>
    <xf numFmtId="2" fontId="9" fillId="0" borderId="12" xfId="58" applyNumberFormat="1" applyFont="1" applyFill="1" applyBorder="1" applyAlignment="1">
      <alignment horizontal="center" vertical="center" wrapText="1"/>
    </xf>
    <xf numFmtId="0" fontId="32" fillId="0" borderId="56" xfId="76" applyFont="1" applyBorder="1" applyAlignment="1">
      <alignment vertical="center"/>
    </xf>
    <xf numFmtId="0" fontId="32" fillId="0" borderId="61" xfId="76" applyFont="1" applyBorder="1" applyAlignment="1">
      <alignment vertical="center"/>
    </xf>
    <xf numFmtId="0" fontId="15" fillId="16" borderId="9" xfId="116" applyFont="1" applyFill="1" applyBorder="1" applyAlignment="1">
      <alignment horizontal="center" vertical="center" wrapText="1"/>
    </xf>
    <xf numFmtId="0" fontId="12" fillId="16" borderId="9" xfId="0" applyFont="1" applyFill="1" applyBorder="1" applyAlignment="1">
      <alignment horizontal="center" vertical="center"/>
    </xf>
    <xf numFmtId="2" fontId="13" fillId="0" borderId="6" xfId="0" applyNumberFormat="1" applyFont="1" applyBorder="1"/>
    <xf numFmtId="2" fontId="13" fillId="0" borderId="9" xfId="0" applyNumberFormat="1" applyFont="1" applyBorder="1" applyAlignment="1">
      <alignment horizontal="center" vertical="center" wrapText="1"/>
    </xf>
    <xf numFmtId="0" fontId="13" fillId="0" borderId="6" xfId="0" applyFont="1" applyBorder="1"/>
    <xf numFmtId="10" fontId="13" fillId="0" borderId="9" xfId="60" applyNumberFormat="1" applyFont="1" applyBorder="1" applyAlignment="1">
      <alignment horizontal="center" vertical="center"/>
    </xf>
    <xf numFmtId="0" fontId="0" fillId="0" borderId="6" xfId="0" applyBorder="1" applyAlignment="1">
      <alignment wrapText="1"/>
    </xf>
    <xf numFmtId="0" fontId="12" fillId="12" borderId="43" xfId="0" applyFont="1" applyFill="1" applyBorder="1" applyAlignment="1">
      <alignment horizontal="justify" wrapText="1"/>
    </xf>
    <xf numFmtId="2" fontId="12" fillId="12" borderId="12" xfId="0" applyNumberFormat="1" applyFont="1" applyFill="1" applyBorder="1" applyAlignment="1">
      <alignment horizontal="center" vertical="center" wrapText="1"/>
    </xf>
    <xf numFmtId="2" fontId="12" fillId="12" borderId="44" xfId="0" applyNumberFormat="1" applyFont="1" applyFill="1" applyBorder="1" applyAlignment="1">
      <alignment horizontal="center" vertical="center" wrapText="1"/>
    </xf>
    <xf numFmtId="0" fontId="9" fillId="0" borderId="20" xfId="122" applyFont="1" applyBorder="1">
      <alignment vertical="center"/>
    </xf>
    <xf numFmtId="0" fontId="15" fillId="16" borderId="9" xfId="122" applyFont="1" applyFill="1" applyBorder="1" applyAlignment="1">
      <alignment horizontal="center" vertical="center" wrapText="1"/>
    </xf>
    <xf numFmtId="0" fontId="9" fillId="0" borderId="6" xfId="122" applyFont="1" applyBorder="1" applyAlignment="1">
      <alignment horizontal="center" vertical="center"/>
    </xf>
    <xf numFmtId="2" fontId="9" fillId="0" borderId="9" xfId="122" applyNumberFormat="1" applyFont="1" applyFill="1" applyBorder="1" applyAlignment="1">
      <alignment horizontal="center" vertical="center"/>
    </xf>
    <xf numFmtId="2" fontId="9" fillId="0" borderId="0" xfId="122" applyNumberFormat="1" applyFont="1" applyFill="1" applyBorder="1" applyAlignment="1">
      <alignment horizontal="center" vertical="center"/>
    </xf>
    <xf numFmtId="10" fontId="9" fillId="0" borderId="9" xfId="60" applyNumberFormat="1" applyFont="1" applyFill="1" applyBorder="1" applyAlignment="1">
      <alignment horizontal="center" vertical="center"/>
    </xf>
    <xf numFmtId="0" fontId="9" fillId="0" borderId="43" xfId="122" applyFont="1" applyBorder="1" applyAlignment="1">
      <alignment horizontal="center" vertical="center"/>
    </xf>
    <xf numFmtId="0" fontId="15" fillId="18" borderId="12" xfId="116" applyFont="1" applyFill="1" applyBorder="1" applyAlignment="1">
      <alignment horizontal="left" vertical="center" wrapText="1"/>
    </xf>
    <xf numFmtId="2" fontId="13" fillId="0" borderId="12" xfId="80" applyNumberFormat="1" applyFont="1" applyFill="1" applyBorder="1" applyAlignment="1">
      <alignment horizontal="center" vertical="center"/>
    </xf>
    <xf numFmtId="2" fontId="9" fillId="0" borderId="12" xfId="122" applyNumberFormat="1" applyFont="1" applyFill="1" applyBorder="1" applyAlignment="1">
      <alignment horizontal="center" vertical="center"/>
    </xf>
    <xf numFmtId="2" fontId="9" fillId="0" borderId="44" xfId="122" applyNumberFormat="1" applyFont="1" applyFill="1" applyBorder="1" applyAlignment="1">
      <alignment horizontal="center" vertical="center"/>
    </xf>
    <xf numFmtId="0" fontId="9" fillId="0" borderId="0" xfId="122" applyFont="1" applyAlignment="1">
      <alignment vertical="center"/>
    </xf>
    <xf numFmtId="0" fontId="9" fillId="0" borderId="4" xfId="122" applyFont="1" applyBorder="1" applyAlignment="1">
      <alignment vertical="center"/>
    </xf>
    <xf numFmtId="0" fontId="9" fillId="9" borderId="10" xfId="122" applyFont="1" applyFill="1" applyBorder="1" applyAlignment="1">
      <alignment vertical="center"/>
    </xf>
    <xf numFmtId="0" fontId="9" fillId="18" borderId="4" xfId="116" quotePrefix="1" applyFont="1" applyFill="1" applyBorder="1" applyAlignment="1">
      <alignment horizontal="center" vertical="center"/>
    </xf>
    <xf numFmtId="9" fontId="9" fillId="0" borderId="9" xfId="60" applyFont="1" applyBorder="1" applyAlignment="1">
      <alignment horizontal="center" vertical="center" wrapText="1"/>
    </xf>
    <xf numFmtId="0" fontId="9" fillId="0" borderId="12" xfId="0" applyFont="1" applyBorder="1" applyAlignment="1">
      <alignment wrapText="1"/>
    </xf>
    <xf numFmtId="2" fontId="15" fillId="0" borderId="12" xfId="0" applyNumberFormat="1" applyFont="1" applyBorder="1" applyAlignment="1">
      <alignment horizontal="center" vertical="center" wrapText="1"/>
    </xf>
    <xf numFmtId="2" fontId="12" fillId="0" borderId="12" xfId="0" applyNumberFormat="1" applyFont="1" applyBorder="1" applyAlignment="1">
      <alignment horizontal="center" vertical="center"/>
    </xf>
    <xf numFmtId="2" fontId="15" fillId="0" borderId="44" xfId="0" applyNumberFormat="1" applyFont="1" applyBorder="1" applyAlignment="1">
      <alignment horizontal="center" vertical="center" wrapText="1"/>
    </xf>
    <xf numFmtId="2" fontId="9" fillId="0" borderId="9" xfId="57" applyNumberFormat="1" applyFont="1" applyBorder="1" applyAlignment="1">
      <alignment horizontal="center" vertical="center" wrapText="1"/>
    </xf>
    <xf numFmtId="2" fontId="0" fillId="0" borderId="9" xfId="0" applyNumberFormat="1" applyBorder="1" applyAlignment="1">
      <alignment horizontal="center" vertical="center" wrapText="1"/>
    </xf>
    <xf numFmtId="0" fontId="0" fillId="0" borderId="9" xfId="0" applyBorder="1" applyAlignment="1">
      <alignment horizontal="center" vertical="center" wrapText="1"/>
    </xf>
    <xf numFmtId="0" fontId="15" fillId="12" borderId="6" xfId="57" applyFont="1" applyFill="1" applyBorder="1"/>
    <xf numFmtId="2" fontId="15" fillId="12" borderId="9" xfId="57" applyNumberFormat="1" applyFont="1" applyFill="1" applyBorder="1" applyAlignment="1">
      <alignment horizontal="center" vertical="center" wrapText="1"/>
    </xf>
    <xf numFmtId="0" fontId="9" fillId="0" borderId="17" xfId="57" applyFont="1" applyBorder="1"/>
    <xf numFmtId="10" fontId="0" fillId="0" borderId="9" xfId="0" applyNumberFormat="1" applyBorder="1" applyAlignment="1">
      <alignment horizontal="center" vertical="center" wrapText="1"/>
    </xf>
    <xf numFmtId="0" fontId="15" fillId="12" borderId="43" xfId="57" applyFont="1" applyFill="1" applyBorder="1"/>
    <xf numFmtId="0" fontId="15" fillId="12" borderId="12" xfId="57" applyFont="1" applyFill="1" applyBorder="1" applyAlignment="1">
      <alignment wrapText="1"/>
    </xf>
    <xf numFmtId="2" fontId="15" fillId="12" borderId="12" xfId="57" applyNumberFormat="1" applyFont="1" applyFill="1" applyBorder="1" applyAlignment="1">
      <alignment horizontal="center" vertical="center" wrapText="1"/>
    </xf>
    <xf numFmtId="2" fontId="15" fillId="12" borderId="44" xfId="57" applyNumberFormat="1" applyFont="1" applyFill="1" applyBorder="1" applyAlignment="1">
      <alignment horizontal="center" vertical="center" wrapText="1"/>
    </xf>
    <xf numFmtId="2" fontId="15" fillId="0" borderId="20" xfId="18" applyNumberFormat="1" applyFont="1" applyFill="1" applyBorder="1" applyAlignment="1">
      <alignment horizontal="center" vertical="center"/>
    </xf>
    <xf numFmtId="0" fontId="42" fillId="0" borderId="11" xfId="0" applyFont="1" applyBorder="1" applyAlignment="1">
      <alignment horizontal="justify" vertical="center"/>
    </xf>
    <xf numFmtId="172" fontId="0" fillId="0" borderId="11" xfId="0" applyNumberFormat="1" applyBorder="1"/>
    <xf numFmtId="0" fontId="15" fillId="0" borderId="43" xfId="0" applyFont="1" applyFill="1" applyBorder="1" applyAlignment="1">
      <alignment horizontal="center" vertical="center"/>
    </xf>
    <xf numFmtId="0" fontId="15" fillId="0" borderId="12" xfId="0" applyFont="1" applyFill="1" applyBorder="1" applyAlignment="1">
      <alignment horizontal="center" vertical="center" wrapText="1"/>
    </xf>
    <xf numFmtId="2" fontId="15" fillId="0" borderId="12" xfId="0" applyNumberFormat="1" applyFont="1" applyFill="1" applyBorder="1" applyAlignment="1">
      <alignment horizontal="center" vertical="center" wrapText="1"/>
    </xf>
    <xf numFmtId="0" fontId="15" fillId="0" borderId="12" xfId="18" applyFont="1" applyFill="1" applyBorder="1" applyAlignment="1">
      <alignment horizontal="center" vertical="center" wrapText="1"/>
    </xf>
    <xf numFmtId="2" fontId="15" fillId="0" borderId="12" xfId="18" applyNumberFormat="1" applyFont="1" applyFill="1" applyBorder="1" applyAlignment="1">
      <alignment horizontal="center" vertical="center"/>
    </xf>
    <xf numFmtId="2" fontId="15" fillId="0" borderId="12" xfId="18" applyNumberFormat="1" applyFont="1" applyFill="1" applyBorder="1" applyAlignment="1">
      <alignment horizontal="center" vertical="center" wrapText="1"/>
    </xf>
    <xf numFmtId="2" fontId="15" fillId="0" borderId="44" xfId="18" applyNumberFormat="1" applyFont="1" applyFill="1" applyBorder="1" applyAlignment="1">
      <alignment horizontal="center" vertical="center"/>
    </xf>
    <xf numFmtId="0" fontId="15" fillId="16" borderId="7" xfId="0" applyFont="1" applyFill="1" applyBorder="1" applyAlignment="1">
      <alignment horizontal="center" vertical="center" wrapText="1"/>
    </xf>
    <xf numFmtId="0" fontId="15" fillId="16" borderId="9" xfId="0" applyFont="1" applyFill="1" applyBorder="1" applyAlignment="1">
      <alignment horizontal="center" vertical="center"/>
    </xf>
    <xf numFmtId="0" fontId="0" fillId="0" borderId="43" xfId="0" applyBorder="1" applyAlignment="1">
      <alignment wrapText="1"/>
    </xf>
    <xf numFmtId="2" fontId="0" fillId="0" borderId="12" xfId="0" applyNumberFormat="1" applyBorder="1" applyAlignment="1">
      <alignment horizontal="center" vertical="center"/>
    </xf>
    <xf numFmtId="2" fontId="0" fillId="0" borderId="44" xfId="0" applyNumberFormat="1" applyBorder="1" applyAlignment="1">
      <alignment horizontal="center" vertical="center"/>
    </xf>
    <xf numFmtId="4" fontId="0" fillId="0" borderId="9" xfId="0" applyNumberFormat="1" applyFont="1" applyBorder="1" applyAlignment="1">
      <alignment horizontal="center" vertical="center"/>
    </xf>
    <xf numFmtId="0" fontId="9" fillId="0" borderId="6" xfId="0" applyFont="1" applyBorder="1" applyAlignment="1">
      <alignment horizontal="right"/>
    </xf>
    <xf numFmtId="0" fontId="0" fillId="0" borderId="42" xfId="0" applyFont="1" applyBorder="1" applyAlignment="1">
      <alignment horizontal="center" vertical="center"/>
    </xf>
    <xf numFmtId="0" fontId="9" fillId="0" borderId="43" xfId="0" applyFont="1" applyBorder="1"/>
    <xf numFmtId="0" fontId="15" fillId="12" borderId="12" xfId="0" applyFont="1" applyFill="1" applyBorder="1" applyAlignment="1">
      <alignment horizontal="center" wrapText="1"/>
    </xf>
    <xf numFmtId="0" fontId="15" fillId="12" borderId="12" xfId="0" applyFont="1" applyFill="1" applyBorder="1" applyAlignment="1">
      <alignment horizontal="center" vertical="center" wrapText="1"/>
    </xf>
    <xf numFmtId="0" fontId="15" fillId="0" borderId="29" xfId="18" applyFont="1" applyBorder="1" applyAlignment="1">
      <alignment horizontal="center" vertical="center" wrapText="1"/>
    </xf>
    <xf numFmtId="0" fontId="9" fillId="0" borderId="20" xfId="18" applyFont="1" applyBorder="1"/>
    <xf numFmtId="2" fontId="9" fillId="0" borderId="20" xfId="18" applyNumberFormat="1" applyFont="1" applyBorder="1" applyAlignment="1">
      <alignment horizontal="center" vertical="center"/>
    </xf>
    <xf numFmtId="10" fontId="9" fillId="0" borderId="20" xfId="60" applyNumberFormat="1" applyFont="1" applyBorder="1" applyAlignment="1">
      <alignment horizontal="center" vertical="center"/>
    </xf>
    <xf numFmtId="2" fontId="9" fillId="9" borderId="20" xfId="60" applyNumberFormat="1" applyFont="1" applyFill="1" applyBorder="1" applyAlignment="1">
      <alignment horizontal="center" vertical="center"/>
    </xf>
    <xf numFmtId="2" fontId="9" fillId="9" borderId="20" xfId="18" applyNumberFormat="1" applyFont="1" applyFill="1" applyBorder="1" applyAlignment="1">
      <alignment horizontal="center" vertical="center"/>
    </xf>
    <xf numFmtId="2" fontId="15" fillId="12" borderId="62" xfId="18" applyNumberFormat="1" applyFont="1" applyFill="1" applyBorder="1" applyAlignment="1">
      <alignment horizontal="center" vertical="center"/>
    </xf>
    <xf numFmtId="0" fontId="9" fillId="9" borderId="16" xfId="18" applyNumberFormat="1" applyFont="1" applyFill="1" applyBorder="1"/>
    <xf numFmtId="0" fontId="15" fillId="0" borderId="6" xfId="18" applyFont="1" applyBorder="1" applyAlignment="1">
      <alignment horizontal="center"/>
    </xf>
    <xf numFmtId="0" fontId="9" fillId="0" borderId="9" xfId="18" applyFont="1" applyBorder="1"/>
    <xf numFmtId="2" fontId="9" fillId="0" borderId="9" xfId="18" applyNumberFormat="1" applyFont="1" applyBorder="1" applyAlignment="1">
      <alignment horizontal="center" vertical="center"/>
    </xf>
    <xf numFmtId="0" fontId="15" fillId="0" borderId="6" xfId="18" applyNumberFormat="1" applyFont="1" applyBorder="1" applyAlignment="1">
      <alignment horizontal="center"/>
    </xf>
    <xf numFmtId="0" fontId="15" fillId="0" borderId="6" xfId="18" applyNumberFormat="1" applyFont="1" applyBorder="1" applyAlignment="1">
      <alignment horizontal="right"/>
    </xf>
    <xf numFmtId="0" fontId="15" fillId="0" borderId="43" xfId="18" applyNumberFormat="1" applyFont="1" applyBorder="1" applyAlignment="1">
      <alignment horizontal="right"/>
    </xf>
    <xf numFmtId="0" fontId="15" fillId="12" borderId="12" xfId="18" applyNumberFormat="1" applyFont="1" applyFill="1" applyBorder="1"/>
    <xf numFmtId="0" fontId="15" fillId="12" borderId="12" xfId="18" applyNumberFormat="1" applyFont="1" applyFill="1" applyBorder="1" applyAlignment="1">
      <alignment horizontal="center" vertical="center"/>
    </xf>
    <xf numFmtId="0" fontId="13" fillId="0" borderId="0" xfId="0" applyNumberFormat="1" applyFont="1" applyBorder="1" applyAlignment="1"/>
    <xf numFmtId="0" fontId="9" fillId="0" borderId="9" xfId="0" applyFont="1" applyBorder="1"/>
    <xf numFmtId="0" fontId="9" fillId="0" borderId="12" xfId="0" applyFont="1" applyFill="1" applyBorder="1" applyAlignment="1">
      <alignment horizontal="justify" wrapText="1"/>
    </xf>
    <xf numFmtId="0" fontId="0" fillId="0" borderId="12" xfId="0" applyFill="1" applyBorder="1"/>
    <xf numFmtId="0" fontId="9" fillId="0" borderId="44" xfId="0" applyFont="1" applyFill="1" applyBorder="1"/>
    <xf numFmtId="0" fontId="9" fillId="0" borderId="9" xfId="0" applyFont="1" applyFill="1" applyBorder="1"/>
    <xf numFmtId="0" fontId="15" fillId="0" borderId="36" xfId="0" applyFont="1" applyFill="1" applyBorder="1" applyAlignment="1">
      <alignment horizontal="center"/>
    </xf>
    <xf numFmtId="0" fontId="9" fillId="0" borderId="37" xfId="0" applyFont="1" applyFill="1" applyBorder="1"/>
    <xf numFmtId="0" fontId="15" fillId="0" borderId="36" xfId="0" applyFont="1" applyBorder="1" applyAlignment="1">
      <alignment wrapText="1"/>
    </xf>
    <xf numFmtId="10" fontId="15" fillId="0" borderId="0" xfId="14" applyNumberFormat="1" applyFont="1" applyBorder="1"/>
    <xf numFmtId="0" fontId="9" fillId="0" borderId="37" xfId="0" applyFont="1" applyBorder="1"/>
    <xf numFmtId="43" fontId="9" fillId="0" borderId="12" xfId="19" applyFont="1" applyFill="1" applyBorder="1"/>
    <xf numFmtId="0" fontId="15" fillId="0" borderId="63" xfId="0" applyFont="1" applyBorder="1" applyAlignment="1">
      <alignment wrapText="1"/>
    </xf>
    <xf numFmtId="0" fontId="15" fillId="0" borderId="56" xfId="0" applyFont="1" applyBorder="1" applyAlignment="1">
      <alignment wrapText="1"/>
    </xf>
    <xf numFmtId="0" fontId="9" fillId="0" borderId="56" xfId="0" applyFont="1" applyBorder="1"/>
    <xf numFmtId="0" fontId="0" fillId="0" borderId="56" xfId="0" applyBorder="1"/>
    <xf numFmtId="0" fontId="9" fillId="0" borderId="61" xfId="0" applyFont="1" applyBorder="1"/>
    <xf numFmtId="43" fontId="9" fillId="0" borderId="0" xfId="19" applyFont="1" applyBorder="1"/>
    <xf numFmtId="0" fontId="15" fillId="16" borderId="9" xfId="0" applyFont="1" applyFill="1" applyBorder="1" applyAlignment="1">
      <alignment horizontal="center"/>
    </xf>
    <xf numFmtId="0" fontId="9" fillId="0" borderId="9" xfId="0" applyFont="1" applyBorder="1" applyAlignment="1">
      <alignment horizontal="center"/>
    </xf>
    <xf numFmtId="3" fontId="9" fillId="0" borderId="9" xfId="0" applyNumberFormat="1" applyFont="1" applyBorder="1"/>
    <xf numFmtId="0" fontId="9" fillId="0" borderId="6" xfId="0" applyFont="1" applyBorder="1" applyAlignment="1">
      <alignment horizontal="left"/>
    </xf>
    <xf numFmtId="3" fontId="15" fillId="12" borderId="12" xfId="0" applyNumberFormat="1" applyFont="1" applyFill="1" applyBorder="1" applyAlignment="1">
      <alignment horizontal="center"/>
    </xf>
    <xf numFmtId="3" fontId="15" fillId="12" borderId="44" xfId="0" applyNumberFormat="1" applyFont="1" applyFill="1" applyBorder="1" applyAlignment="1">
      <alignment horizontal="center"/>
    </xf>
    <xf numFmtId="0" fontId="15" fillId="0" borderId="9" xfId="0" applyFont="1" applyBorder="1" applyAlignment="1">
      <alignment horizontal="center"/>
    </xf>
    <xf numFmtId="172" fontId="15" fillId="0" borderId="9" xfId="0" applyNumberFormat="1" applyFont="1" applyBorder="1" applyAlignment="1">
      <alignment horizontal="center"/>
    </xf>
    <xf numFmtId="0" fontId="15" fillId="12" borderId="43" xfId="0" applyFont="1" applyFill="1" applyBorder="1"/>
    <xf numFmtId="172" fontId="15" fillId="12" borderId="44" xfId="0" applyNumberFormat="1" applyFont="1" applyFill="1" applyBorder="1" applyAlignment="1">
      <alignment horizontal="center"/>
    </xf>
    <xf numFmtId="0" fontId="15" fillId="0" borderId="9" xfId="0" applyFont="1" applyBorder="1" applyAlignment="1">
      <alignment horizontal="center" wrapText="1"/>
    </xf>
    <xf numFmtId="0" fontId="15" fillId="0" borderId="9" xfId="0" applyFont="1" applyFill="1" applyBorder="1" applyAlignment="1">
      <alignment horizontal="center" wrapText="1"/>
    </xf>
    <xf numFmtId="0" fontId="9" fillId="0" borderId="12" xfId="0" applyFont="1" applyBorder="1" applyAlignment="1">
      <alignment horizontal="left" wrapText="1"/>
    </xf>
    <xf numFmtId="0" fontId="9" fillId="0" borderId="12" xfId="0" applyFont="1" applyBorder="1"/>
    <xf numFmtId="0" fontId="9" fillId="0" borderId="44" xfId="0" applyFont="1" applyBorder="1"/>
    <xf numFmtId="0" fontId="15" fillId="0" borderId="9" xfId="0" applyFont="1" applyBorder="1" applyAlignment="1">
      <alignment horizontal="center" vertical="center" wrapText="1"/>
    </xf>
    <xf numFmtId="2" fontId="15" fillId="0" borderId="9" xfId="0" applyNumberFormat="1" applyFont="1" applyBorder="1"/>
    <xf numFmtId="2" fontId="9" fillId="0" borderId="9" xfId="0" applyNumberFormat="1" applyFont="1" applyBorder="1"/>
    <xf numFmtId="2" fontId="9" fillId="0" borderId="9" xfId="0" applyNumberFormat="1" applyFont="1" applyBorder="1" applyAlignment="1">
      <alignment horizontal="center"/>
    </xf>
    <xf numFmtId="2" fontId="9" fillId="0" borderId="12" xfId="0" applyNumberFormat="1" applyFont="1" applyBorder="1"/>
    <xf numFmtId="2" fontId="9" fillId="0" borderId="44" xfId="0" applyNumberFormat="1" applyFont="1" applyBorder="1"/>
    <xf numFmtId="17" fontId="15" fillId="16" borderId="9" xfId="0" applyNumberFormat="1" applyFont="1" applyFill="1" applyBorder="1" applyAlignment="1">
      <alignment horizontal="center" vertical="center" wrapText="1"/>
    </xf>
    <xf numFmtId="0" fontId="0" fillId="0" borderId="43" xfId="0" applyBorder="1" applyAlignment="1">
      <alignment horizontal="center"/>
    </xf>
    <xf numFmtId="0" fontId="9" fillId="0" borderId="12" xfId="0" applyFont="1" applyBorder="1" applyAlignment="1">
      <alignment horizontal="left"/>
    </xf>
    <xf numFmtId="0" fontId="9" fillId="16" borderId="6" xfId="0" applyFont="1" applyFill="1" applyBorder="1"/>
    <xf numFmtId="0" fontId="9" fillId="16" borderId="9" xfId="0" applyFont="1" applyFill="1" applyBorder="1" applyAlignment="1">
      <alignment horizontal="center"/>
    </xf>
    <xf numFmtId="0" fontId="9" fillId="0" borderId="9" xfId="0" applyFont="1" applyFill="1" applyBorder="1" applyAlignment="1">
      <alignment horizontal="center"/>
    </xf>
    <xf numFmtId="2" fontId="9" fillId="0" borderId="12" xfId="0" applyNumberFormat="1" applyFont="1" applyBorder="1" applyAlignment="1">
      <alignment horizontal="center"/>
    </xf>
    <xf numFmtId="0" fontId="25" fillId="0" borderId="0" xfId="0" applyFont="1"/>
    <xf numFmtId="0" fontId="25" fillId="0" borderId="0" xfId="0" applyFont="1" applyAlignment="1">
      <alignment horizontal="right"/>
    </xf>
    <xf numFmtId="0" fontId="15" fillId="16" borderId="5" xfId="0" applyFont="1" applyFill="1" applyBorder="1" applyAlignment="1">
      <alignment horizontal="center"/>
    </xf>
    <xf numFmtId="0" fontId="15" fillId="16" borderId="7" xfId="0" applyFont="1" applyFill="1" applyBorder="1" applyAlignment="1">
      <alignment horizontal="center"/>
    </xf>
    <xf numFmtId="0" fontId="15" fillId="16" borderId="8" xfId="0" applyFont="1" applyFill="1" applyBorder="1" applyAlignment="1">
      <alignment horizontal="center"/>
    </xf>
    <xf numFmtId="171" fontId="15" fillId="12" borderId="43" xfId="0" applyNumberFormat="1" applyFont="1" applyFill="1" applyBorder="1"/>
    <xf numFmtId="0" fontId="15" fillId="12" borderId="51" xfId="0" applyFont="1" applyFill="1" applyBorder="1" applyAlignment="1">
      <alignment horizontal="center"/>
    </xf>
    <xf numFmtId="171" fontId="15" fillId="12" borderId="12" xfId="0" applyNumberFormat="1" applyFont="1" applyFill="1" applyBorder="1"/>
    <xf numFmtId="171" fontId="15" fillId="12" borderId="44" xfId="0" applyNumberFormat="1" applyFont="1" applyFill="1" applyBorder="1"/>
    <xf numFmtId="0" fontId="15" fillId="16" borderId="5" xfId="0" applyFont="1" applyFill="1" applyBorder="1" applyAlignment="1">
      <alignment horizontal="center" vertical="center"/>
    </xf>
    <xf numFmtId="0" fontId="15" fillId="16" borderId="7" xfId="0" applyFont="1" applyFill="1" applyBorder="1" applyAlignment="1">
      <alignment horizontal="center" vertical="center"/>
    </xf>
    <xf numFmtId="0" fontId="9" fillId="0" borderId="6" xfId="74" applyFont="1" applyBorder="1" applyAlignment="1">
      <alignment horizontal="center"/>
    </xf>
    <xf numFmtId="0" fontId="9" fillId="0" borderId="9" xfId="74" applyFont="1" applyBorder="1" applyAlignment="1">
      <alignment horizontal="center"/>
    </xf>
    <xf numFmtId="0" fontId="9" fillId="0" borderId="6" xfId="74" applyFont="1" applyBorder="1"/>
    <xf numFmtId="0" fontId="9" fillId="0" borderId="43" xfId="74" applyFont="1" applyBorder="1" applyAlignment="1">
      <alignment horizontal="left"/>
    </xf>
    <xf numFmtId="0" fontId="9" fillId="0" borderId="12" xfId="74" applyFont="1" applyBorder="1"/>
    <xf numFmtId="0" fontId="25" fillId="0" borderId="12" xfId="74" applyFont="1" applyBorder="1" applyAlignment="1">
      <alignment horizontal="center"/>
    </xf>
    <xf numFmtId="0" fontId="25" fillId="0" borderId="44" xfId="74" applyFont="1" applyBorder="1" applyAlignment="1">
      <alignment horizontal="center"/>
    </xf>
    <xf numFmtId="0" fontId="9" fillId="0" borderId="0" xfId="74" applyFont="1" applyAlignment="1"/>
    <xf numFmtId="0" fontId="25" fillId="0" borderId="0" xfId="74" applyFont="1" applyAlignment="1"/>
    <xf numFmtId="0" fontId="60" fillId="0" borderId="0" xfId="74" applyFont="1" applyAlignment="1">
      <alignment horizontal="left"/>
    </xf>
    <xf numFmtId="172" fontId="9" fillId="0" borderId="9" xfId="0" applyNumberFormat="1" applyFont="1" applyBorder="1"/>
    <xf numFmtId="172" fontId="15" fillId="12" borderId="9" xfId="0" applyNumberFormat="1" applyFont="1" applyFill="1" applyBorder="1" applyAlignment="1">
      <alignment horizontal="center"/>
    </xf>
    <xf numFmtId="172" fontId="15" fillId="0" borderId="9" xfId="0" applyNumberFormat="1" applyFont="1" applyBorder="1"/>
    <xf numFmtId="172" fontId="0" fillId="0" borderId="9" xfId="0" applyNumberFormat="1" applyBorder="1"/>
    <xf numFmtId="0" fontId="9" fillId="12" borderId="43" xfId="0" applyFont="1" applyFill="1" applyBorder="1" applyAlignment="1">
      <alignment horizontal="center"/>
    </xf>
    <xf numFmtId="0" fontId="15" fillId="12" borderId="12" xfId="0" applyFont="1" applyFill="1" applyBorder="1"/>
    <xf numFmtId="0" fontId="0" fillId="0" borderId="6" xfId="0" applyFont="1" applyBorder="1"/>
    <xf numFmtId="172" fontId="0" fillId="0" borderId="9" xfId="0" applyNumberFormat="1" applyFont="1" applyBorder="1"/>
    <xf numFmtId="0" fontId="9" fillId="0" borderId="14" xfId="18" applyNumberFormat="1" applyFont="1" applyBorder="1" applyAlignment="1"/>
    <xf numFmtId="0" fontId="13" fillId="0" borderId="14" xfId="0" applyNumberFormat="1" applyFont="1" applyBorder="1" applyAlignment="1"/>
    <xf numFmtId="0" fontId="14" fillId="5" borderId="0" xfId="18" applyFont="1" applyFill="1" applyAlignment="1">
      <alignment horizontal="center"/>
    </xf>
    <xf numFmtId="0" fontId="15" fillId="5" borderId="0" xfId="18" applyFont="1" applyFill="1" applyBorder="1" applyAlignment="1"/>
    <xf numFmtId="0" fontId="15" fillId="0" borderId="0" xfId="0" applyFont="1" applyBorder="1"/>
    <xf numFmtId="0" fontId="9" fillId="0" borderId="56" xfId="0" applyFont="1" applyBorder="1" applyAlignment="1"/>
    <xf numFmtId="0" fontId="14" fillId="5" borderId="0" xfId="0" applyFont="1" applyFill="1" applyAlignment="1">
      <alignment horizontal="center"/>
    </xf>
    <xf numFmtId="0" fontId="14" fillId="5" borderId="0" xfId="18" applyFont="1" applyFill="1" applyAlignment="1">
      <alignment horizontal="right"/>
    </xf>
    <xf numFmtId="0" fontId="15" fillId="5" borderId="0" xfId="18" applyFont="1" applyFill="1" applyBorder="1" applyAlignment="1">
      <alignment horizontal="left"/>
    </xf>
    <xf numFmtId="10" fontId="0" fillId="0" borderId="4" xfId="60" applyNumberFormat="1" applyFont="1" applyBorder="1" applyAlignment="1">
      <alignment horizontal="center" vertical="center" wrapText="1"/>
    </xf>
    <xf numFmtId="0" fontId="13" fillId="0" borderId="0" xfId="0" applyFont="1"/>
    <xf numFmtId="0" fontId="13" fillId="0" borderId="0" xfId="0" applyFont="1" applyAlignment="1">
      <alignment horizontal="center"/>
    </xf>
    <xf numFmtId="0" fontId="13" fillId="13" borderId="10" xfId="0" applyFont="1" applyFill="1" applyBorder="1"/>
    <xf numFmtId="0" fontId="13" fillId="13" borderId="3" xfId="0" applyFont="1" applyFill="1" applyBorder="1"/>
    <xf numFmtId="0" fontId="13" fillId="13" borderId="3" xfId="0" applyFont="1" applyFill="1" applyBorder="1" applyAlignment="1">
      <alignment wrapText="1"/>
    </xf>
    <xf numFmtId="4" fontId="15" fillId="0" borderId="4" xfId="13" applyNumberFormat="1" applyFont="1" applyBorder="1" applyAlignment="1">
      <alignment horizontal="center" vertical="center"/>
    </xf>
    <xf numFmtId="2" fontId="13" fillId="0" borderId="0" xfId="0" applyNumberFormat="1" applyFont="1"/>
    <xf numFmtId="0" fontId="12" fillId="16" borderId="8" xfId="18" applyFont="1" applyFill="1" applyBorder="1" applyAlignment="1">
      <alignment horizontal="center" vertical="center"/>
    </xf>
    <xf numFmtId="0" fontId="15" fillId="16" borderId="7" xfId="18" applyFont="1" applyFill="1" applyBorder="1" applyAlignment="1">
      <alignment horizontal="center"/>
    </xf>
    <xf numFmtId="0" fontId="15" fillId="16" borderId="8" xfId="18" applyFont="1" applyFill="1" applyBorder="1" applyAlignment="1">
      <alignment horizontal="center"/>
    </xf>
    <xf numFmtId="0" fontId="9" fillId="0" borderId="0" xfId="18" applyFont="1" applyAlignment="1">
      <alignment horizontal="center"/>
    </xf>
    <xf numFmtId="0" fontId="15" fillId="16" borderId="4" xfId="18" applyFont="1" applyFill="1" applyBorder="1" applyAlignment="1">
      <alignment horizontal="center"/>
    </xf>
    <xf numFmtId="0" fontId="15" fillId="16" borderId="41" xfId="18" applyFont="1" applyFill="1" applyBorder="1" applyAlignment="1">
      <alignment horizontal="center"/>
    </xf>
    <xf numFmtId="0" fontId="15" fillId="16" borderId="7" xfId="18" applyNumberFormat="1" applyFont="1" applyFill="1" applyBorder="1" applyAlignment="1">
      <alignment horizontal="center"/>
    </xf>
    <xf numFmtId="0" fontId="15" fillId="16" borderId="8" xfId="18" applyNumberFormat="1" applyFont="1" applyFill="1" applyBorder="1" applyAlignment="1">
      <alignment horizontal="center"/>
    </xf>
    <xf numFmtId="0" fontId="15" fillId="19" borderId="7" xfId="78" applyFont="1" applyFill="1" applyBorder="1" applyAlignment="1">
      <alignment horizontal="center" vertical="center"/>
    </xf>
    <xf numFmtId="0" fontId="15" fillId="19" borderId="8" xfId="78" applyFont="1" applyFill="1" applyBorder="1" applyAlignment="1">
      <alignment horizontal="center" vertical="center"/>
    </xf>
    <xf numFmtId="0" fontId="15" fillId="16" borderId="19" xfId="18" applyFont="1" applyFill="1" applyBorder="1" applyAlignment="1">
      <alignment horizontal="center"/>
    </xf>
    <xf numFmtId="0" fontId="15" fillId="16" borderId="40" xfId="18" applyFont="1" applyFill="1" applyBorder="1" applyAlignment="1">
      <alignment horizontal="center"/>
    </xf>
    <xf numFmtId="0" fontId="15" fillId="9" borderId="3" xfId="18" applyFont="1" applyFill="1" applyBorder="1" applyAlignment="1">
      <alignment horizontal="center"/>
    </xf>
    <xf numFmtId="169" fontId="28" fillId="0" borderId="20" xfId="0" applyNumberFormat="1" applyFont="1" applyBorder="1" applyAlignment="1">
      <alignment horizontal="center"/>
    </xf>
    <xf numFmtId="0" fontId="27" fillId="0" borderId="20" xfId="0" applyFont="1" applyBorder="1" applyAlignment="1">
      <alignment horizontal="center"/>
    </xf>
    <xf numFmtId="1" fontId="28" fillId="0" borderId="20" xfId="0" applyNumberFormat="1" applyFont="1" applyFill="1" applyBorder="1" applyAlignment="1">
      <alignment horizontal="right"/>
    </xf>
    <xf numFmtId="1" fontId="28" fillId="0" borderId="20" xfId="0" applyNumberFormat="1" applyFont="1" applyBorder="1" applyAlignment="1">
      <alignment horizontal="right"/>
    </xf>
    <xf numFmtId="2" fontId="28" fillId="0" borderId="20" xfId="0" applyNumberFormat="1" applyFont="1" applyBorder="1" applyAlignment="1">
      <alignment horizontal="right"/>
    </xf>
    <xf numFmtId="9" fontId="28" fillId="0" borderId="20" xfId="0" applyNumberFormat="1" applyFont="1" applyBorder="1" applyAlignment="1">
      <alignment horizontal="center"/>
    </xf>
    <xf numFmtId="0" fontId="28" fillId="0" borderId="20" xfId="0" applyFont="1" applyBorder="1" applyAlignment="1">
      <alignment horizontal="center"/>
    </xf>
    <xf numFmtId="0" fontId="9" fillId="0" borderId="20" xfId="0" applyFont="1" applyBorder="1" applyAlignment="1">
      <alignment horizontal="center"/>
    </xf>
    <xf numFmtId="4" fontId="9" fillId="0" borderId="4" xfId="78" applyNumberFormat="1" applyFont="1" applyFill="1" applyBorder="1" applyAlignment="1">
      <alignment horizontal="center" vertical="center" wrapText="1"/>
    </xf>
    <xf numFmtId="4" fontId="15" fillId="0" borderId="4" xfId="78" applyNumberFormat="1" applyFont="1" applyFill="1" applyBorder="1" applyAlignment="1">
      <alignment horizontal="center" vertical="center" wrapText="1"/>
    </xf>
    <xf numFmtId="0" fontId="33" fillId="0" borderId="44" xfId="78" applyFont="1" applyFill="1" applyBorder="1" applyAlignment="1">
      <alignment horizontal="center" vertical="center" wrapText="1"/>
    </xf>
    <xf numFmtId="0" fontId="14" fillId="0" borderId="7" xfId="18" applyFont="1" applyFill="1" applyBorder="1" applyAlignment="1"/>
    <xf numFmtId="2" fontId="15" fillId="24" borderId="9" xfId="126" applyNumberFormat="1" applyFont="1" applyFill="1" applyBorder="1" applyAlignment="1">
      <alignment horizontal="center" vertical="center" wrapText="1"/>
    </xf>
    <xf numFmtId="0" fontId="15" fillId="16" borderId="10" xfId="18" applyFont="1" applyFill="1" applyBorder="1" applyAlignment="1">
      <alignment horizontal="center" vertical="center" wrapText="1"/>
    </xf>
    <xf numFmtId="10" fontId="0" fillId="0" borderId="51" xfId="0" applyNumberFormat="1" applyBorder="1" applyAlignment="1">
      <alignment horizontal="center" vertical="center"/>
    </xf>
    <xf numFmtId="0" fontId="0" fillId="0" borderId="12" xfId="0" applyBorder="1"/>
    <xf numFmtId="0" fontId="15" fillId="12" borderId="4" xfId="58" applyFont="1" applyFill="1" applyBorder="1" applyAlignment="1">
      <alignment wrapText="1"/>
    </xf>
    <xf numFmtId="0" fontId="15" fillId="12" borderId="4" xfId="58" applyNumberFormat="1" applyFont="1" applyFill="1" applyBorder="1" applyAlignment="1">
      <alignment wrapText="1"/>
    </xf>
    <xf numFmtId="0" fontId="12" fillId="9" borderId="4" xfId="0" applyFont="1" applyFill="1" applyBorder="1" applyAlignment="1">
      <alignment vertical="center"/>
    </xf>
    <xf numFmtId="2" fontId="15" fillId="12" borderId="12" xfId="18" applyNumberFormat="1" applyFont="1" applyFill="1" applyBorder="1" applyAlignment="1">
      <alignment horizontal="center" vertical="center"/>
    </xf>
    <xf numFmtId="0" fontId="15" fillId="0" borderId="9" xfId="18" applyFont="1" applyBorder="1" applyAlignment="1">
      <alignment horizontal="center" vertical="center" wrapText="1"/>
    </xf>
    <xf numFmtId="0" fontId="15" fillId="16" borderId="20" xfId="18" applyFont="1" applyFill="1" applyBorder="1" applyAlignment="1">
      <alignment horizontal="center" wrapText="1"/>
    </xf>
    <xf numFmtId="0" fontId="0" fillId="0" borderId="0" xfId="0"/>
    <xf numFmtId="0" fontId="33" fillId="9" borderId="0" xfId="116" applyFont="1" applyFill="1" applyAlignment="1">
      <alignment horizontal="center" vertical="center" wrapText="1"/>
    </xf>
    <xf numFmtId="0" fontId="62" fillId="25" borderId="0" xfId="0" applyFont="1" applyFill="1" applyAlignment="1">
      <alignment horizontal="center" vertical="center"/>
    </xf>
    <xf numFmtId="0" fontId="62" fillId="25" borderId="2" xfId="0" applyFont="1" applyFill="1" applyBorder="1" applyAlignment="1">
      <alignment vertical="center"/>
    </xf>
    <xf numFmtId="0" fontId="62" fillId="25" borderId="33" xfId="0" applyFont="1" applyFill="1" applyBorder="1" applyAlignment="1">
      <alignment vertical="center"/>
    </xf>
    <xf numFmtId="0" fontId="64" fillId="26" borderId="15" xfId="78" applyFont="1" applyFill="1" applyBorder="1" applyAlignment="1">
      <alignment horizontal="center" vertical="center" wrapText="1"/>
    </xf>
    <xf numFmtId="0" fontId="65" fillId="11" borderId="0" xfId="0" applyFont="1" applyFill="1" applyBorder="1"/>
    <xf numFmtId="0" fontId="66" fillId="0" borderId="11" xfId="78" applyFont="1" applyFill="1" applyBorder="1" applyAlignment="1">
      <alignment horizontal="left" vertical="center"/>
    </xf>
    <xf numFmtId="2" fontId="66" fillId="0" borderId="11" xfId="75" applyNumberFormat="1" applyFont="1" applyFill="1" applyBorder="1" applyAlignment="1">
      <alignment horizontal="center" vertical="center"/>
    </xf>
    <xf numFmtId="2" fontId="66" fillId="0" borderId="11" xfId="78" applyNumberFormat="1" applyFont="1" applyFill="1" applyBorder="1" applyAlignment="1">
      <alignment horizontal="center" vertical="center" wrapText="1"/>
    </xf>
    <xf numFmtId="0" fontId="65" fillId="0" borderId="0" xfId="0" applyFont="1" applyFill="1"/>
    <xf numFmtId="0" fontId="66" fillId="0" borderId="4" xfId="78" applyFont="1" applyFill="1" applyBorder="1" applyAlignment="1">
      <alignment horizontal="left" vertical="center" wrapText="1"/>
    </xf>
    <xf numFmtId="2" fontId="66" fillId="0" borderId="4" xfId="78" applyNumberFormat="1" applyFont="1" applyFill="1" applyBorder="1" applyAlignment="1">
      <alignment horizontal="center" vertical="center" wrapText="1"/>
    </xf>
    <xf numFmtId="0" fontId="66" fillId="0" borderId="4" xfId="78" applyFont="1" applyFill="1" applyBorder="1" applyAlignment="1">
      <alignment horizontal="left" vertical="center"/>
    </xf>
    <xf numFmtId="0" fontId="64" fillId="0" borderId="4" xfId="78" applyFont="1" applyFill="1" applyBorder="1" applyAlignment="1">
      <alignment horizontal="left" vertical="center"/>
    </xf>
    <xf numFmtId="2" fontId="64" fillId="0" borderId="4" xfId="75" applyNumberFormat="1" applyFont="1" applyFill="1" applyBorder="1" applyAlignment="1">
      <alignment horizontal="center" vertical="center"/>
    </xf>
    <xf numFmtId="0" fontId="62" fillId="0" borderId="0" xfId="0" applyFont="1" applyFill="1"/>
    <xf numFmtId="0" fontId="67" fillId="0" borderId="4" xfId="78" applyFont="1" applyFill="1" applyBorder="1" applyAlignment="1">
      <alignment horizontal="left" vertical="center"/>
    </xf>
    <xf numFmtId="2" fontId="67" fillId="0" borderId="4" xfId="75" applyNumberFormat="1" applyFont="1" applyFill="1" applyBorder="1" applyAlignment="1">
      <alignment horizontal="center" vertical="center"/>
    </xf>
    <xf numFmtId="2" fontId="67" fillId="0" borderId="4" xfId="78" applyNumberFormat="1" applyFont="1" applyFill="1" applyBorder="1" applyAlignment="1">
      <alignment horizontal="center" vertical="center"/>
    </xf>
    <xf numFmtId="0" fontId="68" fillId="0" borderId="0" xfId="0" applyFont="1" applyFill="1"/>
    <xf numFmtId="0" fontId="64" fillId="0" borderId="4" xfId="78" applyFont="1" applyFill="1" applyBorder="1" applyAlignment="1">
      <alignment vertical="center"/>
    </xf>
    <xf numFmtId="0" fontId="71" fillId="0" borderId="11" xfId="0" applyFont="1" applyFill="1" applyBorder="1"/>
    <xf numFmtId="169" fontId="71" fillId="0" borderId="11" xfId="0" applyNumberFormat="1" applyFont="1" applyFill="1" applyBorder="1"/>
    <xf numFmtId="0" fontId="71" fillId="0" borderId="0" xfId="0" applyFont="1" applyFill="1"/>
    <xf numFmtId="0" fontId="71" fillId="0" borderId="4" xfId="0" applyFont="1" applyFill="1" applyBorder="1"/>
    <xf numFmtId="169" fontId="71" fillId="0" borderId="4" xfId="0" applyNumberFormat="1" applyFont="1" applyFill="1" applyBorder="1"/>
    <xf numFmtId="10" fontId="71" fillId="0" borderId="4" xfId="0" applyNumberFormat="1" applyFont="1" applyFill="1" applyBorder="1"/>
    <xf numFmtId="0" fontId="71" fillId="0" borderId="23" xfId="0" applyFont="1" applyFill="1" applyBorder="1"/>
    <xf numFmtId="169" fontId="71" fillId="0" borderId="23" xfId="0" applyNumberFormat="1" applyFont="1" applyFill="1" applyBorder="1"/>
    <xf numFmtId="0" fontId="71" fillId="11" borderId="38" xfId="0" applyFont="1" applyFill="1" applyBorder="1" applyAlignment="1">
      <alignment horizontal="center" vertical="center"/>
    </xf>
    <xf numFmtId="0" fontId="71" fillId="11" borderId="27" xfId="0" applyFont="1" applyFill="1" applyBorder="1"/>
    <xf numFmtId="169" fontId="71" fillId="11" borderId="27" xfId="0" applyNumberFormat="1" applyFont="1" applyFill="1" applyBorder="1"/>
    <xf numFmtId="0" fontId="71" fillId="11" borderId="2" xfId="0" applyFont="1" applyFill="1" applyBorder="1"/>
    <xf numFmtId="0" fontId="0" fillId="0" borderId="0" xfId="0"/>
    <xf numFmtId="10" fontId="9" fillId="0" borderId="4" xfId="76" applyNumberFormat="1" applyFont="1" applyBorder="1" applyAlignment="1">
      <alignment horizontal="center"/>
    </xf>
    <xf numFmtId="43" fontId="9" fillId="0" borderId="4" xfId="75" applyFont="1" applyBorder="1" applyAlignment="1">
      <alignment vertical="center"/>
    </xf>
    <xf numFmtId="2" fontId="15" fillId="16" borderId="4" xfId="116" applyNumberFormat="1" applyFont="1" applyFill="1" applyBorder="1" applyAlignment="1">
      <alignment horizontal="center" vertical="center" wrapText="1"/>
    </xf>
    <xf numFmtId="2" fontId="0" fillId="0" borderId="65" xfId="0" applyNumberFormat="1" applyBorder="1"/>
    <xf numFmtId="2" fontId="0" fillId="0" borderId="65" xfId="0" applyNumberFormat="1" applyBorder="1" applyAlignment="1">
      <alignment wrapText="1"/>
    </xf>
    <xf numFmtId="0" fontId="15" fillId="0" borderId="66" xfId="76" applyFont="1" applyBorder="1" applyAlignment="1">
      <alignment vertical="center"/>
    </xf>
    <xf numFmtId="2" fontId="12" fillId="0" borderId="65" xfId="0" applyNumberFormat="1" applyFont="1" applyBorder="1" applyAlignment="1">
      <alignment wrapText="1"/>
    </xf>
    <xf numFmtId="0" fontId="15" fillId="0" borderId="64" xfId="76" applyFont="1" applyBorder="1" applyAlignment="1">
      <alignment vertical="center" wrapText="1"/>
    </xf>
    <xf numFmtId="2" fontId="0" fillId="0" borderId="4" xfId="0" applyNumberFormat="1" applyBorder="1"/>
    <xf numFmtId="2" fontId="0" fillId="9" borderId="4" xfId="0" applyNumberFormat="1" applyFill="1" applyBorder="1" applyAlignment="1">
      <alignment horizontal="right" wrapText="1"/>
    </xf>
    <xf numFmtId="10" fontId="12" fillId="0" borderId="4" xfId="60" applyNumberFormat="1" applyFont="1" applyBorder="1" applyAlignment="1">
      <alignment horizontal="center" wrapText="1"/>
    </xf>
    <xf numFmtId="2" fontId="12" fillId="0" borderId="4" xfId="0" applyNumberFormat="1" applyFont="1" applyBorder="1" applyAlignment="1">
      <alignment wrapText="1"/>
    </xf>
    <xf numFmtId="2" fontId="12" fillId="0" borderId="4" xfId="0" applyNumberFormat="1" applyFont="1" applyBorder="1" applyAlignment="1">
      <alignment horizontal="right" wrapText="1"/>
    </xf>
    <xf numFmtId="2" fontId="33" fillId="0" borderId="4" xfId="76" applyNumberFormat="1" applyFont="1" applyBorder="1" applyAlignment="1">
      <alignment horizontal="center"/>
    </xf>
    <xf numFmtId="0" fontId="15" fillId="0" borderId="4" xfId="76" applyFont="1" applyBorder="1" applyAlignment="1">
      <alignment vertical="center" wrapText="1"/>
    </xf>
    <xf numFmtId="10" fontId="0" fillId="0" borderId="44" xfId="0" applyNumberFormat="1" applyBorder="1"/>
    <xf numFmtId="43" fontId="0" fillId="0" borderId="23" xfId="75" applyFont="1" applyBorder="1" applyAlignment="1">
      <alignment horizontal="center" vertical="center"/>
    </xf>
    <xf numFmtId="43" fontId="9" fillId="0" borderId="4" xfId="75" applyFont="1" applyBorder="1" applyAlignment="1">
      <alignment horizontal="center" vertical="center" wrapText="1"/>
    </xf>
    <xf numFmtId="43" fontId="0" fillId="0" borderId="4" xfId="75" applyFont="1" applyBorder="1" applyAlignment="1">
      <alignment horizontal="center" vertical="center"/>
    </xf>
    <xf numFmtId="43" fontId="0" fillId="0" borderId="4" xfId="75" applyFont="1" applyBorder="1" applyAlignment="1">
      <alignment horizontal="center" vertical="center" wrapText="1"/>
    </xf>
    <xf numFmtId="0" fontId="0" fillId="0" borderId="4" xfId="75" applyNumberFormat="1" applyFont="1" applyBorder="1" applyAlignment="1">
      <alignment horizontal="center" vertical="center"/>
    </xf>
    <xf numFmtId="43" fontId="9" fillId="9" borderId="9" xfId="75" applyFont="1" applyFill="1" applyBorder="1" applyAlignment="1">
      <alignment horizontal="center" vertical="center"/>
    </xf>
    <xf numFmtId="43" fontId="9" fillId="0" borderId="9" xfId="75" applyFont="1" applyBorder="1" applyAlignment="1">
      <alignment horizontal="center" vertical="center"/>
    </xf>
    <xf numFmtId="0" fontId="15" fillId="0" borderId="22" xfId="18" applyFont="1" applyBorder="1" applyAlignment="1">
      <alignment vertical="center"/>
    </xf>
    <xf numFmtId="0" fontId="15" fillId="0" borderId="49" xfId="18" applyFont="1" applyBorder="1" applyAlignment="1">
      <alignment vertical="center"/>
    </xf>
    <xf numFmtId="0" fontId="15" fillId="0" borderId="0" xfId="18" applyFont="1" applyBorder="1" applyAlignment="1">
      <alignment vertical="center"/>
    </xf>
    <xf numFmtId="0" fontId="15" fillId="0" borderId="37" xfId="18" applyFont="1" applyBorder="1" applyAlignment="1">
      <alignment vertical="center"/>
    </xf>
    <xf numFmtId="0" fontId="15" fillId="0" borderId="19" xfId="18" applyFont="1" applyBorder="1" applyAlignment="1">
      <alignment vertical="center"/>
    </xf>
    <xf numFmtId="0" fontId="15" fillId="0" borderId="50" xfId="18" applyFont="1" applyBorder="1" applyAlignment="1">
      <alignment vertical="center"/>
    </xf>
    <xf numFmtId="43" fontId="9" fillId="0" borderId="4" xfId="75" applyFont="1" applyBorder="1" applyAlignment="1">
      <alignment horizontal="right"/>
    </xf>
    <xf numFmtId="0" fontId="12" fillId="0" borderId="20" xfId="0" applyFont="1" applyBorder="1" applyAlignment="1">
      <alignment horizontal="center" vertical="center"/>
    </xf>
    <xf numFmtId="169" fontId="0" fillId="0" borderId="20" xfId="0" applyNumberFormat="1" applyFont="1" applyBorder="1" applyAlignment="1">
      <alignment horizontal="center" vertical="center"/>
    </xf>
    <xf numFmtId="9" fontId="0" fillId="0" borderId="20" xfId="0" applyNumberFormat="1" applyFont="1" applyBorder="1" applyAlignment="1">
      <alignment horizontal="center" vertical="center"/>
    </xf>
    <xf numFmtId="0" fontId="0" fillId="0" borderId="20" xfId="0" applyFont="1" applyBorder="1" applyAlignment="1">
      <alignment horizontal="center" vertical="center"/>
    </xf>
    <xf numFmtId="1" fontId="0" fillId="0" borderId="20" xfId="0" applyNumberFormat="1" applyFont="1" applyFill="1" applyBorder="1" applyAlignment="1">
      <alignment horizontal="center" vertical="center"/>
    </xf>
    <xf numFmtId="1" fontId="0" fillId="0" borderId="20" xfId="0" applyNumberFormat="1" applyFont="1" applyBorder="1" applyAlignment="1">
      <alignment horizontal="center" vertical="center"/>
    </xf>
    <xf numFmtId="2" fontId="0" fillId="0" borderId="20" xfId="0" applyNumberFormat="1" applyFont="1" applyBorder="1" applyAlignment="1">
      <alignment horizontal="center" vertical="center"/>
    </xf>
    <xf numFmtId="10" fontId="0" fillId="0" borderId="52" xfId="0" applyNumberFormat="1" applyFont="1" applyBorder="1" applyAlignment="1">
      <alignment horizontal="center" vertical="center"/>
    </xf>
    <xf numFmtId="0" fontId="30" fillId="0" borderId="4" xfId="0" applyFont="1" applyBorder="1" applyAlignment="1">
      <alignment horizontal="center" vertical="center" wrapText="1"/>
    </xf>
    <xf numFmtId="0" fontId="12" fillId="16" borderId="7" xfId="18" applyFont="1" applyFill="1" applyBorder="1" applyAlignment="1">
      <alignment horizontal="center" vertical="center"/>
    </xf>
    <xf numFmtId="0" fontId="13" fillId="0" borderId="0" xfId="0" applyFont="1" applyBorder="1" applyAlignment="1">
      <alignment horizontal="center"/>
    </xf>
    <xf numFmtId="0" fontId="12" fillId="16" borderId="48" xfId="18" applyFont="1" applyFill="1" applyBorder="1" applyAlignment="1">
      <alignment horizontal="center" vertical="center"/>
    </xf>
    <xf numFmtId="2" fontId="13" fillId="0" borderId="20" xfId="0" applyNumberFormat="1" applyFont="1" applyBorder="1" applyAlignment="1">
      <alignment horizontal="center" vertical="center"/>
    </xf>
    <xf numFmtId="0" fontId="13" fillId="0" borderId="20" xfId="0" applyFont="1" applyBorder="1" applyAlignment="1">
      <alignment horizontal="center" vertical="center"/>
    </xf>
    <xf numFmtId="0" fontId="0" fillId="0" borderId="20" xfId="0" applyBorder="1"/>
    <xf numFmtId="0" fontId="0" fillId="0" borderId="20" xfId="0" applyBorder="1" applyAlignment="1">
      <alignment horizontal="center" vertical="center"/>
    </xf>
    <xf numFmtId="0" fontId="15" fillId="16" borderId="7" xfId="18" applyFont="1" applyFill="1" applyBorder="1" applyAlignment="1">
      <alignment horizontal="center" vertical="center" wrapText="1"/>
    </xf>
    <xf numFmtId="0" fontId="15" fillId="16" borderId="4" xfId="18" applyFont="1" applyFill="1" applyBorder="1" applyAlignment="1">
      <alignment horizontal="center" vertical="center" wrapText="1"/>
    </xf>
    <xf numFmtId="0" fontId="15" fillId="16" borderId="7" xfId="18" applyFont="1" applyFill="1" applyBorder="1" applyAlignment="1">
      <alignment horizontal="center"/>
    </xf>
    <xf numFmtId="0" fontId="15" fillId="16" borderId="20" xfId="0" applyFont="1" applyFill="1" applyBorder="1" applyAlignment="1">
      <alignment horizontal="center" vertical="center" wrapText="1"/>
    </xf>
    <xf numFmtId="0" fontId="15" fillId="16" borderId="13" xfId="18" applyFont="1" applyFill="1" applyBorder="1" applyAlignment="1">
      <alignment horizontal="center"/>
    </xf>
    <xf numFmtId="0" fontId="15" fillId="16" borderId="48" xfId="18" applyFont="1" applyFill="1" applyBorder="1" applyAlignment="1">
      <alignment horizontal="center"/>
    </xf>
    <xf numFmtId="0" fontId="14" fillId="0" borderId="0" xfId="18" applyFont="1" applyBorder="1" applyAlignment="1">
      <alignment horizontal="center"/>
    </xf>
    <xf numFmtId="0" fontId="12" fillId="16" borderId="7" xfId="18" applyFont="1" applyFill="1" applyBorder="1" applyAlignment="1">
      <alignment horizontal="center"/>
    </xf>
    <xf numFmtId="0" fontId="22" fillId="0" borderId="0" xfId="18" applyFont="1" applyBorder="1" applyAlignment="1">
      <alignment horizontal="center"/>
    </xf>
    <xf numFmtId="0" fontId="12" fillId="16" borderId="8" xfId="18" applyFont="1" applyFill="1" applyBorder="1" applyAlignment="1">
      <alignment horizontal="center"/>
    </xf>
    <xf numFmtId="0" fontId="12" fillId="16" borderId="4" xfId="18" applyFont="1" applyFill="1" applyBorder="1" applyAlignment="1">
      <alignment horizontal="center" vertical="center" wrapText="1"/>
    </xf>
    <xf numFmtId="0" fontId="13" fillId="0" borderId="20" xfId="0" applyFont="1" applyBorder="1"/>
    <xf numFmtId="0" fontId="15" fillId="16" borderId="7" xfId="18" applyFont="1" applyFill="1" applyBorder="1" applyAlignment="1">
      <alignment horizontal="center" vertical="center"/>
    </xf>
    <xf numFmtId="0" fontId="15" fillId="16" borderId="58" xfId="0" applyFont="1" applyFill="1" applyBorder="1" applyAlignment="1">
      <alignment horizontal="center" vertical="center" wrapText="1"/>
    </xf>
    <xf numFmtId="0" fontId="15" fillId="16" borderId="41" xfId="18" applyFont="1" applyFill="1" applyBorder="1" applyAlignment="1">
      <alignment horizontal="center"/>
    </xf>
    <xf numFmtId="0" fontId="0" fillId="0" borderId="0" xfId="0"/>
    <xf numFmtId="0" fontId="15" fillId="16" borderId="4" xfId="18" applyFont="1" applyFill="1" applyBorder="1" applyAlignment="1">
      <alignment horizontal="center"/>
    </xf>
    <xf numFmtId="0" fontId="15" fillId="16" borderId="20" xfId="18" applyFont="1" applyFill="1" applyBorder="1" applyAlignment="1">
      <alignment horizontal="center"/>
    </xf>
    <xf numFmtId="2" fontId="15" fillId="24" borderId="7" xfId="126" applyNumberFormat="1" applyFont="1" applyFill="1" applyBorder="1" applyAlignment="1">
      <alignment horizontal="center" vertical="center" wrapText="1"/>
    </xf>
    <xf numFmtId="2" fontId="15" fillId="24" borderId="4" xfId="126" applyNumberFormat="1" applyFont="1" applyFill="1" applyBorder="1" applyAlignment="1">
      <alignment horizontal="center" vertical="center" wrapText="1"/>
    </xf>
    <xf numFmtId="0" fontId="13" fillId="0" borderId="0" xfId="0" applyNumberFormat="1" applyFont="1" applyBorder="1" applyAlignment="1">
      <alignment horizontal="center"/>
    </xf>
    <xf numFmtId="0" fontId="9" fillId="0" borderId="4" xfId="0" applyFont="1" applyBorder="1" applyAlignment="1">
      <alignment horizontal="justify"/>
    </xf>
    <xf numFmtId="0" fontId="15" fillId="16" borderId="4" xfId="0" applyFont="1" applyFill="1" applyBorder="1" applyAlignment="1">
      <alignment horizontal="center" vertical="center" wrapText="1"/>
    </xf>
    <xf numFmtId="0" fontId="0" fillId="13" borderId="3" xfId="0" applyFill="1" applyBorder="1"/>
    <xf numFmtId="0" fontId="9" fillId="0" borderId="0" xfId="13" applyFont="1" applyBorder="1" applyAlignment="1">
      <alignment horizontal="center"/>
    </xf>
    <xf numFmtId="0" fontId="0" fillId="0" borderId="0" xfId="0" applyBorder="1"/>
    <xf numFmtId="0" fontId="9" fillId="0" borderId="0" xfId="18" applyFont="1" applyBorder="1" applyAlignment="1">
      <alignment horizontal="center"/>
    </xf>
    <xf numFmtId="0" fontId="15" fillId="16" borderId="7" xfId="0" applyFont="1" applyFill="1" applyBorder="1" applyAlignment="1">
      <alignment horizontal="center" vertical="center" wrapText="1"/>
    </xf>
    <xf numFmtId="0" fontId="15" fillId="16" borderId="8" xfId="18" applyFont="1" applyFill="1" applyBorder="1" applyAlignment="1">
      <alignment horizontal="center" vertical="center"/>
    </xf>
    <xf numFmtId="0" fontId="15" fillId="16" borderId="9" xfId="0" applyFont="1" applyFill="1" applyBorder="1" applyAlignment="1">
      <alignment horizontal="center" vertical="center" wrapText="1"/>
    </xf>
    <xf numFmtId="0" fontId="14" fillId="0" borderId="0" xfId="0" applyFont="1" applyAlignment="1">
      <alignment horizontal="left" vertical="center"/>
    </xf>
    <xf numFmtId="0" fontId="15" fillId="19" borderId="48" xfId="78" applyFont="1" applyFill="1" applyBorder="1" applyAlignment="1">
      <alignment horizontal="center" vertical="center"/>
    </xf>
    <xf numFmtId="0" fontId="9" fillId="0" borderId="0" xfId="78" applyFont="1" applyBorder="1" applyAlignment="1">
      <alignment horizontal="center"/>
    </xf>
    <xf numFmtId="0" fontId="15" fillId="16" borderId="4" xfId="0" applyFont="1" applyFill="1" applyBorder="1" applyAlignment="1">
      <alignment horizontal="center" vertical="center"/>
    </xf>
    <xf numFmtId="0" fontId="15" fillId="16" borderId="6" xfId="0" applyFont="1" applyFill="1" applyBorder="1" applyAlignment="1">
      <alignment horizontal="center" vertical="center" wrapText="1"/>
    </xf>
    <xf numFmtId="0" fontId="15" fillId="16" borderId="8" xfId="18" applyFont="1" applyFill="1" applyBorder="1" applyAlignment="1">
      <alignment horizontal="center"/>
    </xf>
    <xf numFmtId="0" fontId="12" fillId="16" borderId="4" xfId="0" applyFont="1" applyFill="1" applyBorder="1" applyAlignment="1">
      <alignment horizontal="center" vertical="center"/>
    </xf>
    <xf numFmtId="0" fontId="15" fillId="16" borderId="56" xfId="116" applyFont="1" applyFill="1" applyBorder="1" applyAlignment="1">
      <alignment horizontal="center" vertical="center" wrapText="1"/>
    </xf>
    <xf numFmtId="0" fontId="15" fillId="16" borderId="4" xfId="116" applyFont="1" applyFill="1" applyBorder="1" applyAlignment="1">
      <alignment horizontal="center" vertical="center" wrapText="1"/>
    </xf>
    <xf numFmtId="0" fontId="13" fillId="0" borderId="0" xfId="0" applyFont="1" applyBorder="1" applyAlignment="1">
      <alignment horizontal="center" vertical="center"/>
    </xf>
    <xf numFmtId="0" fontId="15" fillId="16" borderId="41" xfId="122" applyFont="1" applyFill="1" applyBorder="1" applyAlignment="1">
      <alignment horizontal="center" vertical="center" wrapText="1"/>
    </xf>
    <xf numFmtId="0" fontId="15" fillId="16" borderId="4" xfId="122" applyFont="1" applyFill="1" applyBorder="1" applyAlignment="1">
      <alignment horizontal="center" vertical="center" wrapText="1"/>
    </xf>
    <xf numFmtId="0" fontId="0" fillId="0" borderId="0" xfId="0" applyBorder="1" applyAlignment="1">
      <alignment horizontal="center"/>
    </xf>
    <xf numFmtId="0" fontId="15" fillId="0" borderId="0" xfId="0" applyFont="1" applyBorder="1" applyAlignment="1">
      <alignment horizontal="center"/>
    </xf>
    <xf numFmtId="0" fontId="0" fillId="13" borderId="3" xfId="0" applyFill="1" applyBorder="1" applyAlignment="1">
      <alignment wrapText="1"/>
    </xf>
    <xf numFmtId="0" fontId="9" fillId="0" borderId="0" xfId="0" applyFont="1" applyBorder="1" applyAlignment="1">
      <alignment horizontal="center"/>
    </xf>
    <xf numFmtId="0" fontId="15" fillId="9" borderId="3" xfId="18" applyFont="1" applyFill="1" applyBorder="1" applyAlignment="1">
      <alignment horizontal="center"/>
    </xf>
    <xf numFmtId="0" fontId="0" fillId="13" borderId="20" xfId="0" applyFill="1" applyBorder="1"/>
    <xf numFmtId="0" fontId="12" fillId="16" borderId="20" xfId="0" applyFont="1" applyFill="1" applyBorder="1" applyAlignment="1">
      <alignment horizontal="center" vertical="center"/>
    </xf>
    <xf numFmtId="0" fontId="12" fillId="16" borderId="4" xfId="0" applyFont="1" applyFill="1" applyBorder="1" applyAlignment="1">
      <alignment horizontal="center" vertical="center" wrapText="1"/>
    </xf>
    <xf numFmtId="0" fontId="15" fillId="16" borderId="58" xfId="18" applyFont="1" applyFill="1" applyBorder="1" applyAlignment="1">
      <alignment horizontal="center"/>
    </xf>
    <xf numFmtId="0" fontId="9" fillId="0" borderId="6" xfId="0" applyFont="1" applyBorder="1" applyAlignment="1">
      <alignment horizontal="center"/>
    </xf>
    <xf numFmtId="0" fontId="15" fillId="0" borderId="20" xfId="0" applyFont="1" applyBorder="1" applyAlignment="1">
      <alignment horizontal="center"/>
    </xf>
    <xf numFmtId="0" fontId="15" fillId="0" borderId="58" xfId="0" applyFont="1" applyBorder="1" applyAlignment="1">
      <alignment horizontal="center"/>
    </xf>
    <xf numFmtId="0" fontId="22" fillId="5" borderId="63" xfId="0" applyFont="1" applyFill="1" applyBorder="1" applyAlignment="1"/>
    <xf numFmtId="0" fontId="57" fillId="5" borderId="56" xfId="0" applyFont="1" applyFill="1" applyBorder="1" applyAlignment="1"/>
    <xf numFmtId="0" fontId="22" fillId="5" borderId="56" xfId="0" applyFont="1" applyFill="1" applyBorder="1" applyAlignment="1"/>
    <xf numFmtId="0" fontId="22" fillId="5" borderId="61" xfId="0" applyFont="1" applyFill="1" applyBorder="1" applyAlignment="1"/>
    <xf numFmtId="0" fontId="0" fillId="0" borderId="36" xfId="0" applyBorder="1"/>
    <xf numFmtId="0" fontId="29" fillId="0" borderId="0" xfId="0" applyFont="1" applyBorder="1" applyAlignment="1">
      <alignment wrapText="1"/>
    </xf>
    <xf numFmtId="0" fontId="29" fillId="0" borderId="37" xfId="0" applyFont="1" applyBorder="1" applyAlignment="1">
      <alignment wrapText="1"/>
    </xf>
    <xf numFmtId="0" fontId="13" fillId="0" borderId="56" xfId="0" applyFont="1" applyBorder="1"/>
    <xf numFmtId="0" fontId="13" fillId="0" borderId="61" xfId="0" applyFont="1" applyBorder="1"/>
    <xf numFmtId="0" fontId="22" fillId="5" borderId="36" xfId="0" applyFont="1" applyFill="1" applyBorder="1" applyAlignment="1"/>
    <xf numFmtId="0" fontId="22" fillId="5" borderId="0" xfId="0" applyFont="1" applyFill="1" applyBorder="1" applyAlignment="1"/>
    <xf numFmtId="0" fontId="12" fillId="0" borderId="36" xfId="18" applyFont="1" applyBorder="1" applyAlignment="1">
      <alignment horizontal="center"/>
    </xf>
    <xf numFmtId="0" fontId="13" fillId="0" borderId="37" xfId="0" applyFont="1" applyBorder="1"/>
    <xf numFmtId="0" fontId="13" fillId="0" borderId="36" xfId="0" applyFont="1" applyBorder="1"/>
    <xf numFmtId="0" fontId="13" fillId="0" borderId="14" xfId="0" applyFont="1" applyBorder="1"/>
    <xf numFmtId="0" fontId="13" fillId="0" borderId="55" xfId="0" applyFont="1" applyBorder="1"/>
    <xf numFmtId="0" fontId="14" fillId="5" borderId="36" xfId="0" applyFont="1" applyFill="1" applyBorder="1" applyAlignment="1"/>
    <xf numFmtId="0" fontId="14" fillId="5" borderId="0" xfId="0" applyFont="1" applyFill="1" applyBorder="1" applyAlignment="1"/>
    <xf numFmtId="0" fontId="14" fillId="5" borderId="37" xfId="0" applyFont="1" applyFill="1" applyBorder="1" applyAlignment="1"/>
    <xf numFmtId="0" fontId="15" fillId="0" borderId="36" xfId="18" applyFont="1" applyBorder="1" applyAlignment="1">
      <alignment horizontal="center"/>
    </xf>
    <xf numFmtId="0" fontId="9" fillId="0" borderId="0" xfId="18" applyFont="1" applyBorder="1"/>
    <xf numFmtId="0" fontId="0" fillId="0" borderId="20" xfId="0" applyFont="1" applyBorder="1"/>
    <xf numFmtId="2" fontId="12" fillId="12" borderId="52" xfId="0" applyNumberFormat="1" applyFont="1" applyFill="1" applyBorder="1" applyAlignment="1">
      <alignment horizontal="center" vertical="center"/>
    </xf>
    <xf numFmtId="0" fontId="22" fillId="5" borderId="37" xfId="0" applyFont="1" applyFill="1" applyBorder="1" applyAlignment="1"/>
    <xf numFmtId="0" fontId="13" fillId="0" borderId="36" xfId="0" applyFont="1" applyFill="1" applyBorder="1"/>
    <xf numFmtId="1" fontId="13" fillId="0" borderId="37" xfId="0" applyNumberFormat="1" applyFont="1" applyFill="1" applyBorder="1"/>
    <xf numFmtId="0" fontId="14" fillId="5" borderId="36" xfId="13" applyFont="1" applyFill="1" applyBorder="1" applyAlignment="1"/>
    <xf numFmtId="0" fontId="15" fillId="5" borderId="0" xfId="13" applyFont="1" applyFill="1" applyBorder="1" applyAlignment="1">
      <alignment horizontal="center"/>
    </xf>
    <xf numFmtId="0" fontId="15" fillId="0" borderId="0" xfId="18" applyFont="1" applyBorder="1" applyAlignment="1">
      <alignment horizontal="center"/>
    </xf>
    <xf numFmtId="0" fontId="9" fillId="0" borderId="36" xfId="13" applyFont="1" applyBorder="1"/>
    <xf numFmtId="0" fontId="14" fillId="5" borderId="36" xfId="13" applyFont="1" applyFill="1" applyBorder="1" applyAlignment="1">
      <alignment horizontal="left" vertical="center"/>
    </xf>
    <xf numFmtId="0" fontId="14" fillId="5" borderId="0" xfId="13" applyFont="1" applyFill="1" applyBorder="1" applyAlignment="1">
      <alignment horizontal="right"/>
    </xf>
    <xf numFmtId="0" fontId="15" fillId="5" borderId="37" xfId="13" applyFont="1" applyFill="1" applyBorder="1" applyAlignment="1">
      <alignment horizontal="center"/>
    </xf>
    <xf numFmtId="0" fontId="14" fillId="5" borderId="0" xfId="13" applyFont="1" applyFill="1" applyBorder="1" applyAlignment="1">
      <alignment horizontal="center"/>
    </xf>
    <xf numFmtId="0" fontId="14" fillId="0" borderId="0" xfId="118" applyFont="1" applyBorder="1" applyAlignment="1">
      <alignment horizontal="left" vertical="center"/>
    </xf>
    <xf numFmtId="0" fontId="14" fillId="0" borderId="37" xfId="118" applyFont="1" applyBorder="1" applyAlignment="1">
      <alignment horizontal="left" vertical="center"/>
    </xf>
    <xf numFmtId="0" fontId="15" fillId="0" borderId="36" xfId="116" applyFont="1" applyBorder="1" applyAlignment="1">
      <alignment horizontal="left" vertical="center"/>
    </xf>
    <xf numFmtId="0" fontId="15" fillId="0" borderId="0" xfId="116" applyFont="1" applyBorder="1" applyAlignment="1">
      <alignment horizontal="right" vertical="center"/>
    </xf>
    <xf numFmtId="0" fontId="9" fillId="0" borderId="0" xfId="116" applyFont="1" applyBorder="1" applyAlignment="1">
      <alignment vertical="center"/>
    </xf>
    <xf numFmtId="0" fontId="9" fillId="0" borderId="0" xfId="118" applyFont="1" applyBorder="1">
      <alignment vertical="center"/>
    </xf>
    <xf numFmtId="0" fontId="9" fillId="0" borderId="37" xfId="118" applyFont="1" applyBorder="1">
      <alignment vertical="center"/>
    </xf>
    <xf numFmtId="0" fontId="15" fillId="0" borderId="0" xfId="118" applyFont="1" applyBorder="1" applyAlignment="1">
      <alignment vertical="center" wrapText="1"/>
    </xf>
    <xf numFmtId="0" fontId="15" fillId="0" borderId="37" xfId="118" applyFont="1" applyBorder="1">
      <alignment vertical="center"/>
    </xf>
    <xf numFmtId="0" fontId="15" fillId="0" borderId="36" xfId="116" applyFont="1" applyBorder="1" applyAlignment="1">
      <alignment vertical="center" wrapText="1"/>
    </xf>
    <xf numFmtId="0" fontId="9" fillId="0" borderId="0" xfId="118" applyFont="1" applyBorder="1" applyAlignment="1">
      <alignment horizontal="center" vertical="center"/>
    </xf>
    <xf numFmtId="0" fontId="9" fillId="0" borderId="36" xfId="118" applyFont="1" applyBorder="1" applyAlignment="1">
      <alignment horizontal="center" vertical="center"/>
    </xf>
    <xf numFmtId="0" fontId="15" fillId="0" borderId="36" xfId="116" applyFont="1" applyBorder="1" applyAlignment="1">
      <alignment horizontal="left" vertical="center" wrapText="1"/>
    </xf>
    <xf numFmtId="0" fontId="32" fillId="0" borderId="36" xfId="118" applyFont="1" applyBorder="1" applyAlignment="1">
      <alignment horizontal="center" vertical="center"/>
    </xf>
    <xf numFmtId="0" fontId="32" fillId="0" borderId="37" xfId="118" applyFont="1" applyBorder="1">
      <alignment vertical="center"/>
    </xf>
    <xf numFmtId="0" fontId="14" fillId="0" borderId="0" xfId="18" applyFont="1" applyAlignment="1"/>
    <xf numFmtId="2" fontId="15" fillId="12" borderId="20" xfId="13" applyNumberFormat="1" applyFont="1" applyFill="1" applyBorder="1"/>
    <xf numFmtId="0" fontId="15" fillId="0" borderId="20" xfId="18" applyFont="1" applyBorder="1" applyAlignment="1">
      <alignment horizontal="center"/>
    </xf>
    <xf numFmtId="1" fontId="9" fillId="0" borderId="20" xfId="5" applyNumberFormat="1" applyFont="1" applyBorder="1" applyAlignment="1">
      <alignment horizontal="right"/>
    </xf>
    <xf numFmtId="2" fontId="15" fillId="12" borderId="20" xfId="5" applyNumberFormat="1" applyFont="1" applyFill="1" applyBorder="1" applyAlignment="1">
      <alignment horizontal="right"/>
    </xf>
    <xf numFmtId="2" fontId="15" fillId="0" borderId="29" xfId="13" applyNumberFormat="1" applyFont="1" applyBorder="1"/>
    <xf numFmtId="2" fontId="15" fillId="0" borderId="20" xfId="13" applyNumberFormat="1" applyFont="1" applyBorder="1"/>
    <xf numFmtId="2" fontId="15" fillId="0" borderId="52" xfId="13" applyNumberFormat="1" applyFont="1" applyBorder="1"/>
    <xf numFmtId="0" fontId="14" fillId="0" borderId="63" xfId="18" applyFont="1" applyBorder="1" applyAlignment="1"/>
    <xf numFmtId="0" fontId="14" fillId="0" borderId="56" xfId="18" applyFont="1" applyBorder="1" applyAlignment="1"/>
    <xf numFmtId="0" fontId="14" fillId="0" borderId="61" xfId="18" applyFont="1" applyBorder="1" applyAlignment="1"/>
    <xf numFmtId="0" fontId="14" fillId="5" borderId="36" xfId="18" applyFont="1" applyFill="1" applyBorder="1" applyAlignment="1"/>
    <xf numFmtId="0" fontId="14" fillId="5" borderId="0" xfId="18" applyFont="1" applyFill="1" applyBorder="1" applyAlignment="1"/>
    <xf numFmtId="0" fontId="14" fillId="5" borderId="37" xfId="18" applyFont="1" applyFill="1" applyBorder="1" applyAlignment="1"/>
    <xf numFmtId="0" fontId="15" fillId="0" borderId="36" xfId="13" applyFont="1" applyBorder="1"/>
    <xf numFmtId="0" fontId="15" fillId="0" borderId="0" xfId="13" applyFont="1" applyBorder="1"/>
    <xf numFmtId="0" fontId="9" fillId="0" borderId="63" xfId="0" applyFont="1" applyBorder="1" applyAlignment="1"/>
    <xf numFmtId="0" fontId="9" fillId="0" borderId="61" xfId="0" applyFont="1" applyBorder="1" applyAlignment="1"/>
    <xf numFmtId="0" fontId="15" fillId="5" borderId="0" xfId="18" applyFont="1" applyFill="1" applyBorder="1" applyAlignment="1">
      <alignment horizontal="center"/>
    </xf>
    <xf numFmtId="0" fontId="15" fillId="0" borderId="36" xfId="0" applyFont="1" applyBorder="1" applyAlignment="1">
      <alignment horizontal="center"/>
    </xf>
    <xf numFmtId="169" fontId="28" fillId="0" borderId="58" xfId="0" applyNumberFormat="1" applyFont="1" applyBorder="1" applyAlignment="1">
      <alignment horizontal="center"/>
    </xf>
    <xf numFmtId="0" fontId="27" fillId="0" borderId="58" xfId="0" applyFont="1" applyBorder="1" applyAlignment="1">
      <alignment horizontal="center"/>
    </xf>
    <xf numFmtId="1" fontId="28" fillId="0" borderId="58" xfId="0" applyNumberFormat="1" applyFont="1" applyFill="1" applyBorder="1" applyAlignment="1">
      <alignment horizontal="right"/>
    </xf>
    <xf numFmtId="1" fontId="28" fillId="0" borderId="58" xfId="0" applyNumberFormat="1" applyFont="1" applyBorder="1" applyAlignment="1">
      <alignment horizontal="right"/>
    </xf>
    <xf numFmtId="2" fontId="28" fillId="0" borderId="58" xfId="0" applyNumberFormat="1" applyFont="1" applyBorder="1" applyAlignment="1">
      <alignment horizontal="right"/>
    </xf>
    <xf numFmtId="9" fontId="28" fillId="0" borderId="58" xfId="0" applyNumberFormat="1" applyFont="1" applyBorder="1" applyAlignment="1">
      <alignment horizontal="center"/>
    </xf>
    <xf numFmtId="0" fontId="28" fillId="0" borderId="58" xfId="0" applyFont="1" applyBorder="1" applyAlignment="1">
      <alignment horizontal="center"/>
    </xf>
    <xf numFmtId="0" fontId="9" fillId="0" borderId="58" xfId="0" applyFont="1" applyBorder="1" applyAlignment="1">
      <alignment horizontal="center"/>
    </xf>
    <xf numFmtId="0" fontId="9" fillId="0" borderId="0" xfId="0" applyFont="1" applyBorder="1"/>
    <xf numFmtId="0" fontId="32" fillId="0" borderId="37" xfId="78" applyFont="1" applyBorder="1" applyAlignment="1">
      <alignment horizontal="centerContinuous" vertical="center"/>
    </xf>
    <xf numFmtId="0" fontId="14" fillId="0" borderId="36" xfId="18" applyFont="1" applyFill="1" applyBorder="1" applyAlignment="1"/>
    <xf numFmtId="0" fontId="14" fillId="0" borderId="0" xfId="18" applyFont="1" applyFill="1" applyBorder="1" applyAlignment="1"/>
    <xf numFmtId="0" fontId="9" fillId="0" borderId="0" xfId="78" applyFont="1" applyBorder="1" applyAlignment="1">
      <alignment horizontal="right" vertical="center"/>
    </xf>
    <xf numFmtId="4" fontId="9" fillId="0" borderId="9" xfId="78" applyNumberFormat="1" applyFont="1" applyFill="1" applyBorder="1" applyAlignment="1">
      <alignment horizontal="center" vertical="center" wrapText="1"/>
    </xf>
    <xf numFmtId="4" fontId="15" fillId="0" borderId="9" xfId="78" applyNumberFormat="1" applyFont="1" applyFill="1" applyBorder="1" applyAlignment="1">
      <alignment horizontal="center" vertical="center" wrapText="1"/>
    </xf>
    <xf numFmtId="0" fontId="15" fillId="0" borderId="54" xfId="78" applyFont="1" applyFill="1" applyBorder="1" applyAlignment="1">
      <alignment horizontal="center" vertical="center" wrapText="1"/>
    </xf>
    <xf numFmtId="0" fontId="15" fillId="0" borderId="14" xfId="78" applyFont="1" applyFill="1" applyBorder="1" applyAlignment="1">
      <alignment horizontal="center" vertical="center" wrapText="1"/>
    </xf>
    <xf numFmtId="0" fontId="33" fillId="0" borderId="55" xfId="78" applyFont="1" applyFill="1" applyBorder="1" applyAlignment="1">
      <alignment horizontal="center" vertical="center" wrapText="1"/>
    </xf>
    <xf numFmtId="0" fontId="14" fillId="5" borderId="36" xfId="18" applyFont="1" applyFill="1" applyBorder="1" applyAlignment="1">
      <alignment horizontal="center"/>
    </xf>
    <xf numFmtId="0" fontId="14" fillId="5" borderId="0" xfId="18" applyFont="1" applyFill="1" applyBorder="1" applyAlignment="1">
      <alignment horizontal="center"/>
    </xf>
    <xf numFmtId="0" fontId="13" fillId="0" borderId="56" xfId="0" applyNumberFormat="1" applyFont="1" applyBorder="1"/>
    <xf numFmtId="0" fontId="13" fillId="0" borderId="61" xfId="0" applyNumberFormat="1" applyFont="1" applyBorder="1"/>
    <xf numFmtId="0" fontId="14" fillId="5" borderId="36" xfId="18" applyNumberFormat="1" applyFont="1" applyFill="1" applyBorder="1" applyAlignment="1"/>
    <xf numFmtId="0" fontId="15" fillId="5" borderId="0" xfId="18" applyNumberFormat="1" applyFont="1" applyFill="1" applyBorder="1" applyAlignment="1"/>
    <xf numFmtId="0" fontId="15" fillId="5" borderId="0" xfId="18" applyNumberFormat="1" applyFont="1" applyFill="1" applyBorder="1" applyAlignment="1">
      <alignment horizontal="center"/>
    </xf>
    <xf numFmtId="0" fontId="15" fillId="5" borderId="37" xfId="18" applyNumberFormat="1" applyFont="1" applyFill="1" applyBorder="1" applyAlignment="1"/>
    <xf numFmtId="0" fontId="9" fillId="0" borderId="36" xfId="13" applyNumberFormat="1" applyFont="1" applyBorder="1" applyAlignment="1">
      <alignment horizontal="justify"/>
    </xf>
    <xf numFmtId="0" fontId="9" fillId="0" borderId="0" xfId="13" applyNumberFormat="1" applyFont="1" applyBorder="1" applyAlignment="1">
      <alignment horizontal="justify"/>
    </xf>
    <xf numFmtId="0" fontId="13" fillId="0" borderId="0" xfId="0" applyNumberFormat="1" applyFont="1" applyBorder="1"/>
    <xf numFmtId="0" fontId="13" fillId="0" borderId="37" xfId="0" applyNumberFormat="1" applyFont="1" applyBorder="1"/>
    <xf numFmtId="0" fontId="13" fillId="0" borderId="36" xfId="0" applyNumberFormat="1" applyFont="1" applyBorder="1" applyAlignment="1">
      <alignment horizontal="justify"/>
    </xf>
    <xf numFmtId="0" fontId="13" fillId="0" borderId="0" xfId="0" applyNumberFormat="1" applyFont="1" applyBorder="1" applyAlignment="1">
      <alignment horizontal="justify"/>
    </xf>
    <xf numFmtId="0" fontId="13" fillId="0" borderId="14" xfId="0" applyNumberFormat="1" applyFont="1" applyBorder="1"/>
    <xf numFmtId="0" fontId="13" fillId="0" borderId="55" xfId="0" applyNumberFormat="1" applyFont="1" applyBorder="1"/>
    <xf numFmtId="0" fontId="9" fillId="0" borderId="0" xfId="13" applyFont="1" applyBorder="1" applyAlignment="1">
      <alignment horizontal="left" vertical="center" wrapText="1"/>
    </xf>
    <xf numFmtId="4" fontId="9" fillId="0" borderId="0" xfId="13" applyNumberFormat="1" applyFont="1" applyBorder="1" applyAlignment="1">
      <alignment horizontal="center" vertical="center" wrapText="1"/>
    </xf>
    <xf numFmtId="4" fontId="0" fillId="0" borderId="0" xfId="0" applyNumberFormat="1" applyBorder="1" applyAlignment="1">
      <alignment horizontal="center" vertical="center"/>
    </xf>
    <xf numFmtId="4" fontId="9" fillId="0" borderId="20" xfId="13" applyNumberFormat="1" applyFont="1" applyBorder="1" applyAlignment="1">
      <alignment horizontal="center" vertical="center" wrapText="1"/>
    </xf>
    <xf numFmtId="4" fontId="9" fillId="0" borderId="52" xfId="13" applyNumberFormat="1" applyFont="1" applyBorder="1" applyAlignment="1">
      <alignment horizontal="center" vertical="center" wrapText="1"/>
    </xf>
    <xf numFmtId="0" fontId="14" fillId="0" borderId="56" xfId="0" applyFont="1" applyBorder="1" applyAlignment="1">
      <alignment horizontal="left"/>
    </xf>
    <xf numFmtId="0" fontId="0" fillId="0" borderId="61" xfId="0" applyBorder="1"/>
    <xf numFmtId="0" fontId="9" fillId="0" borderId="36" xfId="13" applyFont="1" applyBorder="1" applyAlignment="1">
      <alignment horizontal="left"/>
    </xf>
    <xf numFmtId="0" fontId="9" fillId="0" borderId="36" xfId="13" applyFont="1" applyBorder="1" applyAlignment="1">
      <alignment horizontal="center"/>
    </xf>
    <xf numFmtId="4" fontId="9" fillId="0" borderId="37" xfId="13" applyNumberFormat="1" applyFont="1" applyBorder="1" applyAlignment="1">
      <alignment horizontal="center" vertical="center" wrapText="1"/>
    </xf>
    <xf numFmtId="0" fontId="0" fillId="0" borderId="55" xfId="0" applyBorder="1"/>
    <xf numFmtId="4" fontId="9" fillId="0" borderId="58" xfId="13" applyNumberFormat="1" applyFont="1" applyBorder="1" applyAlignment="1">
      <alignment horizontal="center" vertical="center"/>
    </xf>
    <xf numFmtId="10" fontId="9" fillId="0" borderId="58" xfId="60" applyNumberFormat="1" applyFont="1" applyBorder="1" applyAlignment="1">
      <alignment horizontal="center" vertical="center"/>
    </xf>
    <xf numFmtId="4" fontId="15" fillId="0" borderId="69" xfId="13" applyNumberFormat="1" applyFont="1" applyBorder="1" applyAlignment="1">
      <alignment horizontal="center" vertical="center"/>
    </xf>
    <xf numFmtId="0" fontId="14" fillId="5" borderId="0" xfId="18" applyFont="1" applyFill="1" applyBorder="1" applyAlignment="1">
      <alignment horizontal="right"/>
    </xf>
    <xf numFmtId="0" fontId="15" fillId="5" borderId="37" xfId="18" applyFont="1" applyFill="1" applyBorder="1" applyAlignment="1">
      <alignment horizontal="center"/>
    </xf>
    <xf numFmtId="0" fontId="9" fillId="0" borderId="37" xfId="18" applyFont="1" applyBorder="1" applyAlignment="1"/>
    <xf numFmtId="0" fontId="9" fillId="0" borderId="36" xfId="13" applyFont="1" applyBorder="1" applyAlignment="1">
      <alignment horizontal="left" vertical="justify" wrapText="1"/>
    </xf>
    <xf numFmtId="0" fontId="9" fillId="0" borderId="37" xfId="13" applyFont="1" applyBorder="1" applyAlignment="1">
      <alignment vertical="justify"/>
    </xf>
    <xf numFmtId="0" fontId="9" fillId="0" borderId="14" xfId="13" applyFont="1" applyBorder="1" applyAlignment="1">
      <alignment vertical="justify"/>
    </xf>
    <xf numFmtId="0" fontId="9" fillId="0" borderId="55" xfId="13" applyFont="1" applyBorder="1" applyAlignment="1">
      <alignment vertical="justify"/>
    </xf>
    <xf numFmtId="172" fontId="0" fillId="0" borderId="18" xfId="0" applyNumberFormat="1" applyFill="1" applyBorder="1" applyAlignment="1">
      <alignment horizontal="center"/>
    </xf>
    <xf numFmtId="0" fontId="9" fillId="0" borderId="36" xfId="13" applyFont="1" applyFill="1" applyBorder="1" applyAlignment="1">
      <alignment horizontal="left" wrapText="1"/>
    </xf>
    <xf numFmtId="172" fontId="0" fillId="0" borderId="37" xfId="0" applyNumberFormat="1" applyFill="1" applyBorder="1"/>
    <xf numFmtId="172" fontId="9" fillId="0" borderId="14" xfId="13" applyNumberFormat="1" applyFont="1" applyFill="1" applyBorder="1" applyAlignment="1">
      <alignment horizontal="left"/>
    </xf>
    <xf numFmtId="172" fontId="0" fillId="0" borderId="55" xfId="0" applyNumberFormat="1" applyFill="1" applyBorder="1"/>
    <xf numFmtId="0" fontId="14" fillId="0" borderId="63" xfId="0" applyFont="1" applyBorder="1" applyAlignment="1">
      <alignment vertical="center"/>
    </xf>
    <xf numFmtId="0" fontId="14" fillId="0" borderId="56" xfId="0" applyFont="1" applyBorder="1" applyAlignment="1">
      <alignment vertical="center"/>
    </xf>
    <xf numFmtId="0" fontId="0" fillId="0" borderId="37" xfId="0" applyBorder="1"/>
    <xf numFmtId="0" fontId="12" fillId="0" borderId="0" xfId="0" applyFont="1" applyBorder="1" applyAlignment="1">
      <alignment horizontal="center"/>
    </xf>
    <xf numFmtId="10" fontId="0" fillId="0" borderId="0" xfId="0" applyNumberFormat="1" applyBorder="1"/>
    <xf numFmtId="0" fontId="15" fillId="19" borderId="3" xfId="78" applyFont="1" applyFill="1" applyBorder="1" applyAlignment="1">
      <alignment horizontal="center" vertical="center"/>
    </xf>
    <xf numFmtId="0" fontId="15" fillId="19" borderId="20" xfId="78" applyFont="1" applyFill="1" applyBorder="1" applyAlignment="1">
      <alignment horizontal="center" vertical="center"/>
    </xf>
    <xf numFmtId="2" fontId="9" fillId="0" borderId="20" xfId="75" applyNumberFormat="1" applyFont="1" applyBorder="1" applyAlignment="1">
      <alignment horizontal="center" vertical="center"/>
    </xf>
    <xf numFmtId="2" fontId="9" fillId="0" borderId="52" xfId="75" applyNumberFormat="1" applyFont="1" applyBorder="1" applyAlignment="1">
      <alignment horizontal="center" vertical="center"/>
    </xf>
    <xf numFmtId="0" fontId="15" fillId="0" borderId="36" xfId="118" applyFont="1" applyBorder="1">
      <alignment vertical="center"/>
    </xf>
    <xf numFmtId="0" fontId="15" fillId="0" borderId="0" xfId="78" applyFont="1" applyBorder="1" applyAlignment="1">
      <alignment horizontal="center" vertical="center"/>
    </xf>
    <xf numFmtId="0" fontId="9" fillId="0" borderId="37" xfId="78" applyFont="1" applyBorder="1" applyAlignment="1">
      <alignment vertical="center"/>
    </xf>
    <xf numFmtId="0" fontId="9" fillId="0" borderId="36" xfId="78" applyFont="1" applyBorder="1" applyAlignment="1">
      <alignment vertical="center"/>
    </xf>
    <xf numFmtId="0" fontId="25" fillId="0" borderId="0" xfId="78" applyFont="1" applyBorder="1" applyAlignment="1">
      <alignment vertical="center"/>
    </xf>
    <xf numFmtId="0" fontId="9" fillId="0" borderId="0" xfId="78" applyFont="1" applyBorder="1" applyAlignment="1">
      <alignment vertical="center"/>
    </xf>
    <xf numFmtId="0" fontId="9" fillId="0" borderId="55" xfId="78" applyFont="1" applyBorder="1" applyAlignment="1">
      <alignment vertical="center"/>
    </xf>
    <xf numFmtId="0" fontId="15" fillId="0" borderId="0" xfId="0" applyFont="1" applyFill="1" applyBorder="1" applyAlignment="1">
      <alignment horizontal="center"/>
    </xf>
    <xf numFmtId="0" fontId="15" fillId="16" borderId="50" xfId="18" applyFont="1" applyFill="1" applyBorder="1" applyAlignment="1">
      <alignment horizontal="center"/>
    </xf>
    <xf numFmtId="0" fontId="9" fillId="0" borderId="58" xfId="0" applyFont="1" applyBorder="1"/>
    <xf numFmtId="172" fontId="9" fillId="0" borderId="58" xfId="0" applyNumberFormat="1" applyFont="1" applyBorder="1" applyAlignment="1"/>
    <xf numFmtId="172" fontId="9" fillId="0" borderId="58" xfId="0" applyNumberFormat="1" applyFont="1" applyBorder="1"/>
    <xf numFmtId="172" fontId="9" fillId="0" borderId="58" xfId="58" applyNumberFormat="1" applyFont="1" applyBorder="1"/>
    <xf numFmtId="172" fontId="15" fillId="0" borderId="58" xfId="58" applyNumberFormat="1" applyFont="1" applyBorder="1" applyAlignment="1">
      <alignment wrapText="1"/>
    </xf>
    <xf numFmtId="172" fontId="9" fillId="0" borderId="58" xfId="58" applyNumberFormat="1" applyFont="1" applyBorder="1" applyAlignment="1">
      <alignment wrapText="1"/>
    </xf>
    <xf numFmtId="172" fontId="9" fillId="0" borderId="58" xfId="58" applyNumberFormat="1" applyFont="1" applyBorder="1" applyAlignment="1">
      <alignment horizontal="left"/>
    </xf>
    <xf numFmtId="172" fontId="15" fillId="12" borderId="58" xfId="58" applyNumberFormat="1" applyFont="1" applyFill="1" applyBorder="1" applyAlignment="1">
      <alignment horizontal="center" wrapText="1"/>
    </xf>
    <xf numFmtId="172" fontId="9" fillId="0" borderId="50" xfId="58" applyNumberFormat="1" applyFont="1" applyBorder="1"/>
    <xf numFmtId="172" fontId="9" fillId="0" borderId="58" xfId="58" applyNumberFormat="1" applyFont="1" applyBorder="1" applyAlignment="1">
      <alignment horizontal="center"/>
    </xf>
    <xf numFmtId="172" fontId="9" fillId="12" borderId="58" xfId="58" applyNumberFormat="1" applyFont="1" applyFill="1" applyBorder="1" applyAlignment="1">
      <alignment horizontal="center" wrapText="1"/>
    </xf>
    <xf numFmtId="0" fontId="9" fillId="0" borderId="0" xfId="58" applyFont="1" applyBorder="1" applyAlignment="1">
      <alignment wrapText="1"/>
    </xf>
    <xf numFmtId="0" fontId="9" fillId="0" borderId="0" xfId="58" applyNumberFormat="1" applyFont="1" applyBorder="1" applyAlignment="1">
      <alignment wrapText="1"/>
    </xf>
    <xf numFmtId="0" fontId="9" fillId="0" borderId="0" xfId="58" applyNumberFormat="1" applyFont="1" applyFill="1" applyBorder="1" applyAlignment="1">
      <alignment wrapText="1"/>
    </xf>
    <xf numFmtId="0" fontId="9" fillId="0" borderId="0" xfId="58" applyNumberFormat="1" applyFont="1" applyBorder="1"/>
    <xf numFmtId="0" fontId="9" fillId="0" borderId="0" xfId="58" applyFont="1" applyBorder="1"/>
    <xf numFmtId="0" fontId="14" fillId="0" borderId="63" xfId="0" applyFont="1" applyBorder="1" applyAlignment="1"/>
    <xf numFmtId="0" fontId="14" fillId="0" borderId="56" xfId="0" applyFont="1" applyBorder="1" applyAlignment="1"/>
    <xf numFmtId="2" fontId="9" fillId="0" borderId="20" xfId="0" applyNumberFormat="1" applyFont="1" applyBorder="1" applyAlignment="1">
      <alignment horizontal="center" vertical="center"/>
    </xf>
    <xf numFmtId="2" fontId="12" fillId="22" borderId="20" xfId="0" applyNumberFormat="1" applyFont="1" applyFill="1" applyBorder="1" applyAlignment="1">
      <alignment horizontal="center" vertical="center"/>
    </xf>
    <xf numFmtId="2" fontId="12" fillId="22" borderId="52" xfId="0" applyNumberFormat="1" applyFont="1" applyFill="1" applyBorder="1" applyAlignment="1">
      <alignment horizontal="center" vertical="center"/>
    </xf>
    <xf numFmtId="0" fontId="9" fillId="0" borderId="36" xfId="57" applyFont="1" applyBorder="1" applyAlignment="1">
      <alignment horizontal="center"/>
    </xf>
    <xf numFmtId="0" fontId="9" fillId="0" borderId="0" xfId="57" applyFont="1" applyBorder="1" applyAlignment="1">
      <alignment wrapText="1"/>
    </xf>
    <xf numFmtId="0" fontId="9" fillId="0" borderId="0" xfId="57" applyFont="1" applyBorder="1"/>
    <xf numFmtId="2" fontId="17" fillId="0" borderId="52" xfId="0" applyNumberFormat="1" applyFont="1" applyBorder="1" applyAlignment="1">
      <alignment horizontal="center" vertical="center" wrapText="1"/>
    </xf>
    <xf numFmtId="43" fontId="15" fillId="0" borderId="29" xfId="75" applyFont="1" applyBorder="1" applyAlignment="1">
      <alignment horizontal="center"/>
    </xf>
    <xf numFmtId="0" fontId="15" fillId="0" borderId="56" xfId="18" applyFont="1" applyBorder="1" applyAlignment="1">
      <alignment horizontal="left"/>
    </xf>
    <xf numFmtId="0" fontId="14" fillId="0" borderId="36"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left" vertical="center"/>
    </xf>
    <xf numFmtId="43" fontId="15" fillId="0" borderId="18" xfId="75" applyFont="1" applyBorder="1" applyAlignment="1">
      <alignment horizontal="center"/>
    </xf>
    <xf numFmtId="0" fontId="14" fillId="0" borderId="36" xfId="0" applyFont="1" applyBorder="1" applyAlignment="1"/>
    <xf numFmtId="0" fontId="14" fillId="0" borderId="0" xfId="0" applyFont="1" applyBorder="1" applyAlignment="1"/>
    <xf numFmtId="0" fontId="14" fillId="0" borderId="0" xfId="0" applyFont="1" applyBorder="1" applyAlignment="1">
      <alignment horizontal="left"/>
    </xf>
    <xf numFmtId="0" fontId="0" fillId="0" borderId="14" xfId="0" applyBorder="1"/>
    <xf numFmtId="0" fontId="0" fillId="0" borderId="56" xfId="0" applyFill="1" applyBorder="1"/>
    <xf numFmtId="0" fontId="9" fillId="0" borderId="9" xfId="0" applyNumberFormat="1" applyFont="1" applyBorder="1"/>
    <xf numFmtId="0" fontId="9" fillId="0" borderId="9" xfId="0" applyNumberFormat="1" applyFont="1" applyBorder="1" applyAlignment="1"/>
    <xf numFmtId="0" fontId="9" fillId="0" borderId="9" xfId="58" applyNumberFormat="1" applyFont="1" applyBorder="1"/>
    <xf numFmtId="0" fontId="15" fillId="0" borderId="9" xfId="58" applyNumberFormat="1" applyFont="1" applyBorder="1" applyAlignment="1">
      <alignment wrapText="1"/>
    </xf>
    <xf numFmtId="0" fontId="15" fillId="0" borderId="9" xfId="58" applyNumberFormat="1" applyFont="1" applyBorder="1" applyAlignment="1">
      <alignment horizontal="center" wrapText="1"/>
    </xf>
    <xf numFmtId="0" fontId="9" fillId="0" borderId="9" xfId="58" applyNumberFormat="1" applyFont="1" applyBorder="1" applyAlignment="1">
      <alignment horizontal="center" wrapText="1"/>
    </xf>
    <xf numFmtId="0" fontId="9" fillId="0" borderId="9" xfId="58" applyNumberFormat="1" applyFont="1" applyBorder="1" applyAlignment="1">
      <alignment horizontal="center"/>
    </xf>
    <xf numFmtId="0" fontId="15" fillId="12" borderId="9" xfId="58" applyNumberFormat="1" applyFont="1" applyFill="1" applyBorder="1" applyAlignment="1">
      <alignment horizontal="center" wrapText="1"/>
    </xf>
    <xf numFmtId="0" fontId="9" fillId="0" borderId="18" xfId="58" applyNumberFormat="1" applyFont="1" applyBorder="1" applyAlignment="1">
      <alignment horizontal="center"/>
    </xf>
    <xf numFmtId="0" fontId="9" fillId="12" borderId="9" xfId="58" applyNumberFormat="1" applyFont="1" applyFill="1" applyBorder="1" applyAlignment="1">
      <alignment horizontal="center" wrapText="1"/>
    </xf>
    <xf numFmtId="0" fontId="9" fillId="0" borderId="36" xfId="58" applyFont="1" applyBorder="1" applyAlignment="1">
      <alignment horizontal="center"/>
    </xf>
    <xf numFmtId="0" fontId="15" fillId="0" borderId="0" xfId="58" applyNumberFormat="1" applyFont="1" applyFill="1" applyBorder="1" applyAlignment="1">
      <alignment wrapText="1"/>
    </xf>
    <xf numFmtId="0" fontId="15" fillId="0" borderId="0" xfId="58" applyNumberFormat="1" applyFont="1" applyBorder="1" applyAlignment="1">
      <alignment wrapText="1"/>
    </xf>
    <xf numFmtId="0" fontId="0" fillId="0" borderId="37" xfId="0" applyNumberFormat="1" applyBorder="1"/>
    <xf numFmtId="0" fontId="0" fillId="0" borderId="14" xfId="0" applyNumberFormat="1" applyBorder="1"/>
    <xf numFmtId="0" fontId="0" fillId="0" borderId="55" xfId="0" applyNumberFormat="1" applyBorder="1"/>
    <xf numFmtId="0" fontId="22" fillId="0" borderId="0" xfId="0" applyFont="1" applyBorder="1" applyAlignment="1">
      <alignment horizontal="left"/>
    </xf>
    <xf numFmtId="0" fontId="32" fillId="0" borderId="0" xfId="76" applyFont="1" applyBorder="1" applyAlignment="1">
      <alignment horizontal="centerContinuous"/>
    </xf>
    <xf numFmtId="0" fontId="33" fillId="0" borderId="0" xfId="76" applyFont="1" applyBorder="1" applyAlignment="1">
      <alignment horizontal="centerContinuous" vertical="center"/>
    </xf>
    <xf numFmtId="0" fontId="33" fillId="0" borderId="37" xfId="76" applyFont="1" applyBorder="1" applyAlignment="1">
      <alignment horizontal="centerContinuous" vertical="center"/>
    </xf>
    <xf numFmtId="0" fontId="61" fillId="5" borderId="36" xfId="18" applyFont="1" applyFill="1" applyBorder="1" applyAlignment="1"/>
    <xf numFmtId="0" fontId="61" fillId="5" borderId="0" xfId="18" applyFont="1" applyFill="1" applyBorder="1" applyAlignment="1"/>
    <xf numFmtId="0" fontId="61" fillId="5" borderId="0" xfId="18" applyFont="1" applyFill="1" applyBorder="1" applyAlignment="1">
      <alignment horizontal="center"/>
    </xf>
    <xf numFmtId="0" fontId="40" fillId="5" borderId="0" xfId="18" applyFont="1" applyFill="1" applyBorder="1" applyAlignment="1">
      <alignment horizontal="center"/>
    </xf>
    <xf numFmtId="0" fontId="33" fillId="0" borderId="36" xfId="76" applyFont="1" applyBorder="1"/>
    <xf numFmtId="0" fontId="33" fillId="0" borderId="0" xfId="76" applyFont="1" applyBorder="1"/>
    <xf numFmtId="0" fontId="32" fillId="0" borderId="0" xfId="76" applyFont="1" applyBorder="1"/>
    <xf numFmtId="0" fontId="33" fillId="0" borderId="0" xfId="76" applyFont="1" applyBorder="1" applyAlignment="1">
      <alignment horizontal="centerContinuous"/>
    </xf>
    <xf numFmtId="0" fontId="32" fillId="0" borderId="0" xfId="76" applyFont="1" applyBorder="1" applyAlignment="1">
      <alignment vertical="center"/>
    </xf>
    <xf numFmtId="0" fontId="32" fillId="0" borderId="37" xfId="76" applyFont="1" applyBorder="1" applyAlignment="1">
      <alignment vertical="center"/>
    </xf>
    <xf numFmtId="0" fontId="15" fillId="0" borderId="36" xfId="78" applyFont="1" applyBorder="1" applyAlignment="1">
      <alignment horizontal="left" vertical="center"/>
    </xf>
    <xf numFmtId="0" fontId="15" fillId="0" borderId="0" xfId="78" applyFont="1" applyBorder="1" applyAlignment="1">
      <alignment horizontal="left" vertical="center"/>
    </xf>
    <xf numFmtId="0" fontId="9" fillId="0" borderId="0" xfId="76" applyFont="1" applyBorder="1" applyAlignment="1">
      <alignment horizontal="centerContinuous"/>
    </xf>
    <xf numFmtId="0" fontId="9" fillId="0" borderId="0" xfId="76" applyFont="1" applyBorder="1"/>
    <xf numFmtId="0" fontId="15" fillId="0" borderId="0" xfId="76" applyFont="1" applyBorder="1" applyAlignment="1">
      <alignment horizontal="centerContinuous"/>
    </xf>
    <xf numFmtId="0" fontId="15" fillId="9" borderId="0" xfId="76" applyFont="1" applyFill="1" applyBorder="1" applyAlignment="1">
      <alignment horizontal="centerContinuous"/>
    </xf>
    <xf numFmtId="0" fontId="32" fillId="0" borderId="9" xfId="76" applyFont="1" applyBorder="1" applyAlignment="1">
      <alignment vertical="center"/>
    </xf>
    <xf numFmtId="0" fontId="61" fillId="0" borderId="63" xfId="18" applyFont="1" applyBorder="1" applyAlignment="1"/>
    <xf numFmtId="0" fontId="61" fillId="0" borderId="56" xfId="18" applyFont="1" applyBorder="1" applyAlignment="1"/>
    <xf numFmtId="0" fontId="32" fillId="0" borderId="36" xfId="116" applyFont="1" applyBorder="1" applyAlignment="1">
      <alignment horizontal="left" vertical="center"/>
    </xf>
    <xf numFmtId="0" fontId="32" fillId="0" borderId="0" xfId="116" applyFont="1" applyBorder="1" applyAlignment="1">
      <alignment horizontal="left" vertical="center"/>
    </xf>
    <xf numFmtId="0" fontId="33" fillId="0" borderId="0" xfId="116" applyFont="1" applyBorder="1" applyAlignment="1">
      <alignment horizontal="centerContinuous" vertical="center"/>
    </xf>
    <xf numFmtId="0" fontId="32" fillId="0" borderId="0" xfId="116" applyFont="1" applyBorder="1" applyAlignment="1">
      <alignment vertical="center"/>
    </xf>
    <xf numFmtId="0" fontId="33" fillId="0" borderId="0" xfId="116" applyFont="1" applyBorder="1" applyAlignment="1">
      <alignment vertical="center"/>
    </xf>
    <xf numFmtId="0" fontId="22" fillId="0" borderId="36" xfId="0" applyFont="1" applyBorder="1" applyAlignment="1"/>
    <xf numFmtId="0" fontId="22" fillId="0" borderId="0" xfId="0" applyFont="1" applyBorder="1" applyAlignment="1"/>
    <xf numFmtId="0" fontId="33" fillId="9" borderId="54" xfId="76" applyFont="1" applyFill="1" applyBorder="1" applyAlignment="1"/>
    <xf numFmtId="0" fontId="33" fillId="9" borderId="14" xfId="76" applyFont="1" applyFill="1" applyBorder="1" applyAlignment="1"/>
    <xf numFmtId="0" fontId="59" fillId="0" borderId="36" xfId="116" applyFont="1" applyBorder="1" applyAlignment="1">
      <alignment horizontal="left" vertical="center"/>
    </xf>
    <xf numFmtId="0" fontId="59" fillId="0" borderId="0" xfId="116" applyFont="1" applyBorder="1" applyAlignment="1">
      <alignment horizontal="left" vertical="center"/>
    </xf>
    <xf numFmtId="0" fontId="33" fillId="9" borderId="54" xfId="76" applyFont="1" applyFill="1" applyBorder="1"/>
    <xf numFmtId="0" fontId="33" fillId="9" borderId="14" xfId="76" applyFont="1" applyFill="1" applyBorder="1"/>
    <xf numFmtId="0" fontId="32" fillId="9" borderId="14" xfId="76" applyFont="1" applyFill="1" applyBorder="1" applyAlignment="1">
      <alignment horizontal="centerContinuous"/>
    </xf>
    <xf numFmtId="0" fontId="32" fillId="9" borderId="14" xfId="76" applyFont="1" applyFill="1" applyBorder="1"/>
    <xf numFmtId="0" fontId="33" fillId="9" borderId="14" xfId="76" applyFont="1" applyFill="1" applyBorder="1" applyAlignment="1">
      <alignment horizontal="centerContinuous"/>
    </xf>
    <xf numFmtId="0" fontId="12" fillId="16" borderId="20" xfId="18" applyFont="1" applyFill="1" applyBorder="1" applyAlignment="1">
      <alignment horizontal="center" vertical="center"/>
    </xf>
    <xf numFmtId="2" fontId="13" fillId="0" borderId="20" xfId="0" applyNumberFormat="1" applyFont="1" applyBorder="1" applyAlignment="1">
      <alignment horizontal="center" vertical="center" wrapText="1"/>
    </xf>
    <xf numFmtId="10" fontId="13" fillId="0" borderId="20" xfId="60" applyNumberFormat="1" applyFont="1" applyBorder="1" applyAlignment="1">
      <alignment horizontal="center" vertical="center"/>
    </xf>
    <xf numFmtId="2" fontId="12" fillId="12" borderId="52" xfId="0" applyNumberFormat="1" applyFont="1" applyFill="1" applyBorder="1" applyAlignment="1">
      <alignment horizontal="center" vertical="center" wrapText="1"/>
    </xf>
    <xf numFmtId="0" fontId="21" fillId="0" borderId="56" xfId="0" applyFont="1" applyBorder="1" applyAlignment="1">
      <alignment horizontal="center" vertical="center"/>
    </xf>
    <xf numFmtId="0" fontId="13" fillId="0" borderId="56" xfId="0" applyFont="1" applyBorder="1" applyAlignment="1">
      <alignment horizontal="center" vertical="center"/>
    </xf>
    <xf numFmtId="0" fontId="13" fillId="0" borderId="61" xfId="0" applyFont="1" applyBorder="1" applyAlignment="1">
      <alignment horizontal="center" vertical="center"/>
    </xf>
    <xf numFmtId="0" fontId="22" fillId="0" borderId="0" xfId="0" applyFont="1" applyBorder="1" applyAlignment="1">
      <alignment horizontal="center" vertical="center"/>
    </xf>
    <xf numFmtId="0" fontId="13" fillId="0" borderId="37" xfId="0" applyFont="1" applyBorder="1" applyAlignment="1">
      <alignment horizontal="center" vertical="center"/>
    </xf>
    <xf numFmtId="0" fontId="12" fillId="5" borderId="0" xfId="18" applyFont="1" applyFill="1" applyBorder="1" applyAlignment="1">
      <alignment horizontal="center" vertical="center"/>
    </xf>
    <xf numFmtId="0" fontId="13" fillId="0" borderId="36" xfId="0" applyFont="1" applyBorder="1" applyAlignment="1">
      <alignment horizontal="justify"/>
    </xf>
    <xf numFmtId="2" fontId="13" fillId="0" borderId="37" xfId="0" applyNumberFormat="1" applyFont="1" applyBorder="1" applyAlignment="1">
      <alignment horizontal="center" vertical="center"/>
    </xf>
    <xf numFmtId="0" fontId="13" fillId="0" borderId="55" xfId="0" applyFont="1" applyBorder="1" applyAlignment="1">
      <alignment horizontal="center" vertical="center"/>
    </xf>
    <xf numFmtId="0" fontId="14" fillId="0" borderId="63" xfId="118" applyFont="1" applyBorder="1">
      <alignment vertical="center"/>
    </xf>
    <xf numFmtId="0" fontId="15" fillId="0" borderId="56" xfId="118" applyFont="1" applyBorder="1">
      <alignment vertical="center"/>
    </xf>
    <xf numFmtId="0" fontId="15" fillId="0" borderId="56" xfId="118" applyFont="1" applyBorder="1" applyAlignment="1">
      <alignment vertical="center"/>
    </xf>
    <xf numFmtId="0" fontId="15" fillId="0" borderId="61" xfId="118" applyFont="1" applyBorder="1">
      <alignment vertical="center"/>
    </xf>
    <xf numFmtId="0" fontId="14" fillId="0" borderId="36" xfId="118" applyFont="1" applyBorder="1">
      <alignment vertical="center"/>
    </xf>
    <xf numFmtId="0" fontId="15" fillId="0" borderId="0" xfId="118" applyFont="1" applyBorder="1">
      <alignment vertical="center"/>
    </xf>
    <xf numFmtId="0" fontId="15" fillId="0" borderId="0" xfId="118" applyFont="1" applyBorder="1" applyAlignment="1">
      <alignment vertical="center"/>
    </xf>
    <xf numFmtId="0" fontId="14" fillId="5" borderId="36" xfId="0" applyFont="1" applyFill="1" applyBorder="1"/>
    <xf numFmtId="0" fontId="14" fillId="5" borderId="0" xfId="0" applyFont="1" applyFill="1" applyBorder="1"/>
    <xf numFmtId="0" fontId="14" fillId="5" borderId="37" xfId="0" applyFont="1" applyFill="1" applyBorder="1"/>
    <xf numFmtId="0" fontId="15" fillId="0" borderId="36" xfId="122" applyFont="1" applyBorder="1" applyAlignment="1">
      <alignment horizontal="left" vertical="center"/>
    </xf>
    <xf numFmtId="0" fontId="15" fillId="0" borderId="0" xfId="122" applyFont="1" applyBorder="1" applyAlignment="1">
      <alignment horizontal="left" vertical="center"/>
    </xf>
    <xf numFmtId="0" fontId="9" fillId="0" borderId="0" xfId="116" applyFont="1" applyBorder="1" applyAlignment="1">
      <alignment horizontal="centerContinuous" vertical="center"/>
    </xf>
    <xf numFmtId="0" fontId="9" fillId="9" borderId="0" xfId="116" applyFont="1" applyFill="1" applyBorder="1" applyAlignment="1">
      <alignment horizontal="centerContinuous" vertical="center"/>
    </xf>
    <xf numFmtId="0" fontId="9" fillId="0" borderId="37" xfId="116" applyFont="1" applyBorder="1" applyAlignment="1">
      <alignment horizontal="centerContinuous" vertical="center"/>
    </xf>
    <xf numFmtId="0" fontId="9" fillId="0" borderId="36" xfId="116" applyFont="1" applyBorder="1" applyAlignment="1">
      <alignment horizontal="center" vertical="center"/>
    </xf>
    <xf numFmtId="0" fontId="15" fillId="0" borderId="0" xfId="116" applyFont="1" applyBorder="1" applyAlignment="1">
      <alignment horizontal="centerContinuous" vertical="center"/>
    </xf>
    <xf numFmtId="0" fontId="15" fillId="0" borderId="0" xfId="122" applyFont="1" applyBorder="1" applyAlignment="1">
      <alignment horizontal="right" vertical="center"/>
    </xf>
    <xf numFmtId="0" fontId="15" fillId="0" borderId="37" xfId="122" applyFont="1" applyBorder="1" applyAlignment="1">
      <alignment horizontal="right" vertical="center"/>
    </xf>
    <xf numFmtId="0" fontId="9" fillId="0" borderId="0" xfId="122" applyFont="1" applyBorder="1">
      <alignment vertical="center"/>
    </xf>
    <xf numFmtId="0" fontId="9" fillId="0" borderId="0" xfId="122" applyFont="1" applyBorder="1" applyAlignment="1">
      <alignment vertical="center"/>
    </xf>
    <xf numFmtId="0" fontId="9" fillId="0" borderId="37" xfId="122" applyFont="1" applyBorder="1">
      <alignment vertical="center"/>
    </xf>
    <xf numFmtId="0" fontId="9" fillId="0" borderId="36" xfId="122" applyFont="1" applyBorder="1" applyAlignment="1">
      <alignment horizontal="center" vertical="center"/>
    </xf>
    <xf numFmtId="0" fontId="15" fillId="9" borderId="0" xfId="122" applyFont="1" applyFill="1" applyBorder="1" applyAlignment="1">
      <alignment vertical="center" wrapText="1"/>
    </xf>
    <xf numFmtId="0" fontId="15" fillId="9" borderId="37" xfId="122" applyFont="1" applyFill="1" applyBorder="1" applyAlignment="1">
      <alignment vertical="center" wrapText="1"/>
    </xf>
    <xf numFmtId="0" fontId="15" fillId="0" borderId="6" xfId="122" applyFont="1" applyBorder="1" applyAlignment="1">
      <alignment horizontal="center" vertical="center"/>
    </xf>
    <xf numFmtId="0" fontId="9" fillId="9" borderId="0" xfId="122" applyFont="1" applyFill="1" applyBorder="1">
      <alignment vertical="center"/>
    </xf>
    <xf numFmtId="0" fontId="9" fillId="9" borderId="37" xfId="122" applyFont="1" applyFill="1" applyBorder="1">
      <alignment vertical="center"/>
    </xf>
    <xf numFmtId="0" fontId="15" fillId="0" borderId="0" xfId="122" applyFont="1" applyBorder="1">
      <alignment vertical="center"/>
    </xf>
    <xf numFmtId="0" fontId="9" fillId="18" borderId="0" xfId="116" quotePrefix="1" applyFont="1" applyFill="1" applyBorder="1" applyAlignment="1">
      <alignment horizontal="left" vertical="center" wrapText="1"/>
    </xf>
    <xf numFmtId="0" fontId="9" fillId="18" borderId="0" xfId="116" quotePrefix="1" applyFont="1" applyFill="1" applyBorder="1" applyAlignment="1">
      <alignment horizontal="left" vertical="center"/>
    </xf>
    <xf numFmtId="0" fontId="9" fillId="0" borderId="14" xfId="122" applyFont="1" applyBorder="1">
      <alignment vertical="center"/>
    </xf>
    <xf numFmtId="0" fontId="9" fillId="0" borderId="55" xfId="122" applyFont="1" applyBorder="1">
      <alignment vertical="center"/>
    </xf>
    <xf numFmtId="0" fontId="15" fillId="0" borderId="56" xfId="18" applyFont="1" applyFill="1" applyBorder="1" applyAlignment="1">
      <alignment horizontal="left"/>
    </xf>
    <xf numFmtId="0" fontId="9" fillId="0" borderId="36" xfId="57" applyFont="1" applyBorder="1"/>
    <xf numFmtId="0" fontId="14" fillId="0" borderId="0" xfId="0" applyFont="1" applyBorder="1"/>
    <xf numFmtId="0" fontId="15" fillId="0" borderId="36" xfId="0" applyFont="1" applyBorder="1"/>
    <xf numFmtId="172" fontId="0" fillId="0" borderId="18" xfId="0" applyNumberFormat="1" applyBorder="1"/>
    <xf numFmtId="172" fontId="9" fillId="0" borderId="9" xfId="57" applyNumberFormat="1" applyFont="1" applyBorder="1"/>
    <xf numFmtId="172" fontId="9" fillId="12" borderId="9" xfId="0" applyNumberFormat="1" applyFont="1" applyFill="1" applyBorder="1" applyAlignment="1">
      <alignment horizontal="center"/>
    </xf>
    <xf numFmtId="0" fontId="0" fillId="0" borderId="9" xfId="0" applyBorder="1"/>
    <xf numFmtId="0" fontId="9" fillId="0" borderId="0" xfId="57" applyFont="1" applyBorder="1" applyAlignment="1">
      <alignment horizontal="left" wrapText="1"/>
    </xf>
    <xf numFmtId="0" fontId="12" fillId="0" borderId="0" xfId="0" applyFont="1" applyBorder="1" applyAlignment="1"/>
    <xf numFmtId="0" fontId="0" fillId="13" borderId="36" xfId="0" applyFill="1" applyBorder="1"/>
    <xf numFmtId="0" fontId="0" fillId="13" borderId="6" xfId="0" applyFill="1" applyBorder="1"/>
    <xf numFmtId="0" fontId="0" fillId="13" borderId="17" xfId="0" applyFill="1" applyBorder="1"/>
    <xf numFmtId="0" fontId="9" fillId="0" borderId="0" xfId="57" applyFont="1" applyBorder="1" applyAlignment="1">
      <alignment horizontal="center" wrapText="1"/>
    </xf>
    <xf numFmtId="0" fontId="21" fillId="0" borderId="0" xfId="0" applyFont="1" applyBorder="1"/>
    <xf numFmtId="0" fontId="15" fillId="0" borderId="20" xfId="18" applyFont="1" applyBorder="1" applyAlignment="1">
      <alignment horizontal="center" vertical="center" wrapText="1"/>
    </xf>
    <xf numFmtId="0" fontId="15" fillId="9" borderId="58" xfId="18" applyFont="1" applyFill="1" applyBorder="1" applyAlignment="1">
      <alignment horizontal="center"/>
    </xf>
    <xf numFmtId="0" fontId="15" fillId="0" borderId="18" xfId="18" applyFont="1" applyBorder="1" applyAlignment="1">
      <alignment horizontal="center" vertical="center" wrapText="1"/>
    </xf>
    <xf numFmtId="2" fontId="9" fillId="9" borderId="9" xfId="60" applyNumberFormat="1" applyFont="1" applyFill="1" applyBorder="1" applyAlignment="1">
      <alignment horizontal="center" vertical="center"/>
    </xf>
    <xf numFmtId="2" fontId="9" fillId="0" borderId="9" xfId="60" applyNumberFormat="1" applyFont="1" applyBorder="1" applyAlignment="1">
      <alignment horizontal="center" vertical="center"/>
    </xf>
    <xf numFmtId="2" fontId="9" fillId="9" borderId="9" xfId="0" applyNumberFormat="1" applyFont="1" applyFill="1" applyBorder="1" applyAlignment="1">
      <alignment horizontal="center" vertical="center"/>
    </xf>
    <xf numFmtId="2" fontId="15" fillId="12" borderId="71" xfId="18" applyNumberFormat="1" applyFont="1" applyFill="1" applyBorder="1" applyAlignment="1">
      <alignment horizontal="center" vertical="center"/>
    </xf>
    <xf numFmtId="0" fontId="0" fillId="0" borderId="36" xfId="0" applyNumberFormat="1" applyBorder="1"/>
    <xf numFmtId="0" fontId="64" fillId="26" borderId="19" xfId="78" applyFont="1" applyFill="1" applyBorder="1" applyAlignment="1">
      <alignment horizontal="center" vertical="center" wrapText="1"/>
    </xf>
    <xf numFmtId="2" fontId="66" fillId="0" borderId="29" xfId="78" applyNumberFormat="1" applyFont="1" applyFill="1" applyBorder="1" applyAlignment="1">
      <alignment horizontal="center" vertical="center" wrapText="1"/>
    </xf>
    <xf numFmtId="2" fontId="66" fillId="0" borderId="20" xfId="78" applyNumberFormat="1" applyFont="1" applyFill="1" applyBorder="1" applyAlignment="1">
      <alignment horizontal="center" vertical="center" wrapText="1"/>
    </xf>
    <xf numFmtId="2" fontId="64" fillId="0" borderId="20" xfId="75" applyNumberFormat="1" applyFont="1" applyFill="1" applyBorder="1" applyAlignment="1">
      <alignment horizontal="center" vertical="center"/>
    </xf>
    <xf numFmtId="2" fontId="67" fillId="0" borderId="20" xfId="75" applyNumberFormat="1" applyFont="1" applyFill="1" applyBorder="1" applyAlignment="1">
      <alignment horizontal="center" vertical="center"/>
    </xf>
    <xf numFmtId="2" fontId="67" fillId="0" borderId="20" xfId="78" applyNumberFormat="1" applyFont="1" applyFill="1" applyBorder="1" applyAlignment="1">
      <alignment horizontal="center" vertical="center"/>
    </xf>
    <xf numFmtId="169" fontId="71" fillId="0" borderId="29" xfId="0" applyNumberFormat="1" applyFont="1" applyFill="1" applyBorder="1"/>
    <xf numFmtId="169" fontId="71" fillId="0" borderId="20" xfId="0" applyNumberFormat="1" applyFont="1" applyFill="1" applyBorder="1"/>
    <xf numFmtId="169" fontId="71" fillId="0" borderId="21" xfId="0" applyNumberFormat="1" applyFont="1" applyFill="1" applyBorder="1"/>
    <xf numFmtId="169" fontId="71" fillId="11" borderId="72" xfId="0" applyNumberFormat="1" applyFont="1" applyFill="1" applyBorder="1"/>
    <xf numFmtId="0" fontId="66" fillId="0" borderId="17" xfId="78" applyFont="1" applyFill="1" applyBorder="1" applyAlignment="1">
      <alignment horizontal="center" vertical="center"/>
    </xf>
    <xf numFmtId="0" fontId="66" fillId="0" borderId="6" xfId="78" applyFont="1" applyFill="1" applyBorder="1" applyAlignment="1">
      <alignment horizontal="center" vertical="center"/>
    </xf>
    <xf numFmtId="0" fontId="64" fillId="0" borderId="6" xfId="78" applyFont="1" applyFill="1" applyBorder="1" applyAlignment="1">
      <alignment horizontal="center" vertical="center"/>
    </xf>
    <xf numFmtId="0" fontId="67" fillId="0" borderId="6" xfId="78" applyFont="1" applyFill="1" applyBorder="1" applyAlignment="1">
      <alignment horizontal="center" vertical="center"/>
    </xf>
    <xf numFmtId="0" fontId="64" fillId="0" borderId="6" xfId="76" applyFont="1" applyFill="1" applyBorder="1" applyAlignment="1">
      <alignment horizontal="center" vertical="center"/>
    </xf>
    <xf numFmtId="0" fontId="0" fillId="0" borderId="36" xfId="0" applyFont="1" applyBorder="1"/>
    <xf numFmtId="43" fontId="0" fillId="0" borderId="0" xfId="75" applyFont="1" applyBorder="1"/>
    <xf numFmtId="0" fontId="0" fillId="0" borderId="37" xfId="0" applyFont="1" applyBorder="1"/>
    <xf numFmtId="0" fontId="71" fillId="0" borderId="17" xfId="0" applyFont="1" applyFill="1" applyBorder="1" applyAlignment="1">
      <alignment horizontal="center" vertical="center"/>
    </xf>
    <xf numFmtId="169" fontId="71" fillId="0" borderId="18" xfId="0" applyNumberFormat="1" applyFont="1" applyFill="1" applyBorder="1"/>
    <xf numFmtId="0" fontId="71" fillId="0" borderId="6" xfId="0" applyFont="1" applyFill="1" applyBorder="1" applyAlignment="1">
      <alignment horizontal="center" vertical="center"/>
    </xf>
    <xf numFmtId="10" fontId="71" fillId="0" borderId="9" xfId="0" applyNumberFormat="1" applyFont="1" applyFill="1" applyBorder="1"/>
    <xf numFmtId="169" fontId="71" fillId="0" borderId="9" xfId="0" applyNumberFormat="1" applyFont="1" applyFill="1" applyBorder="1"/>
    <xf numFmtId="0" fontId="71" fillId="0" borderId="30" xfId="0" applyFont="1" applyFill="1" applyBorder="1"/>
    <xf numFmtId="169" fontId="71" fillId="0" borderId="42" xfId="0" applyNumberFormat="1" applyFont="1" applyFill="1" applyBorder="1"/>
    <xf numFmtId="169" fontId="71" fillId="11" borderId="28" xfId="0" applyNumberFormat="1" applyFont="1" applyFill="1" applyBorder="1"/>
    <xf numFmtId="0" fontId="22" fillId="0" borderId="63" xfId="18" applyFont="1" applyBorder="1" applyAlignment="1"/>
    <xf numFmtId="0" fontId="13" fillId="0" borderId="56" xfId="0" applyFont="1" applyBorder="1" applyAlignment="1"/>
    <xf numFmtId="0" fontId="57" fillId="0" borderId="63" xfId="18" applyFont="1" applyBorder="1" applyAlignment="1"/>
    <xf numFmtId="0" fontId="73" fillId="0" borderId="56" xfId="0" applyFont="1" applyBorder="1" applyAlignment="1"/>
    <xf numFmtId="0" fontId="73" fillId="0" borderId="56" xfId="0" applyFont="1" applyBorder="1"/>
    <xf numFmtId="0" fontId="39" fillId="0" borderId="56" xfId="0" applyFont="1" applyBorder="1"/>
    <xf numFmtId="0" fontId="39" fillId="0" borderId="61" xfId="0" applyFont="1" applyBorder="1"/>
    <xf numFmtId="0" fontId="57" fillId="5" borderId="36" xfId="0" applyFont="1" applyFill="1" applyBorder="1" applyAlignment="1"/>
    <xf numFmtId="0" fontId="57" fillId="5" borderId="0" xfId="0" applyFont="1" applyFill="1" applyBorder="1" applyAlignment="1"/>
    <xf numFmtId="0" fontId="29" fillId="0" borderId="36" xfId="18" applyFont="1" applyBorder="1" applyAlignment="1">
      <alignment horizontal="center"/>
    </xf>
    <xf numFmtId="0" fontId="29" fillId="0" borderId="0" xfId="18" applyFont="1" applyBorder="1" applyAlignment="1">
      <alignment horizontal="center"/>
    </xf>
    <xf numFmtId="0" fontId="39" fillId="0" borderId="0" xfId="0" applyFont="1" applyBorder="1"/>
    <xf numFmtId="0" fontId="39" fillId="0" borderId="37" xfId="0" applyFont="1" applyBorder="1"/>
    <xf numFmtId="0" fontId="29" fillId="16" borderId="8" xfId="18" applyFont="1" applyFill="1" applyBorder="1" applyAlignment="1">
      <alignment horizontal="center" vertical="center"/>
    </xf>
    <xf numFmtId="0" fontId="29" fillId="16" borderId="10" xfId="0" applyFont="1" applyFill="1" applyBorder="1" applyAlignment="1">
      <alignment horizontal="center" vertical="center"/>
    </xf>
    <xf numFmtId="0" fontId="29" fillId="16" borderId="9" xfId="0" applyFont="1" applyFill="1" applyBorder="1" applyAlignment="1">
      <alignment horizontal="center" vertical="center" wrapText="1"/>
    </xf>
    <xf numFmtId="0" fontId="29" fillId="16" borderId="4" xfId="0" applyFont="1" applyFill="1" applyBorder="1" applyAlignment="1">
      <alignment horizontal="center" vertical="center" wrapText="1"/>
    </xf>
    <xf numFmtId="0" fontId="29" fillId="16" borderId="4" xfId="18" applyFont="1" applyFill="1" applyBorder="1" applyAlignment="1">
      <alignment horizontal="center" vertical="center"/>
    </xf>
    <xf numFmtId="0" fontId="29" fillId="16" borderId="4" xfId="18" applyFont="1" applyFill="1" applyBorder="1" applyAlignment="1">
      <alignment horizontal="center" vertical="center" wrapText="1"/>
    </xf>
    <xf numFmtId="0" fontId="29" fillId="16" borderId="9" xfId="18" applyFont="1" applyFill="1" applyBorder="1" applyAlignment="1">
      <alignment horizontal="center" vertical="center"/>
    </xf>
    <xf numFmtId="0" fontId="39" fillId="9" borderId="6" xfId="18" applyFont="1" applyFill="1" applyBorder="1" applyAlignment="1">
      <alignment horizontal="center"/>
    </xf>
    <xf numFmtId="0" fontId="39" fillId="9" borderId="4" xfId="18" applyFont="1" applyFill="1" applyBorder="1" applyAlignment="1">
      <alignment horizontal="left" wrapText="1"/>
    </xf>
    <xf numFmtId="2" fontId="39" fillId="9" borderId="4" xfId="75" applyNumberFormat="1" applyFont="1" applyFill="1" applyBorder="1" applyAlignment="1">
      <alignment horizontal="center" vertical="center" wrapText="1"/>
    </xf>
    <xf numFmtId="2" fontId="39" fillId="9" borderId="4" xfId="18" applyNumberFormat="1" applyFont="1" applyFill="1" applyBorder="1" applyAlignment="1">
      <alignment horizontal="center" vertical="center" wrapText="1"/>
    </xf>
    <xf numFmtId="2" fontId="39" fillId="9" borderId="9" xfId="75" applyNumberFormat="1" applyFont="1" applyFill="1" applyBorder="1" applyAlignment="1">
      <alignment horizontal="center" vertical="center" wrapText="1"/>
    </xf>
    <xf numFmtId="2" fontId="39" fillId="0" borderId="4" xfId="75" applyNumberFormat="1" applyFont="1" applyBorder="1" applyAlignment="1">
      <alignment horizontal="center" vertical="center"/>
    </xf>
    <xf numFmtId="2" fontId="39" fillId="0" borderId="4" xfId="0" applyNumberFormat="1" applyFont="1" applyBorder="1" applyAlignment="1">
      <alignment horizontal="center" vertical="center"/>
    </xf>
    <xf numFmtId="2" fontId="39" fillId="0" borderId="4" xfId="0" applyNumberFormat="1" applyFont="1" applyFill="1" applyBorder="1" applyAlignment="1">
      <alignment horizontal="center" vertical="center"/>
    </xf>
    <xf numFmtId="2" fontId="39" fillId="9" borderId="4" xfId="0" applyNumberFormat="1" applyFont="1" applyFill="1" applyBorder="1" applyAlignment="1">
      <alignment horizontal="center" vertical="center"/>
    </xf>
    <xf numFmtId="2" fontId="39" fillId="9" borderId="9" xfId="0" applyNumberFormat="1" applyFont="1" applyFill="1" applyBorder="1" applyAlignment="1">
      <alignment horizontal="center" vertical="center"/>
    </xf>
    <xf numFmtId="10" fontId="39" fillId="9" borderId="4" xfId="60" applyNumberFormat="1" applyFont="1" applyFill="1" applyBorder="1" applyAlignment="1">
      <alignment horizontal="center" vertical="center" wrapText="1"/>
    </xf>
    <xf numFmtId="10" fontId="39" fillId="0" borderId="4" xfId="60" applyNumberFormat="1" applyFont="1" applyBorder="1" applyAlignment="1">
      <alignment horizontal="center" vertical="center"/>
    </xf>
    <xf numFmtId="10" fontId="39" fillId="9" borderId="4" xfId="60" applyNumberFormat="1" applyFont="1" applyFill="1" applyBorder="1" applyAlignment="1">
      <alignment horizontal="center" vertical="center"/>
    </xf>
    <xf numFmtId="10" fontId="39" fillId="9" borderId="9" xfId="60" applyNumberFormat="1" applyFont="1" applyFill="1" applyBorder="1" applyAlignment="1">
      <alignment horizontal="center" vertical="center"/>
    </xf>
    <xf numFmtId="170" fontId="39" fillId="9" borderId="4" xfId="75" applyNumberFormat="1" applyFont="1" applyFill="1" applyBorder="1" applyAlignment="1">
      <alignment horizontal="center" vertical="center" wrapText="1"/>
    </xf>
    <xf numFmtId="0" fontId="39" fillId="9" borderId="4" xfId="18" applyFont="1" applyFill="1" applyBorder="1" applyAlignment="1">
      <alignment horizontal="justify" wrapText="1"/>
    </xf>
    <xf numFmtId="2" fontId="39" fillId="9" borderId="4" xfId="18" quotePrefix="1" applyNumberFormat="1" applyFont="1" applyFill="1" applyBorder="1" applyAlignment="1">
      <alignment horizontal="center" vertical="center" wrapText="1"/>
    </xf>
    <xf numFmtId="2" fontId="39" fillId="9" borderId="23" xfId="18" applyNumberFormat="1" applyFont="1" applyFill="1" applyBorder="1" applyAlignment="1">
      <alignment horizontal="center" vertical="center" wrapText="1"/>
    </xf>
    <xf numFmtId="2" fontId="39" fillId="9" borderId="42" xfId="18" applyNumberFormat="1" applyFont="1" applyFill="1" applyBorder="1" applyAlignment="1">
      <alignment horizontal="center" vertical="center" wrapText="1"/>
    </xf>
    <xf numFmtId="2" fontId="39" fillId="9" borderId="10" xfId="0" applyNumberFormat="1" applyFont="1" applyFill="1" applyBorder="1" applyAlignment="1">
      <alignment horizontal="center" vertical="center"/>
    </xf>
    <xf numFmtId="0" fontId="29" fillId="9" borderId="4" xfId="18" applyFont="1" applyFill="1" applyBorder="1" applyAlignment="1">
      <alignment horizontal="left" wrapText="1"/>
    </xf>
    <xf numFmtId="2" fontId="29" fillId="9" borderId="4" xfId="18" applyNumberFormat="1" applyFont="1" applyFill="1" applyBorder="1" applyAlignment="1">
      <alignment horizontal="center" vertical="center" wrapText="1"/>
    </xf>
    <xf numFmtId="2" fontId="29" fillId="9" borderId="4" xfId="18" applyNumberFormat="1" applyFont="1" applyFill="1" applyBorder="1" applyAlignment="1">
      <alignment horizontal="center" vertical="center"/>
    </xf>
    <xf numFmtId="2" fontId="39" fillId="9" borderId="4" xfId="18" applyNumberFormat="1" applyFont="1" applyFill="1" applyBorder="1" applyAlignment="1">
      <alignment horizontal="center" vertical="center"/>
    </xf>
    <xf numFmtId="2" fontId="39" fillId="9" borderId="11" xfId="0" applyNumberFormat="1" applyFont="1" applyFill="1" applyBorder="1" applyAlignment="1">
      <alignment horizontal="center" vertical="center"/>
    </xf>
    <xf numFmtId="2" fontId="39" fillId="9" borderId="18" xfId="0" applyNumberFormat="1" applyFont="1" applyFill="1" applyBorder="1" applyAlignment="1">
      <alignment horizontal="center" vertical="center"/>
    </xf>
    <xf numFmtId="0" fontId="29" fillId="9" borderId="4" xfId="18" applyFont="1" applyFill="1" applyBorder="1" applyAlignment="1">
      <alignment wrapText="1"/>
    </xf>
    <xf numFmtId="0" fontId="29" fillId="9" borderId="6" xfId="18" applyFont="1" applyFill="1" applyBorder="1" applyAlignment="1">
      <alignment horizontal="right"/>
    </xf>
    <xf numFmtId="0" fontId="39" fillId="9" borderId="4" xfId="18" applyFont="1" applyFill="1" applyBorder="1" applyAlignment="1">
      <alignment wrapText="1"/>
    </xf>
    <xf numFmtId="2" fontId="39" fillId="0" borderId="4" xfId="18" applyNumberFormat="1" applyFont="1" applyFill="1" applyBorder="1" applyAlignment="1">
      <alignment horizontal="center" vertical="center" wrapText="1"/>
    </xf>
    <xf numFmtId="2" fontId="39" fillId="0" borderId="4" xfId="18" applyNumberFormat="1" applyFont="1" applyFill="1" applyBorder="1" applyAlignment="1">
      <alignment horizontal="center" vertical="center"/>
    </xf>
    <xf numFmtId="0" fontId="29" fillId="9" borderId="30" xfId="18" applyFont="1" applyFill="1" applyBorder="1" applyAlignment="1">
      <alignment horizontal="right"/>
    </xf>
    <xf numFmtId="0" fontId="39" fillId="9" borderId="23" xfId="18" applyFont="1" applyFill="1" applyBorder="1" applyAlignment="1">
      <alignment wrapText="1"/>
    </xf>
    <xf numFmtId="2" fontId="39" fillId="0" borderId="23" xfId="18" applyNumberFormat="1" applyFont="1" applyFill="1" applyBorder="1" applyAlignment="1">
      <alignment horizontal="center" vertical="center" wrapText="1"/>
    </xf>
    <xf numFmtId="2" fontId="39" fillId="0" borderId="23" xfId="18" applyNumberFormat="1" applyFont="1" applyFill="1" applyBorder="1" applyAlignment="1">
      <alignment horizontal="center" vertical="center"/>
    </xf>
    <xf numFmtId="2" fontId="39" fillId="0" borderId="23" xfId="0" applyNumberFormat="1" applyFont="1" applyFill="1" applyBorder="1" applyAlignment="1">
      <alignment horizontal="center" vertical="center"/>
    </xf>
    <xf numFmtId="2" fontId="39" fillId="9" borderId="23" xfId="0" applyNumberFormat="1" applyFont="1" applyFill="1" applyBorder="1" applyAlignment="1">
      <alignment horizontal="center" vertical="center"/>
    </xf>
    <xf numFmtId="2" fontId="39" fillId="9" borderId="42" xfId="0" applyNumberFormat="1" applyFont="1" applyFill="1" applyBorder="1" applyAlignment="1">
      <alignment horizontal="center" vertical="center"/>
    </xf>
    <xf numFmtId="0" fontId="29" fillId="12" borderId="32" xfId="18" applyFont="1" applyFill="1" applyBorder="1"/>
    <xf numFmtId="0" fontId="29" fillId="12" borderId="38" xfId="18" applyFont="1" applyFill="1" applyBorder="1"/>
    <xf numFmtId="2" fontId="29" fillId="12" borderId="38" xfId="18" applyNumberFormat="1" applyFont="1" applyFill="1" applyBorder="1" applyAlignment="1">
      <alignment horizontal="center" vertical="center"/>
    </xf>
    <xf numFmtId="2" fontId="29" fillId="12" borderId="35" xfId="18" applyNumberFormat="1" applyFont="1" applyFill="1" applyBorder="1" applyAlignment="1">
      <alignment horizontal="center" vertical="center"/>
    </xf>
    <xf numFmtId="0" fontId="29" fillId="9" borderId="17" xfId="18" applyFont="1" applyFill="1" applyBorder="1"/>
    <xf numFmtId="0" fontId="29" fillId="9" borderId="11" xfId="18" applyFont="1" applyFill="1" applyBorder="1" applyAlignment="1">
      <alignment wrapText="1"/>
    </xf>
    <xf numFmtId="2" fontId="29" fillId="9" borderId="11" xfId="18" applyNumberFormat="1" applyFont="1" applyFill="1" applyBorder="1" applyAlignment="1">
      <alignment horizontal="center" vertical="center" wrapText="1"/>
    </xf>
    <xf numFmtId="2" fontId="29" fillId="9" borderId="11" xfId="18" applyNumberFormat="1" applyFont="1" applyFill="1" applyBorder="1" applyAlignment="1">
      <alignment horizontal="center" vertical="center"/>
    </xf>
    <xf numFmtId="2" fontId="39" fillId="9" borderId="11" xfId="18" applyNumberFormat="1" applyFont="1" applyFill="1" applyBorder="1" applyAlignment="1">
      <alignment horizontal="center" vertical="center"/>
    </xf>
    <xf numFmtId="2" fontId="39" fillId="0" borderId="4" xfId="60" applyNumberFormat="1" applyFont="1" applyFill="1" applyBorder="1" applyAlignment="1">
      <alignment horizontal="center" vertical="center"/>
    </xf>
    <xf numFmtId="2" fontId="39" fillId="0" borderId="4" xfId="75" applyNumberFormat="1" applyFont="1" applyFill="1" applyBorder="1" applyAlignment="1">
      <alignment horizontal="center" vertical="center"/>
    </xf>
    <xf numFmtId="2" fontId="39" fillId="0" borderId="0" xfId="0" applyNumberFormat="1" applyFont="1" applyBorder="1" applyAlignment="1">
      <alignment horizontal="center" vertical="center"/>
    </xf>
    <xf numFmtId="2" fontId="39" fillId="0" borderId="9" xfId="18" applyNumberFormat="1" applyFont="1" applyFill="1" applyBorder="1" applyAlignment="1">
      <alignment horizontal="center" vertical="center" wrapText="1"/>
    </xf>
    <xf numFmtId="0" fontId="29" fillId="9" borderId="46" xfId="18" applyFont="1" applyFill="1" applyBorder="1" applyAlignment="1">
      <alignment horizontal="right"/>
    </xf>
    <xf numFmtId="2" fontId="39" fillId="0" borderId="23" xfId="60" applyNumberFormat="1" applyFont="1" applyFill="1" applyBorder="1" applyAlignment="1">
      <alignment horizontal="center" vertical="center"/>
    </xf>
    <xf numFmtId="2" fontId="39" fillId="9" borderId="23" xfId="18" applyNumberFormat="1" applyFont="1" applyFill="1" applyBorder="1" applyAlignment="1">
      <alignment horizontal="center" vertical="center"/>
    </xf>
    <xf numFmtId="0" fontId="29" fillId="12" borderId="32" xfId="18" applyFont="1" applyFill="1" applyBorder="1" applyAlignment="1">
      <alignment horizontal="right"/>
    </xf>
    <xf numFmtId="0" fontId="29" fillId="12" borderId="27" xfId="18" applyFont="1" applyFill="1" applyBorder="1"/>
    <xf numFmtId="2" fontId="29" fillId="12" borderId="27" xfId="18" applyNumberFormat="1" applyFont="1" applyFill="1" applyBorder="1" applyAlignment="1">
      <alignment horizontal="center" vertical="center"/>
    </xf>
    <xf numFmtId="2" fontId="29" fillId="12" borderId="28" xfId="18" applyNumberFormat="1" applyFont="1" applyFill="1" applyBorder="1" applyAlignment="1">
      <alignment horizontal="center" vertical="center"/>
    </xf>
    <xf numFmtId="0" fontId="29" fillId="9" borderId="17" xfId="18" applyFont="1" applyFill="1" applyBorder="1" applyAlignment="1">
      <alignment horizontal="right"/>
    </xf>
    <xf numFmtId="0" fontId="39" fillId="9" borderId="11" xfId="18" applyFont="1" applyFill="1" applyBorder="1" applyAlignment="1">
      <alignment wrapText="1"/>
    </xf>
    <xf numFmtId="2" fontId="39" fillId="9" borderId="11" xfId="18" applyNumberFormat="1" applyFont="1" applyFill="1" applyBorder="1" applyAlignment="1">
      <alignment horizontal="center" vertical="center" wrapText="1"/>
    </xf>
    <xf numFmtId="2" fontId="39" fillId="9" borderId="4" xfId="60" applyNumberFormat="1" applyFont="1" applyFill="1" applyBorder="1" applyAlignment="1">
      <alignment horizontal="center" vertical="center"/>
    </xf>
    <xf numFmtId="2" fontId="39" fillId="9" borderId="23" xfId="60" applyNumberFormat="1" applyFont="1" applyFill="1" applyBorder="1" applyAlignment="1">
      <alignment horizontal="center" vertical="center"/>
    </xf>
    <xf numFmtId="0" fontId="29" fillId="9" borderId="46" xfId="18" applyFont="1" applyFill="1" applyBorder="1"/>
    <xf numFmtId="0" fontId="29" fillId="9" borderId="16" xfId="18" applyFont="1" applyFill="1" applyBorder="1" applyAlignment="1">
      <alignment wrapText="1"/>
    </xf>
    <xf numFmtId="2" fontId="29" fillId="9" borderId="16" xfId="18" applyNumberFormat="1" applyFont="1" applyFill="1" applyBorder="1" applyAlignment="1">
      <alignment horizontal="center" vertical="center" wrapText="1"/>
    </xf>
    <xf numFmtId="2" fontId="29" fillId="9" borderId="16" xfId="18" applyNumberFormat="1" applyFont="1" applyFill="1" applyBorder="1" applyAlignment="1">
      <alignment horizontal="center" vertical="center"/>
    </xf>
    <xf numFmtId="2" fontId="39" fillId="9" borderId="16" xfId="18" applyNumberFormat="1" applyFont="1" applyFill="1" applyBorder="1" applyAlignment="1">
      <alignment horizontal="center" vertical="center"/>
    </xf>
    <xf numFmtId="2" fontId="39" fillId="9" borderId="16" xfId="0" applyNumberFormat="1" applyFont="1" applyFill="1" applyBorder="1" applyAlignment="1">
      <alignment horizontal="center" vertical="center"/>
    </xf>
    <xf numFmtId="2" fontId="39" fillId="9" borderId="53" xfId="0" applyNumberFormat="1" applyFont="1" applyFill="1" applyBorder="1" applyAlignment="1">
      <alignment horizontal="center" vertical="center"/>
    </xf>
    <xf numFmtId="0" fontId="29" fillId="9" borderId="6" xfId="18" applyFont="1" applyFill="1" applyBorder="1"/>
    <xf numFmtId="0" fontId="29" fillId="9" borderId="16" xfId="0" applyFont="1" applyFill="1" applyBorder="1"/>
    <xf numFmtId="2" fontId="29" fillId="9" borderId="16" xfId="0" applyNumberFormat="1" applyFont="1" applyFill="1" applyBorder="1" applyAlignment="1">
      <alignment horizontal="center" vertical="center"/>
    </xf>
    <xf numFmtId="2" fontId="29" fillId="12" borderId="27" xfId="75" applyNumberFormat="1" applyFont="1" applyFill="1" applyBorder="1" applyAlignment="1">
      <alignment horizontal="center" vertical="center"/>
    </xf>
    <xf numFmtId="2" fontId="29" fillId="12" borderId="28" xfId="75" applyNumberFormat="1" applyFont="1" applyFill="1" applyBorder="1" applyAlignment="1">
      <alignment horizontal="center" vertical="center"/>
    </xf>
    <xf numFmtId="0" fontId="39" fillId="0" borderId="36" xfId="0" applyFont="1" applyBorder="1"/>
    <xf numFmtId="0" fontId="39" fillId="0" borderId="14" xfId="0" applyFont="1" applyBorder="1"/>
    <xf numFmtId="0" fontId="39" fillId="0" borderId="55" xfId="0" applyFont="1" applyBorder="1"/>
    <xf numFmtId="0" fontId="56" fillId="0" borderId="63" xfId="18" applyFont="1" applyBorder="1" applyAlignment="1"/>
    <xf numFmtId="0" fontId="39" fillId="0" borderId="56" xfId="0" applyFont="1" applyBorder="1" applyAlignment="1"/>
    <xf numFmtId="0" fontId="56" fillId="5" borderId="0" xfId="0" applyFont="1" applyFill="1" applyBorder="1" applyAlignment="1"/>
    <xf numFmtId="0" fontId="56" fillId="5" borderId="37" xfId="0" applyFont="1" applyFill="1" applyBorder="1" applyAlignment="1"/>
    <xf numFmtId="0" fontId="74" fillId="0" borderId="36" xfId="18" applyFont="1" applyBorder="1" applyAlignment="1">
      <alignment horizontal="center"/>
    </xf>
    <xf numFmtId="0" fontId="75" fillId="0" borderId="0" xfId="18" applyFont="1" applyBorder="1"/>
    <xf numFmtId="0" fontId="74" fillId="16" borderId="7" xfId="18" applyFont="1" applyFill="1" applyBorder="1" applyAlignment="1">
      <alignment horizontal="center" vertical="center"/>
    </xf>
    <xf numFmtId="0" fontId="74" fillId="16" borderId="4" xfId="0" applyFont="1" applyFill="1" applyBorder="1" applyAlignment="1">
      <alignment horizontal="center" vertical="center" wrapText="1"/>
    </xf>
    <xf numFmtId="0" fontId="74" fillId="16" borderId="9" xfId="0" applyFont="1" applyFill="1" applyBorder="1" applyAlignment="1">
      <alignment horizontal="center" vertical="center" wrapText="1"/>
    </xf>
    <xf numFmtId="0" fontId="74" fillId="16" borderId="4" xfId="18" applyFont="1" applyFill="1" applyBorder="1" applyAlignment="1">
      <alignment horizontal="center" vertical="center"/>
    </xf>
    <xf numFmtId="0" fontId="74" fillId="16" borderId="4" xfId="18" applyFont="1" applyFill="1" applyBorder="1" applyAlignment="1">
      <alignment horizontal="center" vertical="center" wrapText="1"/>
    </xf>
    <xf numFmtId="0" fontId="74" fillId="16" borderId="9" xfId="18" applyFont="1" applyFill="1" applyBorder="1" applyAlignment="1">
      <alignment horizontal="center" vertical="center"/>
    </xf>
    <xf numFmtId="0" fontId="74" fillId="0" borderId="6" xfId="0" applyFont="1" applyBorder="1" applyAlignment="1">
      <alignment horizontal="center"/>
    </xf>
    <xf numFmtId="0" fontId="74" fillId="0" borderId="4" xfId="0" applyFont="1" applyBorder="1" applyAlignment="1">
      <alignment horizontal="justify" wrapText="1"/>
    </xf>
    <xf numFmtId="0" fontId="74" fillId="0" borderId="24" xfId="0" applyFont="1" applyFill="1" applyBorder="1" applyAlignment="1">
      <alignment wrapText="1"/>
    </xf>
    <xf numFmtId="0" fontId="74" fillId="0" borderId="21" xfId="0" applyFont="1" applyFill="1" applyBorder="1" applyAlignment="1">
      <alignment wrapText="1"/>
    </xf>
    <xf numFmtId="0" fontId="39" fillId="0" borderId="4" xfId="0" applyFont="1" applyBorder="1"/>
    <xf numFmtId="0" fontId="39" fillId="0" borderId="9" xfId="0" applyFont="1" applyBorder="1"/>
    <xf numFmtId="0" fontId="75" fillId="0" borderId="6" xfId="0" applyFont="1" applyBorder="1" applyAlignment="1">
      <alignment horizontal="center"/>
    </xf>
    <xf numFmtId="0" fontId="75" fillId="0" borderId="4" xfId="0" applyFont="1" applyBorder="1" applyAlignment="1">
      <alignment horizontal="justify" wrapText="1"/>
    </xf>
    <xf numFmtId="0" fontId="39" fillId="0" borderId="4" xfId="0" applyFont="1" applyFill="1" applyBorder="1" applyAlignment="1">
      <alignment horizontal="center" vertical="center"/>
    </xf>
    <xf numFmtId="0" fontId="39" fillId="0" borderId="4" xfId="0" applyFont="1" applyBorder="1" applyAlignment="1">
      <alignment horizontal="center" vertical="center"/>
    </xf>
    <xf numFmtId="0" fontId="39" fillId="0" borderId="9" xfId="0" applyFont="1" applyBorder="1" applyAlignment="1">
      <alignment horizontal="center" vertical="center"/>
    </xf>
    <xf numFmtId="0" fontId="74" fillId="12" borderId="6" xfId="0" applyFont="1" applyFill="1" applyBorder="1" applyAlignment="1">
      <alignment horizontal="justify" wrapText="1"/>
    </xf>
    <xf numFmtId="0" fontId="74" fillId="12" borderId="4" xfId="0" applyFont="1" applyFill="1" applyBorder="1" applyAlignment="1">
      <alignment horizontal="justify" wrapText="1"/>
    </xf>
    <xf numFmtId="0" fontId="74" fillId="12" borderId="4" xfId="0" applyFont="1" applyFill="1" applyBorder="1" applyAlignment="1">
      <alignment horizontal="center" vertical="center" wrapText="1"/>
    </xf>
    <xf numFmtId="0" fontId="74" fillId="12" borderId="9" xfId="0" applyFont="1" applyFill="1" applyBorder="1" applyAlignment="1">
      <alignment horizontal="center" vertical="center" wrapText="1"/>
    </xf>
    <xf numFmtId="2" fontId="75" fillId="0" borderId="4" xfId="0" applyNumberFormat="1" applyFont="1" applyBorder="1" applyAlignment="1">
      <alignment horizontal="center" vertical="center" wrapText="1"/>
    </xf>
    <xf numFmtId="2" fontId="39" fillId="0" borderId="9" xfId="0" applyNumberFormat="1" applyFont="1" applyBorder="1" applyAlignment="1">
      <alignment horizontal="center" vertical="center"/>
    </xf>
    <xf numFmtId="0" fontId="75" fillId="0" borderId="4" xfId="0" applyFont="1" applyBorder="1" applyAlignment="1">
      <alignment wrapText="1"/>
    </xf>
    <xf numFmtId="0" fontId="75" fillId="0" borderId="4" xfId="0" applyFont="1" applyBorder="1" applyAlignment="1">
      <alignment horizontal="center" vertical="center" wrapText="1"/>
    </xf>
    <xf numFmtId="0" fontId="75" fillId="12" borderId="6" xfId="0" applyFont="1" applyFill="1" applyBorder="1"/>
    <xf numFmtId="2" fontId="74" fillId="12" borderId="4" xfId="0" applyNumberFormat="1" applyFont="1" applyFill="1" applyBorder="1" applyAlignment="1">
      <alignment horizontal="center" vertical="center" wrapText="1"/>
    </xf>
    <xf numFmtId="2" fontId="74" fillId="12" borderId="9" xfId="0" applyNumberFormat="1" applyFont="1" applyFill="1" applyBorder="1" applyAlignment="1">
      <alignment horizontal="center" vertical="center" wrapText="1"/>
    </xf>
    <xf numFmtId="0" fontId="75" fillId="12" borderId="43" xfId="0" applyFont="1" applyFill="1" applyBorder="1"/>
    <xf numFmtId="0" fontId="74" fillId="12" borderId="12" xfId="0" applyFont="1" applyFill="1" applyBorder="1" applyAlignment="1">
      <alignment horizontal="justify" vertical="center" wrapText="1"/>
    </xf>
    <xf numFmtId="2" fontId="74" fillId="12" borderId="12" xfId="0" applyNumberFormat="1" applyFont="1" applyFill="1" applyBorder="1" applyAlignment="1">
      <alignment horizontal="center" vertical="center" wrapText="1"/>
    </xf>
    <xf numFmtId="2" fontId="74" fillId="12" borderId="44" xfId="0" applyNumberFormat="1" applyFont="1" applyFill="1" applyBorder="1" applyAlignment="1">
      <alignment horizontal="center" vertical="center" wrapText="1"/>
    </xf>
    <xf numFmtId="0" fontId="75" fillId="0" borderId="36" xfId="0" applyFont="1" applyBorder="1"/>
    <xf numFmtId="0" fontId="74" fillId="0" borderId="0" xfId="0" applyFont="1" applyBorder="1" applyAlignment="1">
      <alignment horizontal="justify" wrapText="1"/>
    </xf>
    <xf numFmtId="0" fontId="74" fillId="0" borderId="56" xfId="18" applyFont="1" applyBorder="1" applyAlignment="1">
      <alignment horizontal="left"/>
    </xf>
    <xf numFmtId="0" fontId="56" fillId="0" borderId="36" xfId="0" applyFont="1" applyBorder="1" applyAlignment="1"/>
    <xf numFmtId="0" fontId="56" fillId="0" borderId="0" xfId="0" applyFont="1" applyBorder="1" applyAlignment="1"/>
    <xf numFmtId="0" fontId="56" fillId="0" borderId="0" xfId="0" applyFont="1" applyBorder="1" applyAlignment="1">
      <alignment horizontal="left"/>
    </xf>
    <xf numFmtId="0" fontId="56" fillId="5" borderId="36" xfId="18" applyFont="1" applyFill="1" applyBorder="1" applyAlignment="1"/>
    <xf numFmtId="0" fontId="56" fillId="5" borderId="0" xfId="18" applyFont="1" applyFill="1" applyBorder="1" applyAlignment="1"/>
    <xf numFmtId="0" fontId="74" fillId="5" borderId="0" xfId="18" applyFont="1" applyFill="1" applyBorder="1" applyAlignment="1">
      <alignment horizontal="center"/>
    </xf>
    <xf numFmtId="0" fontId="74" fillId="0" borderId="36" xfId="0" applyFont="1" applyBorder="1" applyAlignment="1">
      <alignment horizontal="center"/>
    </xf>
    <xf numFmtId="0" fontId="74" fillId="0" borderId="0" xfId="0" applyFont="1" applyBorder="1" applyAlignment="1">
      <alignment horizontal="center"/>
    </xf>
    <xf numFmtId="0" fontId="75" fillId="0" borderId="0" xfId="78" applyFont="1" applyBorder="1" applyAlignment="1">
      <alignment horizontal="center"/>
    </xf>
    <xf numFmtId="0" fontId="74" fillId="16" borderId="4" xfId="0" applyFont="1" applyFill="1" applyBorder="1" applyAlignment="1">
      <alignment horizontal="center" vertical="center"/>
    </xf>
    <xf numFmtId="0" fontId="74" fillId="16" borderId="4" xfId="18" applyFont="1" applyFill="1" applyBorder="1" applyAlignment="1">
      <alignment horizontal="center" wrapText="1"/>
    </xf>
    <xf numFmtId="0" fontId="74" fillId="16" borderId="10" xfId="18" applyFont="1" applyFill="1" applyBorder="1" applyAlignment="1">
      <alignment horizontal="center" vertical="center"/>
    </xf>
    <xf numFmtId="1" fontId="39" fillId="9" borderId="67" xfId="0" applyNumberFormat="1" applyFont="1" applyFill="1" applyBorder="1" applyAlignment="1">
      <alignment horizontal="center"/>
    </xf>
    <xf numFmtId="1" fontId="39" fillId="9" borderId="17" xfId="0" applyNumberFormat="1" applyFont="1" applyFill="1" applyBorder="1" applyAlignment="1"/>
    <xf numFmtId="0" fontId="75" fillId="0" borderId="4" xfId="0" applyFont="1" applyBorder="1" applyAlignment="1">
      <alignment horizontal="center" vertical="center"/>
    </xf>
    <xf numFmtId="0" fontId="39" fillId="0" borderId="0" xfId="0" applyFont="1" applyBorder="1" applyAlignment="1">
      <alignment horizontal="center" vertical="center"/>
    </xf>
    <xf numFmtId="1" fontId="39" fillId="9" borderId="66" xfId="0" applyNumberFormat="1" applyFont="1" applyFill="1" applyBorder="1" applyAlignment="1">
      <alignment horizontal="center"/>
    </xf>
    <xf numFmtId="1" fontId="39" fillId="9" borderId="6" xfId="0" applyNumberFormat="1" applyFont="1" applyFill="1" applyBorder="1" applyAlignment="1"/>
    <xf numFmtId="2" fontId="75" fillId="0" borderId="4" xfId="0" applyNumberFormat="1" applyFont="1" applyBorder="1" applyAlignment="1">
      <alignment horizontal="center" vertical="center"/>
    </xf>
    <xf numFmtId="2" fontId="75" fillId="0" borderId="10" xfId="0" applyNumberFormat="1" applyFont="1" applyBorder="1" applyAlignment="1">
      <alignment horizontal="center" vertical="center"/>
    </xf>
    <xf numFmtId="2" fontId="75" fillId="0" borderId="9" xfId="0" applyNumberFormat="1" applyFont="1" applyBorder="1" applyAlignment="1">
      <alignment horizontal="center" vertical="center"/>
    </xf>
    <xf numFmtId="1" fontId="29" fillId="22" borderId="66" xfId="0" applyNumberFormat="1" applyFont="1" applyFill="1" applyBorder="1" applyAlignment="1">
      <alignment horizontal="center"/>
    </xf>
    <xf numFmtId="1" fontId="29" fillId="22" borderId="6" xfId="0" applyNumberFormat="1" applyFont="1" applyFill="1" applyBorder="1" applyAlignment="1"/>
    <xf numFmtId="2" fontId="29" fillId="22" borderId="4" xfId="0" applyNumberFormat="1" applyFont="1" applyFill="1" applyBorder="1" applyAlignment="1">
      <alignment horizontal="center" vertical="center"/>
    </xf>
    <xf numFmtId="2" fontId="29" fillId="22" borderId="9" xfId="0" applyNumberFormat="1" applyFont="1" applyFill="1" applyBorder="1" applyAlignment="1">
      <alignment horizontal="center" vertical="center"/>
    </xf>
    <xf numFmtId="1" fontId="29" fillId="22" borderId="43" xfId="0" applyNumberFormat="1" applyFont="1" applyFill="1" applyBorder="1" applyAlignment="1"/>
    <xf numFmtId="2" fontId="74" fillId="16" borderId="12" xfId="0" applyNumberFormat="1" applyFont="1" applyFill="1" applyBorder="1" applyAlignment="1">
      <alignment horizontal="center" vertical="center" wrapText="1"/>
    </xf>
    <xf numFmtId="2" fontId="74" fillId="16" borderId="12" xfId="0" applyNumberFormat="1" applyFont="1" applyFill="1" applyBorder="1" applyAlignment="1">
      <alignment horizontal="center" vertical="center"/>
    </xf>
    <xf numFmtId="2" fontId="74" fillId="16" borderId="51" xfId="0" applyNumberFormat="1" applyFont="1" applyFill="1" applyBorder="1" applyAlignment="1">
      <alignment horizontal="center" vertical="center"/>
    </xf>
    <xf numFmtId="2" fontId="74" fillId="16" borderId="44" xfId="0" applyNumberFormat="1" applyFont="1" applyFill="1" applyBorder="1" applyAlignment="1">
      <alignment horizontal="center" vertical="center"/>
    </xf>
    <xf numFmtId="0" fontId="75" fillId="0" borderId="36" xfId="121" applyFont="1" applyBorder="1"/>
    <xf numFmtId="0" fontId="75" fillId="0" borderId="0" xfId="121" applyFont="1" applyBorder="1" applyAlignment="1">
      <alignment wrapText="1"/>
    </xf>
    <xf numFmtId="0" fontId="75" fillId="0" borderId="0" xfId="121" applyFont="1" applyBorder="1" applyAlignment="1">
      <alignment horizontal="center" wrapText="1"/>
    </xf>
    <xf numFmtId="2" fontId="75" fillId="0" borderId="0" xfId="121" applyNumberFormat="1" applyFont="1" applyBorder="1" applyAlignment="1">
      <alignment horizontal="center"/>
    </xf>
    <xf numFmtId="0" fontId="75" fillId="0" borderId="0" xfId="121" applyFont="1" applyBorder="1" applyAlignment="1">
      <alignment horizontal="center"/>
    </xf>
    <xf numFmtId="0" fontId="12" fillId="16" borderId="7" xfId="18" applyFont="1" applyFill="1" applyBorder="1" applyAlignment="1"/>
    <xf numFmtId="0" fontId="12" fillId="16" borderId="8" xfId="18" applyFont="1" applyFill="1" applyBorder="1" applyAlignment="1"/>
    <xf numFmtId="43" fontId="0" fillId="0" borderId="4" xfId="75" applyFont="1" applyBorder="1"/>
    <xf numFmtId="0" fontId="76" fillId="0" borderId="0" xfId="0" applyFont="1" applyBorder="1" applyAlignment="1">
      <alignment horizontal="justify" wrapText="1"/>
    </xf>
    <xf numFmtId="0" fontId="64" fillId="27" borderId="5" xfId="78" applyFont="1" applyFill="1" applyBorder="1" applyAlignment="1">
      <alignment horizontal="center" vertical="center" wrapText="1"/>
    </xf>
    <xf numFmtId="0" fontId="64" fillId="27" borderId="7" xfId="78" applyFont="1" applyFill="1" applyBorder="1" applyAlignment="1">
      <alignment vertical="center" wrapText="1"/>
    </xf>
    <xf numFmtId="0" fontId="64" fillId="27" borderId="11" xfId="78" applyFont="1" applyFill="1" applyBorder="1" applyAlignment="1">
      <alignment horizontal="center" vertical="center" wrapText="1"/>
    </xf>
    <xf numFmtId="0" fontId="64" fillId="27" borderId="15" xfId="78" applyFont="1" applyFill="1" applyBorder="1" applyAlignment="1">
      <alignment horizontal="center" vertical="center" wrapText="1"/>
    </xf>
    <xf numFmtId="0" fontId="64" fillId="27" borderId="18" xfId="78" applyFont="1" applyFill="1" applyBorder="1" applyAlignment="1">
      <alignment horizontal="center" vertical="center" wrapText="1"/>
    </xf>
    <xf numFmtId="0" fontId="62" fillId="28" borderId="63" xfId="0" applyFont="1" applyFill="1" applyBorder="1" applyAlignment="1">
      <alignment horizontal="center" vertical="center"/>
    </xf>
    <xf numFmtId="0" fontId="62" fillId="28" borderId="56" xfId="0" applyFont="1" applyFill="1" applyBorder="1" applyAlignment="1">
      <alignment horizontal="center" vertical="center"/>
    </xf>
    <xf numFmtId="0" fontId="62" fillId="28" borderId="35" xfId="0" applyFont="1" applyFill="1" applyBorder="1" applyAlignment="1">
      <alignment horizontal="center" vertical="center" wrapText="1"/>
    </xf>
    <xf numFmtId="0" fontId="69" fillId="28" borderId="32" xfId="0" applyFont="1" applyFill="1" applyBorder="1"/>
    <xf numFmtId="0" fontId="70" fillId="28" borderId="2" xfId="0" applyFont="1" applyFill="1" applyBorder="1"/>
    <xf numFmtId="0" fontId="69" fillId="28" borderId="2" xfId="0" applyFont="1" applyFill="1" applyBorder="1"/>
    <xf numFmtId="2" fontId="69" fillId="28" borderId="2" xfId="0" applyNumberFormat="1" applyFont="1" applyFill="1" applyBorder="1"/>
    <xf numFmtId="0" fontId="69" fillId="28" borderId="33" xfId="0" applyFont="1" applyFill="1" applyBorder="1"/>
    <xf numFmtId="2" fontId="66" fillId="0" borderId="18" xfId="78" applyNumberFormat="1" applyFont="1" applyFill="1" applyBorder="1" applyAlignment="1">
      <alignment horizontal="center" vertical="center" wrapText="1"/>
    </xf>
    <xf numFmtId="2" fontId="66" fillId="0" borderId="9" xfId="78" applyNumberFormat="1" applyFont="1" applyFill="1" applyBorder="1" applyAlignment="1">
      <alignment horizontal="center" vertical="center" wrapText="1"/>
    </xf>
    <xf numFmtId="2" fontId="64" fillId="0" borderId="9" xfId="75" applyNumberFormat="1" applyFont="1" applyFill="1" applyBorder="1" applyAlignment="1">
      <alignment horizontal="center" vertical="center"/>
    </xf>
    <xf numFmtId="2" fontId="67" fillId="0" borderId="9" xfId="75" applyNumberFormat="1" applyFont="1" applyFill="1" applyBorder="1" applyAlignment="1">
      <alignment horizontal="center" vertical="center"/>
    </xf>
    <xf numFmtId="2" fontId="67" fillId="0" borderId="9" xfId="78" applyNumberFormat="1" applyFont="1" applyFill="1" applyBorder="1" applyAlignment="1">
      <alignment horizontal="center" vertical="center"/>
    </xf>
    <xf numFmtId="0" fontId="33" fillId="9" borderId="14" xfId="76" applyFont="1" applyFill="1" applyBorder="1" applyAlignment="1">
      <alignment horizontal="right"/>
    </xf>
    <xf numFmtId="175" fontId="77" fillId="9" borderId="16" xfId="75" applyNumberFormat="1" applyFont="1" applyFill="1" applyBorder="1" applyAlignment="1">
      <alignment horizontal="center" vertical="center"/>
    </xf>
    <xf numFmtId="0" fontId="29" fillId="5" borderId="0" xfId="0" applyFont="1" applyFill="1" applyBorder="1" applyAlignment="1">
      <alignment horizontal="center"/>
    </xf>
    <xf numFmtId="0" fontId="29" fillId="16" borderId="10" xfId="0" applyFont="1" applyFill="1" applyBorder="1" applyAlignment="1">
      <alignment horizontal="center" vertical="center" wrapText="1"/>
    </xf>
    <xf numFmtId="0" fontId="39" fillId="0" borderId="0" xfId="18" applyFont="1" applyBorder="1" applyAlignment="1">
      <alignment horizontal="center"/>
    </xf>
    <xf numFmtId="0" fontId="29" fillId="16" borderId="7" xfId="18" applyFont="1" applyFill="1" applyBorder="1" applyAlignment="1">
      <alignment horizontal="center" vertical="center"/>
    </xf>
    <xf numFmtId="0" fontId="74" fillId="16" borderId="4" xfId="18" applyFont="1" applyFill="1" applyBorder="1" applyAlignment="1">
      <alignment horizontal="center" vertical="center" wrapText="1"/>
    </xf>
    <xf numFmtId="0" fontId="74" fillId="16" borderId="7" xfId="18" applyFont="1" applyFill="1" applyBorder="1" applyAlignment="1">
      <alignment horizontal="center"/>
    </xf>
    <xf numFmtId="0" fontId="15" fillId="16" borderId="4" xfId="18" applyFont="1" applyFill="1" applyBorder="1" applyAlignment="1">
      <alignment horizontal="center" vertical="center" wrapText="1"/>
    </xf>
    <xf numFmtId="0" fontId="15" fillId="0" borderId="36" xfId="0" applyFont="1" applyBorder="1" applyAlignment="1">
      <alignment horizontal="center"/>
    </xf>
    <xf numFmtId="0" fontId="15" fillId="0" borderId="0" xfId="0" applyFont="1" applyBorder="1" applyAlignment="1">
      <alignment horizontal="center"/>
    </xf>
    <xf numFmtId="0" fontId="15" fillId="5" borderId="0" xfId="18" applyFont="1" applyFill="1" applyBorder="1" applyAlignment="1">
      <alignment horizontal="center"/>
    </xf>
    <xf numFmtId="0" fontId="15" fillId="5" borderId="37" xfId="18" applyFont="1" applyFill="1" applyBorder="1" applyAlignment="1">
      <alignment horizontal="center"/>
    </xf>
    <xf numFmtId="0" fontId="15" fillId="16" borderId="58" xfId="0" applyFont="1" applyFill="1" applyBorder="1" applyAlignment="1">
      <alignment horizontal="center" vertical="center" wrapText="1"/>
    </xf>
    <xf numFmtId="0" fontId="15" fillId="16" borderId="4" xfId="18" applyFont="1" applyFill="1" applyBorder="1" applyAlignment="1">
      <alignment horizontal="center"/>
    </xf>
    <xf numFmtId="0" fontId="15" fillId="16" borderId="4" xfId="0" applyFont="1" applyFill="1" applyBorder="1" applyAlignment="1">
      <alignment horizontal="center" vertical="center" wrapText="1"/>
    </xf>
    <xf numFmtId="0" fontId="9" fillId="0" borderId="0" xfId="13" applyFont="1" applyBorder="1" applyAlignment="1">
      <alignment horizontal="center"/>
    </xf>
    <xf numFmtId="0" fontId="0" fillId="0" borderId="0" xfId="0" applyBorder="1"/>
    <xf numFmtId="0" fontId="15" fillId="16" borderId="9" xfId="0" applyFont="1" applyFill="1" applyBorder="1" applyAlignment="1">
      <alignment horizontal="center" vertical="center" wrapText="1"/>
    </xf>
    <xf numFmtId="0" fontId="15" fillId="19" borderId="4" xfId="78" applyFont="1" applyFill="1" applyBorder="1" applyAlignment="1">
      <alignment horizontal="center" vertical="center" wrapText="1"/>
    </xf>
    <xf numFmtId="0" fontId="74" fillId="16" borderId="8" xfId="18" applyFont="1" applyFill="1" applyBorder="1" applyAlignment="1">
      <alignment horizontal="center"/>
    </xf>
    <xf numFmtId="0" fontId="61" fillId="5" borderId="0" xfId="18" applyFont="1" applyFill="1" applyBorder="1" applyAlignment="1">
      <alignment horizontal="right"/>
    </xf>
    <xf numFmtId="0" fontId="15" fillId="16" borderId="4" xfId="116" applyFont="1" applyFill="1" applyBorder="1" applyAlignment="1">
      <alignment horizontal="center" vertical="center" wrapText="1"/>
    </xf>
    <xf numFmtId="0" fontId="15" fillId="16" borderId="4" xfId="0" applyFont="1" applyFill="1" applyBorder="1" applyAlignment="1">
      <alignment horizontal="center" vertical="center"/>
    </xf>
    <xf numFmtId="0" fontId="9" fillId="0" borderId="6" xfId="0" applyFont="1" applyBorder="1" applyAlignment="1">
      <alignment horizontal="center"/>
    </xf>
    <xf numFmtId="0" fontId="15" fillId="16" borderId="58" xfId="18" applyFont="1" applyFill="1" applyBorder="1" applyAlignment="1">
      <alignment horizontal="center" vertical="center"/>
    </xf>
    <xf numFmtId="0" fontId="54" fillId="0" borderId="36" xfId="0" applyFont="1" applyBorder="1" applyAlignment="1">
      <alignment wrapText="1"/>
    </xf>
    <xf numFmtId="0" fontId="12" fillId="0" borderId="54" xfId="0" applyFont="1" applyBorder="1" applyAlignment="1"/>
    <xf numFmtId="0" fontId="12" fillId="0" borderId="14" xfId="0" applyFont="1" applyBorder="1" applyAlignment="1"/>
    <xf numFmtId="0" fontId="12" fillId="0" borderId="55" xfId="0" applyFont="1" applyBorder="1" applyAlignment="1"/>
    <xf numFmtId="0" fontId="0" fillId="0" borderId="54" xfId="0" applyBorder="1"/>
    <xf numFmtId="0" fontId="15" fillId="18" borderId="63" xfId="76" applyFont="1" applyFill="1" applyBorder="1" applyAlignment="1">
      <alignment horizontal="left" vertical="center"/>
    </xf>
    <xf numFmtId="0" fontId="9" fillId="0" borderId="56" xfId="117" applyFont="1" applyBorder="1">
      <alignment vertical="center"/>
    </xf>
    <xf numFmtId="0" fontId="9" fillId="0" borderId="61" xfId="117" applyFont="1" applyBorder="1">
      <alignment vertical="center"/>
    </xf>
    <xf numFmtId="0" fontId="14" fillId="5" borderId="0" xfId="18" applyFont="1" applyFill="1" applyBorder="1" applyAlignment="1">
      <alignment horizontal="left"/>
    </xf>
    <xf numFmtId="2" fontId="0" fillId="0" borderId="6" xfId="0" applyNumberFormat="1" applyBorder="1"/>
    <xf numFmtId="2" fontId="0" fillId="0" borderId="6" xfId="0" applyNumberFormat="1" applyBorder="1" applyAlignment="1">
      <alignment wrapText="1"/>
    </xf>
    <xf numFmtId="0" fontId="15" fillId="0" borderId="6" xfId="76" applyFont="1" applyBorder="1" applyAlignment="1">
      <alignment vertical="center"/>
    </xf>
    <xf numFmtId="2" fontId="12" fillId="0" borderId="6" xfId="0" applyNumberFormat="1" applyFont="1" applyBorder="1" applyAlignment="1">
      <alignment wrapText="1"/>
    </xf>
    <xf numFmtId="0" fontId="15" fillId="0" borderId="6" xfId="76" applyFont="1" applyBorder="1" applyAlignment="1">
      <alignment vertical="center" wrapText="1"/>
    </xf>
    <xf numFmtId="0" fontId="59" fillId="0" borderId="43" xfId="116" applyFont="1" applyBorder="1" applyAlignment="1">
      <alignment horizontal="left" vertical="center"/>
    </xf>
    <xf numFmtId="0" fontId="59" fillId="0" borderId="12" xfId="116" applyFont="1" applyBorder="1" applyAlignment="1">
      <alignment horizontal="left" vertical="center"/>
    </xf>
    <xf numFmtId="0" fontId="32" fillId="0" borderId="12" xfId="116" applyFont="1" applyBorder="1" applyAlignment="1">
      <alignment vertical="center"/>
    </xf>
    <xf numFmtId="0" fontId="33" fillId="0" borderId="12" xfId="116" applyFont="1" applyBorder="1" applyAlignment="1">
      <alignment vertical="center"/>
    </xf>
    <xf numFmtId="0" fontId="32" fillId="0" borderId="12" xfId="76" applyFont="1" applyBorder="1" applyAlignment="1">
      <alignment vertical="center"/>
    </xf>
    <xf numFmtId="0" fontId="32" fillId="0" borderId="44" xfId="76" applyFont="1" applyBorder="1" applyAlignment="1">
      <alignment vertical="center"/>
    </xf>
    <xf numFmtId="2" fontId="15" fillId="16" borderId="9" xfId="116" applyNumberFormat="1" applyFont="1" applyFill="1" applyBorder="1" applyAlignment="1">
      <alignment horizontal="center" vertical="center" wrapText="1"/>
    </xf>
    <xf numFmtId="2" fontId="0" fillId="0" borderId="9" xfId="0" applyNumberFormat="1" applyBorder="1"/>
    <xf numFmtId="43" fontId="9" fillId="0" borderId="9" xfId="75" applyFont="1" applyBorder="1" applyAlignment="1">
      <alignment vertical="center"/>
    </xf>
    <xf numFmtId="2" fontId="15" fillId="0" borderId="9" xfId="76" applyNumberFormat="1" applyFont="1" applyBorder="1" applyAlignment="1">
      <alignment horizontal="center"/>
    </xf>
    <xf numFmtId="2" fontId="9" fillId="0" borderId="9" xfId="76" applyNumberFormat="1" applyFont="1" applyBorder="1" applyAlignment="1">
      <alignment horizontal="center"/>
    </xf>
    <xf numFmtId="2" fontId="33" fillId="0" borderId="9" xfId="76" applyNumberFormat="1" applyFont="1" applyBorder="1" applyAlignment="1">
      <alignment horizontal="center"/>
    </xf>
    <xf numFmtId="0" fontId="59" fillId="0" borderId="44" xfId="116" applyFont="1" applyBorder="1" applyAlignment="1">
      <alignment horizontal="left" vertical="center"/>
    </xf>
    <xf numFmtId="0" fontId="15" fillId="16" borderId="6" xfId="116" applyFont="1" applyFill="1" applyBorder="1" applyAlignment="1">
      <alignment horizontal="center" vertical="center" wrapText="1"/>
    </xf>
    <xf numFmtId="2" fontId="49" fillId="0" borderId="6" xfId="76" applyNumberFormat="1" applyFont="1" applyFill="1" applyBorder="1" applyAlignment="1">
      <alignment vertical="center"/>
    </xf>
    <xf numFmtId="10" fontId="9" fillId="0" borderId="6" xfId="76" applyNumberFormat="1" applyFont="1" applyBorder="1" applyAlignment="1">
      <alignment horizontal="center"/>
    </xf>
    <xf numFmtId="10" fontId="12" fillId="0" borderId="6" xfId="60" applyNumberFormat="1" applyFont="1" applyBorder="1" applyAlignment="1">
      <alignment horizontal="center" wrapText="1"/>
    </xf>
    <xf numFmtId="2" fontId="12" fillId="0" borderId="6" xfId="0" applyNumberFormat="1" applyFont="1" applyBorder="1" applyAlignment="1">
      <alignment horizontal="right" wrapText="1"/>
    </xf>
    <xf numFmtId="2" fontId="15" fillId="0" borderId="6" xfId="76" applyNumberFormat="1" applyFont="1" applyBorder="1" applyAlignment="1">
      <alignment horizontal="center"/>
    </xf>
    <xf numFmtId="0" fontId="32" fillId="0" borderId="43" xfId="116" applyFont="1" applyBorder="1" applyAlignment="1">
      <alignment vertical="center"/>
    </xf>
    <xf numFmtId="2" fontId="49" fillId="0" borderId="9" xfId="76" applyNumberFormat="1" applyFont="1" applyFill="1" applyBorder="1" applyAlignment="1">
      <alignment vertical="center"/>
    </xf>
    <xf numFmtId="2" fontId="9" fillId="0" borderId="6" xfId="76" applyNumberFormat="1" applyFont="1" applyBorder="1" applyAlignment="1">
      <alignment horizontal="center"/>
    </xf>
    <xf numFmtId="2" fontId="33" fillId="0" borderId="6" xfId="76" applyNumberFormat="1" applyFont="1" applyBorder="1" applyAlignment="1">
      <alignment horizontal="center"/>
    </xf>
    <xf numFmtId="0" fontId="33" fillId="0" borderId="43" xfId="116" applyFont="1" applyBorder="1" applyAlignment="1">
      <alignment horizontal="centerContinuous" vertical="center"/>
    </xf>
    <xf numFmtId="0" fontId="32" fillId="0" borderId="44" xfId="116" applyFont="1" applyBorder="1" applyAlignment="1">
      <alignment vertical="center"/>
    </xf>
    <xf numFmtId="0" fontId="61" fillId="5" borderId="0" xfId="18" applyFont="1" applyFill="1" applyBorder="1" applyAlignment="1">
      <alignment horizontal="right" vertical="center"/>
    </xf>
    <xf numFmtId="0" fontId="9" fillId="0" borderId="23" xfId="1" applyFont="1" applyBorder="1" applyAlignment="1">
      <alignment horizontal="center"/>
    </xf>
    <xf numFmtId="0" fontId="13" fillId="0" borderId="11" xfId="0" applyFont="1" applyBorder="1" applyAlignment="1">
      <alignment horizontal="center"/>
    </xf>
    <xf numFmtId="0" fontId="15" fillId="0" borderId="14" xfId="1" applyFont="1" applyBorder="1" applyAlignment="1">
      <alignment horizontal="center"/>
    </xf>
    <xf numFmtId="0" fontId="15" fillId="0" borderId="0" xfId="1" applyFont="1" applyAlignment="1">
      <alignment horizontal="center"/>
    </xf>
    <xf numFmtId="0" fontId="23" fillId="6" borderId="0" xfId="1" applyFont="1" applyFill="1" applyAlignment="1">
      <alignment horizontal="center" vertical="center" wrapText="1"/>
    </xf>
    <xf numFmtId="0" fontId="15" fillId="7" borderId="0" xfId="1" applyFont="1" applyFill="1" applyAlignment="1">
      <alignment horizontal="left"/>
    </xf>
    <xf numFmtId="0" fontId="9" fillId="0" borderId="0" xfId="1" applyFont="1" applyAlignment="1">
      <alignment horizontal="center"/>
    </xf>
    <xf numFmtId="0" fontId="56" fillId="5" borderId="39" xfId="0" applyFont="1" applyFill="1" applyBorder="1" applyAlignment="1">
      <alignment horizontal="center" vertical="center"/>
    </xf>
    <xf numFmtId="0" fontId="56" fillId="5" borderId="40" xfId="0" applyFont="1" applyFill="1" applyBorder="1" applyAlignment="1">
      <alignment horizontal="center" vertical="center"/>
    </xf>
    <xf numFmtId="0" fontId="56" fillId="5" borderId="41" xfId="0" applyFont="1" applyFill="1" applyBorder="1" applyAlignment="1">
      <alignment horizontal="center" vertical="center"/>
    </xf>
    <xf numFmtId="0" fontId="15" fillId="4" borderId="32" xfId="0" applyFont="1" applyFill="1" applyBorder="1" applyAlignment="1">
      <alignment horizontal="left"/>
    </xf>
    <xf numFmtId="0" fontId="15" fillId="4" borderId="2" xfId="0" applyFont="1" applyFill="1" applyBorder="1" applyAlignment="1">
      <alignment horizontal="left"/>
    </xf>
    <xf numFmtId="0" fontId="15" fillId="4" borderId="33" xfId="0" applyFont="1" applyFill="1" applyBorder="1" applyAlignment="1">
      <alignment horizontal="left"/>
    </xf>
    <xf numFmtId="0" fontId="9" fillId="4" borderId="43" xfId="0" applyFont="1" applyFill="1" applyBorder="1" applyAlignment="1">
      <alignment horizontal="left"/>
    </xf>
    <xf numFmtId="0" fontId="9" fillId="4" borderId="12" xfId="0" applyFont="1" applyFill="1" applyBorder="1" applyAlignment="1">
      <alignment horizontal="left"/>
    </xf>
    <xf numFmtId="0" fontId="9" fillId="4" borderId="44" xfId="0" applyFont="1" applyFill="1" applyBorder="1" applyAlignment="1">
      <alignment horizontal="left"/>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xf>
    <xf numFmtId="0" fontId="29" fillId="0" borderId="4" xfId="0" applyFont="1" applyBorder="1" applyAlignment="1">
      <alignment vertical="top" wrapText="1"/>
    </xf>
    <xf numFmtId="0" fontId="29" fillId="0" borderId="9" xfId="0" applyFont="1" applyBorder="1" applyAlignment="1">
      <alignment vertical="top" wrapText="1"/>
    </xf>
    <xf numFmtId="0" fontId="29" fillId="0" borderId="12" xfId="0" applyFont="1" applyBorder="1" applyAlignment="1">
      <alignment vertical="top" wrapText="1"/>
    </xf>
    <xf numFmtId="0" fontId="29" fillId="0" borderId="44" xfId="0" applyFont="1" applyBorder="1" applyAlignment="1">
      <alignment vertical="top"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30" fillId="0" borderId="4" xfId="0" applyFont="1" applyBorder="1" applyAlignment="1">
      <alignment horizontal="center" vertical="center" wrapText="1"/>
    </xf>
    <xf numFmtId="0" fontId="30" fillId="0" borderId="9" xfId="0" applyFont="1" applyBorder="1" applyAlignment="1">
      <alignment horizontal="center" vertical="center" wrapText="1"/>
    </xf>
    <xf numFmtId="0" fontId="0" fillId="0" borderId="4" xfId="0" applyBorder="1" applyAlignment="1">
      <alignment horizontal="center" wrapText="1"/>
    </xf>
    <xf numFmtId="0" fontId="0" fillId="0" borderId="9" xfId="0" applyBorder="1" applyAlignment="1">
      <alignment horizontal="center" wrapText="1"/>
    </xf>
    <xf numFmtId="0" fontId="30" fillId="0" borderId="4" xfId="0" applyFont="1" applyBorder="1" applyAlignment="1">
      <alignment vertical="top" wrapText="1"/>
    </xf>
    <xf numFmtId="0" fontId="30" fillId="0" borderId="9" xfId="0" applyFont="1" applyBorder="1" applyAlignment="1">
      <alignment vertical="top" wrapText="1"/>
    </xf>
    <xf numFmtId="0" fontId="29" fillId="5" borderId="0" xfId="0" applyFont="1" applyFill="1" applyBorder="1" applyAlignment="1">
      <alignment horizontal="center"/>
    </xf>
    <xf numFmtId="0" fontId="29" fillId="5" borderId="37" xfId="0" applyFont="1" applyFill="1" applyBorder="1" applyAlignment="1">
      <alignment horizontal="center"/>
    </xf>
    <xf numFmtId="0" fontId="39" fillId="0" borderId="0" xfId="0" applyFont="1" applyBorder="1" applyAlignment="1">
      <alignment horizontal="center"/>
    </xf>
    <xf numFmtId="0" fontId="13" fillId="0" borderId="3" xfId="0" applyFont="1" applyBorder="1"/>
    <xf numFmtId="0" fontId="39" fillId="0" borderId="67" xfId="0" applyFont="1" applyBorder="1" applyAlignment="1">
      <alignment horizontal="left"/>
    </xf>
    <xf numFmtId="0" fontId="39" fillId="0" borderId="19" xfId="0" applyFont="1" applyBorder="1" applyAlignment="1">
      <alignment horizontal="left"/>
    </xf>
    <xf numFmtId="0" fontId="39" fillId="0" borderId="50" xfId="0" applyFont="1" applyBorder="1" applyAlignment="1">
      <alignment horizontal="left"/>
    </xf>
    <xf numFmtId="0" fontId="39" fillId="0" borderId="64" xfId="0" applyFont="1" applyBorder="1" applyAlignment="1">
      <alignment horizontal="left"/>
    </xf>
    <xf numFmtId="0" fontId="39" fillId="0" borderId="68" xfId="0" applyFont="1" applyBorder="1" applyAlignment="1">
      <alignment horizontal="left"/>
    </xf>
    <xf numFmtId="0" fontId="39" fillId="0" borderId="69" xfId="0" applyFont="1" applyBorder="1" applyAlignment="1">
      <alignment horizontal="left"/>
    </xf>
    <xf numFmtId="0" fontId="29" fillId="16" borderId="10" xfId="0" applyFont="1" applyFill="1" applyBorder="1" applyAlignment="1">
      <alignment horizontal="center" vertical="center" wrapText="1"/>
    </xf>
    <xf numFmtId="0" fontId="29" fillId="16" borderId="20" xfId="0" applyFont="1" applyFill="1" applyBorder="1" applyAlignment="1">
      <alignment horizontal="center" vertical="center" wrapText="1"/>
    </xf>
    <xf numFmtId="0" fontId="29" fillId="16" borderId="13" xfId="0" applyFont="1" applyFill="1" applyBorder="1" applyAlignment="1">
      <alignment horizontal="center" vertical="center" wrapText="1"/>
    </xf>
    <xf numFmtId="0" fontId="29" fillId="16" borderId="40" xfId="0" applyFont="1" applyFill="1" applyBorder="1" applyAlignment="1">
      <alignment horizontal="center" vertical="center" wrapText="1"/>
    </xf>
    <xf numFmtId="0" fontId="29" fillId="16" borderId="48" xfId="0" applyFont="1" applyFill="1" applyBorder="1" applyAlignment="1">
      <alignment horizontal="center" vertical="center" wrapText="1"/>
    </xf>
    <xf numFmtId="0" fontId="57" fillId="5" borderId="0" xfId="0" applyFont="1" applyFill="1" applyBorder="1" applyAlignment="1">
      <alignment horizontal="right"/>
    </xf>
    <xf numFmtId="0" fontId="39" fillId="0" borderId="0" xfId="18" applyFont="1" applyBorder="1" applyAlignment="1">
      <alignment horizontal="center"/>
    </xf>
    <xf numFmtId="0" fontId="29" fillId="16" borderId="13" xfId="18" applyFont="1" applyFill="1" applyBorder="1" applyAlignment="1">
      <alignment horizontal="center" vertical="center"/>
    </xf>
    <xf numFmtId="0" fontId="29" fillId="16" borderId="48" xfId="18" applyFont="1" applyFill="1" applyBorder="1" applyAlignment="1">
      <alignment horizontal="center" vertical="center"/>
    </xf>
    <xf numFmtId="0" fontId="29" fillId="16" borderId="45" xfId="18" applyFont="1" applyFill="1" applyBorder="1" applyAlignment="1">
      <alignment horizontal="center" vertical="center"/>
    </xf>
    <xf numFmtId="0" fontId="29" fillId="16" borderId="46" xfId="18" applyFont="1" applyFill="1" applyBorder="1" applyAlignment="1">
      <alignment horizontal="center" vertical="center"/>
    </xf>
    <xf numFmtId="0" fontId="29" fillId="16" borderId="17" xfId="18" applyFont="1" applyFill="1" applyBorder="1" applyAlignment="1">
      <alignment horizontal="center" vertical="center"/>
    </xf>
    <xf numFmtId="0" fontId="29" fillId="16" borderId="47" xfId="0" applyFont="1" applyFill="1" applyBorder="1" applyAlignment="1">
      <alignment horizontal="center" vertical="center" wrapText="1"/>
    </xf>
    <xf numFmtId="0" fontId="29" fillId="16" borderId="16" xfId="0" applyFont="1" applyFill="1" applyBorder="1" applyAlignment="1">
      <alignment horizontal="center" vertical="center" wrapText="1"/>
    </xf>
    <xf numFmtId="0" fontId="29" fillId="16" borderId="11"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29" fillId="16" borderId="7" xfId="18" applyFont="1" applyFill="1" applyBorder="1" applyAlignment="1">
      <alignment horizontal="center" vertical="center"/>
    </xf>
    <xf numFmtId="0" fontId="13" fillId="0" borderId="3" xfId="0" applyFont="1" applyBorder="1" applyAlignment="1">
      <alignment wrapText="1"/>
    </xf>
    <xf numFmtId="0" fontId="13" fillId="0" borderId="20" xfId="0" applyFont="1" applyBorder="1" applyAlignment="1">
      <alignment wrapText="1"/>
    </xf>
    <xf numFmtId="0" fontId="13" fillId="0" borderId="3" xfId="0" applyFont="1" applyBorder="1" applyAlignment="1">
      <alignment horizontal="left"/>
    </xf>
    <xf numFmtId="0" fontId="29" fillId="0" borderId="54" xfId="0" applyFont="1" applyBorder="1" applyAlignment="1">
      <alignment horizontal="right"/>
    </xf>
    <xf numFmtId="0" fontId="29" fillId="0" borderId="14" xfId="0" applyFont="1" applyBorder="1" applyAlignment="1">
      <alignment horizontal="right"/>
    </xf>
    <xf numFmtId="0" fontId="39" fillId="0" borderId="10" xfId="0" applyFont="1" applyBorder="1" applyAlignment="1">
      <alignment horizontal="center" vertical="center"/>
    </xf>
    <xf numFmtId="0" fontId="39" fillId="0" borderId="3" xfId="0" applyFont="1" applyBorder="1" applyAlignment="1">
      <alignment horizontal="center" vertical="center"/>
    </xf>
    <xf numFmtId="0" fontId="39" fillId="0" borderId="20" xfId="0" applyFont="1" applyBorder="1" applyAlignment="1">
      <alignment horizontal="center" vertical="center"/>
    </xf>
    <xf numFmtId="0" fontId="74" fillId="16" borderId="13" xfId="0" applyFont="1" applyFill="1" applyBorder="1" applyAlignment="1">
      <alignment horizontal="center" vertical="center" wrapText="1"/>
    </xf>
    <xf numFmtId="0" fontId="74" fillId="16" borderId="40" xfId="0" applyFont="1" applyFill="1" applyBorder="1" applyAlignment="1">
      <alignment horizontal="center" vertical="center" wrapText="1"/>
    </xf>
    <xf numFmtId="0" fontId="74" fillId="16" borderId="48" xfId="0" applyFont="1" applyFill="1" applyBorder="1" applyAlignment="1">
      <alignment horizontal="center" vertical="center" wrapText="1"/>
    </xf>
    <xf numFmtId="0" fontId="74" fillId="16" borderId="5" xfId="18" applyFont="1" applyFill="1" applyBorder="1" applyAlignment="1">
      <alignment horizontal="center" vertical="center"/>
    </xf>
    <xf numFmtId="0" fontId="74" fillId="16" borderId="6" xfId="18" applyFont="1" applyFill="1" applyBorder="1" applyAlignment="1">
      <alignment horizontal="center" vertical="center"/>
    </xf>
    <xf numFmtId="0" fontId="56" fillId="5" borderId="0" xfId="0" applyFont="1" applyFill="1" applyBorder="1" applyAlignment="1">
      <alignment horizontal="right"/>
    </xf>
    <xf numFmtId="0" fontId="39" fillId="0" borderId="10" xfId="0" applyFont="1" applyBorder="1" applyAlignment="1">
      <alignment horizontal="center"/>
    </xf>
    <xf numFmtId="0" fontId="39" fillId="0" borderId="3" xfId="0" applyFont="1" applyBorder="1"/>
    <xf numFmtId="0" fontId="39" fillId="0" borderId="20" xfId="0" applyFont="1" applyBorder="1"/>
    <xf numFmtId="0" fontId="74" fillId="16" borderId="7" xfId="18" applyFont="1" applyFill="1" applyBorder="1" applyAlignment="1">
      <alignment horizontal="center" vertical="center" wrapText="1"/>
    </xf>
    <xf numFmtId="0" fontId="74" fillId="16" borderId="4" xfId="18" applyFont="1" applyFill="1" applyBorder="1" applyAlignment="1">
      <alignment horizontal="center" vertical="center" wrapText="1"/>
    </xf>
    <xf numFmtId="0" fontId="74" fillId="16" borderId="7" xfId="18" applyFont="1" applyFill="1" applyBorder="1" applyAlignment="1">
      <alignment horizontal="center"/>
    </xf>
    <xf numFmtId="0" fontId="56" fillId="0" borderId="0" xfId="18" applyFont="1" applyBorder="1" applyAlignment="1">
      <alignment horizontal="center"/>
    </xf>
    <xf numFmtId="0" fontId="74" fillId="16" borderId="10" xfId="0" applyFont="1" applyFill="1" applyBorder="1" applyAlignment="1">
      <alignment horizontal="center" vertical="center" wrapText="1"/>
    </xf>
    <xf numFmtId="0" fontId="74" fillId="16" borderId="3" xfId="0" applyFont="1" applyFill="1" applyBorder="1" applyAlignment="1">
      <alignment horizontal="center" vertical="center" wrapText="1"/>
    </xf>
    <xf numFmtId="0" fontId="74" fillId="16" borderId="20" xfId="0" applyFont="1" applyFill="1" applyBorder="1" applyAlignment="1">
      <alignment horizontal="center" vertical="center" wrapText="1"/>
    </xf>
    <xf numFmtId="0" fontId="74" fillId="16" borderId="13" xfId="18" applyFont="1" applyFill="1" applyBorder="1" applyAlignment="1">
      <alignment horizontal="center"/>
    </xf>
    <xf numFmtId="0" fontId="74" fillId="16" borderId="48" xfId="18" applyFont="1" applyFill="1" applyBorder="1" applyAlignment="1">
      <alignment horizontal="center"/>
    </xf>
    <xf numFmtId="0" fontId="39" fillId="0" borderId="20" xfId="0" applyFont="1" applyBorder="1" applyAlignment="1">
      <alignment horizontal="center"/>
    </xf>
    <xf numFmtId="0" fontId="75" fillId="0" borderId="24" xfId="0" applyFont="1" applyFill="1" applyBorder="1" applyAlignment="1">
      <alignment horizontal="center" vertical="center" wrapText="1"/>
    </xf>
    <xf numFmtId="0" fontId="75" fillId="0" borderId="22" xfId="0" applyFont="1" applyFill="1" applyBorder="1" applyAlignment="1">
      <alignment horizontal="center" vertical="center" wrapText="1"/>
    </xf>
    <xf numFmtId="0" fontId="75" fillId="0" borderId="49" xfId="0" applyFont="1" applyFill="1" applyBorder="1" applyAlignment="1">
      <alignment horizontal="center" vertical="center" wrapText="1"/>
    </xf>
    <xf numFmtId="0" fontId="75" fillId="0" borderId="2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37"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75" fillId="0" borderId="50" xfId="0" applyFont="1" applyFill="1" applyBorder="1" applyAlignment="1">
      <alignment horizontal="center" vertical="center" wrapText="1"/>
    </xf>
    <xf numFmtId="0" fontId="13" fillId="0" borderId="0" xfId="0" applyFont="1" applyAlignment="1">
      <alignment horizontal="center"/>
    </xf>
    <xf numFmtId="2" fontId="39" fillId="0" borderId="10" xfId="0" applyNumberFormat="1" applyFont="1" applyBorder="1" applyAlignment="1">
      <alignment horizontal="center" vertical="center"/>
    </xf>
    <xf numFmtId="2" fontId="39" fillId="0" borderId="20" xfId="0" applyNumberFormat="1" applyFont="1" applyBorder="1" applyAlignment="1">
      <alignment horizontal="center" vertical="center"/>
    </xf>
    <xf numFmtId="0" fontId="56" fillId="5" borderId="36" xfId="0" applyFont="1" applyFill="1" applyBorder="1" applyAlignment="1">
      <alignment horizontal="center" wrapText="1"/>
    </xf>
    <xf numFmtId="0" fontId="56" fillId="5" borderId="0" xfId="0" applyFont="1" applyFill="1" applyBorder="1" applyAlignment="1">
      <alignment horizontal="center" wrapText="1"/>
    </xf>
    <xf numFmtId="0" fontId="74" fillId="12" borderId="10" xfId="0" applyFont="1" applyFill="1" applyBorder="1" applyAlignment="1">
      <alignment horizontal="center" vertical="center" wrapText="1"/>
    </xf>
    <xf numFmtId="0" fontId="74" fillId="12" borderId="20" xfId="0" applyFont="1" applyFill="1" applyBorder="1" applyAlignment="1">
      <alignment horizontal="center" vertical="center" wrapText="1"/>
    </xf>
    <xf numFmtId="2" fontId="74" fillId="12" borderId="10" xfId="0" applyNumberFormat="1" applyFont="1" applyFill="1" applyBorder="1" applyAlignment="1">
      <alignment horizontal="center" vertical="center" wrapText="1"/>
    </xf>
    <xf numFmtId="2" fontId="74" fillId="12" borderId="20" xfId="0" applyNumberFormat="1" applyFont="1" applyFill="1" applyBorder="1" applyAlignment="1">
      <alignment horizontal="center" vertical="center" wrapText="1"/>
    </xf>
    <xf numFmtId="2" fontId="74" fillId="12" borderId="51" xfId="0" applyNumberFormat="1" applyFont="1" applyFill="1" applyBorder="1" applyAlignment="1">
      <alignment horizontal="center" vertical="center" wrapText="1"/>
    </xf>
    <xf numFmtId="2" fontId="74" fillId="12" borderId="52" xfId="0" applyNumberFormat="1" applyFont="1" applyFill="1" applyBorder="1" applyAlignment="1">
      <alignment horizontal="center" vertical="center" wrapText="1"/>
    </xf>
    <xf numFmtId="2" fontId="39" fillId="0" borderId="3" xfId="0" applyNumberFormat="1" applyFont="1" applyBorder="1" applyAlignment="1">
      <alignment horizontal="center" vertical="center"/>
    </xf>
    <xf numFmtId="0" fontId="72" fillId="0" borderId="54" xfId="0" applyFont="1" applyBorder="1" applyAlignment="1">
      <alignment horizontal="right"/>
    </xf>
    <xf numFmtId="0" fontId="72" fillId="0" borderId="14" xfId="0" applyFont="1" applyBorder="1" applyAlignment="1">
      <alignment horizontal="right"/>
    </xf>
    <xf numFmtId="0" fontId="72" fillId="0" borderId="55" xfId="0" applyFont="1" applyBorder="1" applyAlignment="1">
      <alignment horizontal="right"/>
    </xf>
    <xf numFmtId="0" fontId="12" fillId="16" borderId="7" xfId="18" applyFont="1" applyFill="1" applyBorder="1" applyAlignment="1">
      <alignment horizontal="center"/>
    </xf>
    <xf numFmtId="0" fontId="22" fillId="0" borderId="0" xfId="18" applyFont="1" applyBorder="1" applyAlignment="1">
      <alignment horizontal="center"/>
    </xf>
    <xf numFmtId="0" fontId="15" fillId="16" borderId="45" xfId="18" applyFont="1" applyFill="1" applyBorder="1" applyAlignment="1">
      <alignment horizontal="center" vertical="center"/>
    </xf>
    <xf numFmtId="0" fontId="15" fillId="16" borderId="46" xfId="18" applyFont="1" applyFill="1" applyBorder="1" applyAlignment="1">
      <alignment horizontal="center" vertical="center"/>
    </xf>
    <xf numFmtId="0" fontId="15" fillId="16" borderId="17" xfId="18" applyFont="1" applyFill="1" applyBorder="1" applyAlignment="1">
      <alignment horizontal="center" vertical="center"/>
    </xf>
    <xf numFmtId="0" fontId="15" fillId="16" borderId="7" xfId="18" applyFont="1" applyFill="1" applyBorder="1" applyAlignment="1">
      <alignment horizontal="center" vertical="center" wrapText="1"/>
    </xf>
    <xf numFmtId="0" fontId="15" fillId="16" borderId="4" xfId="18"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0" xfId="0" applyFont="1" applyFill="1" applyBorder="1" applyAlignment="1">
      <alignment horizontal="center" vertical="center" wrapText="1"/>
    </xf>
    <xf numFmtId="0" fontId="15" fillId="16" borderId="48" xfId="0"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14" fillId="0" borderId="0" xfId="18" applyFont="1" applyBorder="1" applyAlignment="1">
      <alignment horizontal="center"/>
    </xf>
    <xf numFmtId="0" fontId="14" fillId="5" borderId="0" xfId="0" applyFont="1" applyFill="1" applyBorder="1" applyAlignment="1">
      <alignment horizontal="right"/>
    </xf>
    <xf numFmtId="0" fontId="15" fillId="16" borderId="13" xfId="18" applyFont="1" applyFill="1" applyBorder="1" applyAlignment="1">
      <alignment horizontal="center"/>
    </xf>
    <xf numFmtId="0" fontId="15" fillId="16" borderId="48" xfId="18" applyFont="1" applyFill="1" applyBorder="1" applyAlignment="1">
      <alignment horizontal="center"/>
    </xf>
    <xf numFmtId="0" fontId="15" fillId="16" borderId="10" xfId="0" applyFont="1" applyFill="1" applyBorder="1" applyAlignment="1">
      <alignment horizontal="center" vertical="center" wrapText="1"/>
    </xf>
    <xf numFmtId="0" fontId="15" fillId="16" borderId="20" xfId="0" applyFont="1" applyFill="1" applyBorder="1" applyAlignment="1">
      <alignment horizontal="center" vertical="center" wrapText="1"/>
    </xf>
    <xf numFmtId="0" fontId="12" fillId="0" borderId="54" xfId="0" applyFont="1" applyBorder="1" applyAlignment="1">
      <alignment horizontal="right"/>
    </xf>
    <xf numFmtId="0" fontId="12" fillId="0" borderId="14" xfId="0" applyFont="1" applyBorder="1" applyAlignment="1">
      <alignment horizontal="right"/>
    </xf>
    <xf numFmtId="0" fontId="22" fillId="5" borderId="0" xfId="0" applyFont="1" applyFill="1" applyBorder="1" applyAlignment="1">
      <alignment horizontal="right"/>
    </xf>
    <xf numFmtId="0" fontId="22" fillId="0" borderId="63" xfId="18" applyFont="1" applyBorder="1"/>
    <xf numFmtId="0" fontId="13" fillId="0" borderId="56" xfId="0" applyFont="1" applyBorder="1"/>
    <xf numFmtId="0" fontId="12" fillId="16" borderId="45" xfId="18" applyFont="1" applyFill="1" applyBorder="1" applyAlignment="1">
      <alignment horizontal="center" vertical="center"/>
    </xf>
    <xf numFmtId="0" fontId="12" fillId="16" borderId="46" xfId="18" applyFont="1" applyFill="1" applyBorder="1" applyAlignment="1">
      <alignment horizontal="center" vertical="center"/>
    </xf>
    <xf numFmtId="0" fontId="12" fillId="16" borderId="17" xfId="18" applyFont="1" applyFill="1" applyBorder="1" applyAlignment="1">
      <alignment horizontal="center" vertical="center"/>
    </xf>
    <xf numFmtId="0" fontId="12" fillId="16" borderId="7" xfId="18" applyFont="1" applyFill="1" applyBorder="1" applyAlignment="1">
      <alignment horizontal="center" vertical="center" wrapText="1"/>
    </xf>
    <xf numFmtId="0" fontId="12" fillId="16" borderId="4" xfId="18"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2"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25"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37" xfId="0" applyFont="1" applyFill="1" applyBorder="1" applyAlignment="1">
      <alignment horizontal="center" vertical="center" wrapText="1"/>
    </xf>
    <xf numFmtId="0" fontId="52" fillId="0" borderId="15"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2" fillId="16" borderId="40" xfId="0" applyFont="1" applyFill="1" applyBorder="1" applyAlignment="1">
      <alignment horizontal="center" vertical="center" wrapText="1"/>
    </xf>
    <xf numFmtId="0" fontId="12" fillId="16" borderId="48" xfId="0" applyFont="1" applyFill="1" applyBorder="1" applyAlignment="1">
      <alignment horizontal="center" vertical="center" wrapText="1"/>
    </xf>
    <xf numFmtId="0" fontId="12" fillId="16" borderId="13" xfId="18" applyFont="1" applyFill="1" applyBorder="1" applyAlignment="1">
      <alignment horizontal="center"/>
    </xf>
    <xf numFmtId="0" fontId="12" fillId="16" borderId="48" xfId="18" applyFont="1" applyFill="1" applyBorder="1" applyAlignment="1">
      <alignment horizontal="center"/>
    </xf>
    <xf numFmtId="0" fontId="51" fillId="0" borderId="24"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2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37" xfId="0" applyFont="1" applyFill="1" applyBorder="1" applyAlignment="1">
      <alignment horizontal="center" vertical="center" wrapText="1"/>
    </xf>
    <xf numFmtId="0" fontId="51" fillId="0" borderId="15" xfId="0" applyFont="1" applyFill="1" applyBorder="1" applyAlignment="1">
      <alignment horizontal="center" vertical="center" wrapText="1"/>
    </xf>
    <xf numFmtId="0" fontId="51" fillId="0" borderId="19" xfId="0" applyFont="1" applyFill="1" applyBorder="1" applyAlignment="1">
      <alignment horizontal="center" vertical="center" wrapText="1"/>
    </xf>
    <xf numFmtId="0" fontId="51" fillId="0" borderId="50" xfId="0" applyFont="1" applyFill="1" applyBorder="1" applyAlignment="1">
      <alignment horizontal="center" vertical="center" wrapText="1"/>
    </xf>
    <xf numFmtId="2" fontId="12" fillId="12" borderId="51" xfId="0" applyNumberFormat="1" applyFont="1" applyFill="1" applyBorder="1" applyAlignment="1">
      <alignment horizontal="center" vertical="center" wrapText="1"/>
    </xf>
    <xf numFmtId="2" fontId="12" fillId="12" borderId="52" xfId="0" applyNumberFormat="1" applyFont="1" applyFill="1" applyBorder="1" applyAlignment="1">
      <alignment horizontal="center" vertical="center" wrapText="1"/>
    </xf>
    <xf numFmtId="0" fontId="50" fillId="0" borderId="0" xfId="0" applyFont="1" applyBorder="1" applyAlignment="1">
      <alignment horizontal="center" vertical="center" wrapText="1"/>
    </xf>
    <xf numFmtId="0" fontId="50" fillId="0" borderId="0" xfId="0" applyFont="1" applyBorder="1" applyAlignment="1">
      <alignment horizontal="center" vertical="center"/>
    </xf>
    <xf numFmtId="0" fontId="14" fillId="5" borderId="0" xfId="13" applyFont="1" applyFill="1" applyBorder="1" applyAlignment="1">
      <alignment horizontal="right"/>
    </xf>
    <xf numFmtId="0" fontId="15" fillId="5" borderId="0" xfId="13" applyFont="1" applyFill="1" applyBorder="1" applyAlignment="1">
      <alignment horizontal="center"/>
    </xf>
    <xf numFmtId="0" fontId="15" fillId="5" borderId="37" xfId="13" applyFont="1" applyFill="1" applyBorder="1" applyAlignment="1">
      <alignment horizontal="center"/>
    </xf>
    <xf numFmtId="0" fontId="15" fillId="0" borderId="70" xfId="13" applyFont="1" applyBorder="1" applyAlignment="1">
      <alignment horizontal="left"/>
    </xf>
    <xf numFmtId="0" fontId="15" fillId="0" borderId="22" xfId="13" applyFont="1" applyBorder="1" applyAlignment="1">
      <alignment horizontal="left"/>
    </xf>
    <xf numFmtId="0" fontId="15" fillId="0" borderId="49" xfId="13" applyFont="1" applyBorder="1" applyAlignment="1">
      <alignment horizontal="left"/>
    </xf>
    <xf numFmtId="0" fontId="15" fillId="16" borderId="13" xfId="18" applyFont="1" applyFill="1" applyBorder="1" applyAlignment="1">
      <alignment horizontal="center" vertical="center"/>
    </xf>
    <xf numFmtId="0" fontId="15" fillId="16" borderId="48" xfId="18" applyFont="1" applyFill="1" applyBorder="1" applyAlignment="1">
      <alignment horizontal="center" vertical="center"/>
    </xf>
    <xf numFmtId="0" fontId="15" fillId="16" borderId="5" xfId="13" applyFont="1" applyFill="1" applyBorder="1" applyAlignment="1">
      <alignment horizontal="center" vertical="center" wrapText="1"/>
    </xf>
    <xf numFmtId="0" fontId="15" fillId="16" borderId="17" xfId="13" applyFont="1" applyFill="1" applyBorder="1" applyAlignment="1">
      <alignment horizontal="center" vertical="center" wrapText="1"/>
    </xf>
    <xf numFmtId="0" fontId="15" fillId="16" borderId="6" xfId="13" applyFont="1" applyFill="1" applyBorder="1" applyAlignment="1">
      <alignment horizontal="center" vertical="center" wrapText="1"/>
    </xf>
    <xf numFmtId="0" fontId="15" fillId="16" borderId="7" xfId="13" applyFont="1" applyFill="1" applyBorder="1" applyAlignment="1">
      <alignment horizontal="center" vertical="center"/>
    </xf>
    <xf numFmtId="0" fontId="15" fillId="16" borderId="11" xfId="13" applyFont="1" applyFill="1" applyBorder="1" applyAlignment="1">
      <alignment horizontal="center" vertical="center"/>
    </xf>
    <xf numFmtId="0" fontId="15" fillId="16" borderId="4" xfId="13" applyFont="1" applyFill="1" applyBorder="1" applyAlignment="1">
      <alignment horizontal="center" vertical="center"/>
    </xf>
    <xf numFmtId="0" fontId="15" fillId="16" borderId="7" xfId="18" applyFont="1" applyFill="1" applyBorder="1" applyAlignment="1">
      <alignment horizontal="center" vertical="center"/>
    </xf>
    <xf numFmtId="0" fontId="15" fillId="16" borderId="3" xfId="0" applyFont="1" applyFill="1" applyBorder="1" applyAlignment="1">
      <alignment horizontal="center" vertical="center" wrapText="1"/>
    </xf>
    <xf numFmtId="0" fontId="15" fillId="0" borderId="54" xfId="13" applyFont="1" applyBorder="1" applyAlignment="1">
      <alignment horizontal="right" wrapText="1"/>
    </xf>
    <xf numFmtId="0" fontId="15" fillId="0" borderId="14" xfId="13" applyFont="1" applyBorder="1" applyAlignment="1">
      <alignment horizontal="right" wrapText="1"/>
    </xf>
    <xf numFmtId="0" fontId="13" fillId="0" borderId="20" xfId="0" applyFont="1" applyBorder="1"/>
    <xf numFmtId="0" fontId="15" fillId="0" borderId="54" xfId="13" applyFont="1" applyBorder="1" applyAlignment="1">
      <alignment horizontal="right"/>
    </xf>
    <xf numFmtId="0" fontId="15" fillId="0" borderId="14" xfId="13" applyFont="1" applyBorder="1" applyAlignment="1">
      <alignment horizontal="right"/>
    </xf>
    <xf numFmtId="0" fontId="14" fillId="0" borderId="63" xfId="18" applyFont="1" applyBorder="1" applyAlignment="1">
      <alignment wrapText="1"/>
    </xf>
    <xf numFmtId="0" fontId="14" fillId="0" borderId="56" xfId="18" applyFont="1" applyBorder="1" applyAlignment="1">
      <alignment wrapText="1"/>
    </xf>
    <xf numFmtId="0" fontId="14" fillId="0" borderId="61" xfId="18" applyFont="1" applyBorder="1" applyAlignment="1">
      <alignment wrapText="1"/>
    </xf>
    <xf numFmtId="0" fontId="9" fillId="0" borderId="0" xfId="18" applyFont="1" applyBorder="1" applyAlignment="1">
      <alignment horizontal="center"/>
    </xf>
    <xf numFmtId="0" fontId="33" fillId="0" borderId="54" xfId="118" applyFont="1" applyBorder="1" applyAlignment="1">
      <alignment horizontal="right" vertical="center"/>
    </xf>
    <xf numFmtId="0" fontId="33" fillId="0" borderId="14" xfId="118" applyFont="1" applyBorder="1" applyAlignment="1">
      <alignment horizontal="right" vertical="center"/>
    </xf>
    <xf numFmtId="0" fontId="33" fillId="0" borderId="55" xfId="118" applyFont="1" applyBorder="1" applyAlignment="1">
      <alignment horizontal="right" vertical="center"/>
    </xf>
    <xf numFmtId="0" fontId="14" fillId="0" borderId="63" xfId="118" applyFont="1" applyBorder="1" applyAlignment="1">
      <alignment horizontal="left" vertical="center"/>
    </xf>
    <xf numFmtId="0" fontId="14" fillId="0" borderId="56" xfId="118" applyFont="1" applyBorder="1" applyAlignment="1">
      <alignment horizontal="left" vertical="center"/>
    </xf>
    <xf numFmtId="0" fontId="14" fillId="0" borderId="61" xfId="118" applyFont="1" applyBorder="1" applyAlignment="1">
      <alignment horizontal="left" vertical="center"/>
    </xf>
    <xf numFmtId="0" fontId="25" fillId="0" borderId="17" xfId="118" applyFont="1" applyBorder="1" applyAlignment="1">
      <alignment horizontal="left" vertical="center" wrapText="1"/>
    </xf>
    <xf numFmtId="0" fontId="25" fillId="0" borderId="11" xfId="118" applyFont="1" applyBorder="1" applyAlignment="1">
      <alignment horizontal="left" vertical="center" wrapText="1"/>
    </xf>
    <xf numFmtId="0" fontId="25" fillId="0" borderId="18" xfId="118" applyFont="1" applyBorder="1" applyAlignment="1">
      <alignment horizontal="left" vertical="center" wrapText="1"/>
    </xf>
    <xf numFmtId="0" fontId="25" fillId="0" borderId="63" xfId="116" applyFont="1" applyBorder="1" applyAlignment="1">
      <alignment horizontal="left" vertical="top" wrapText="1"/>
    </xf>
    <xf numFmtId="0" fontId="25" fillId="0" borderId="56" xfId="116" applyFont="1" applyBorder="1" applyAlignment="1">
      <alignment horizontal="left" vertical="top" wrapText="1"/>
    </xf>
    <xf numFmtId="0" fontId="14" fillId="5" borderId="36" xfId="13" applyFont="1" applyFill="1" applyBorder="1" applyAlignment="1">
      <alignment horizontal="left" vertical="center"/>
    </xf>
    <xf numFmtId="0" fontId="14" fillId="5" borderId="0" xfId="13" applyFont="1" applyFill="1" applyBorder="1" applyAlignment="1">
      <alignment horizontal="left" vertical="center"/>
    </xf>
    <xf numFmtId="0" fontId="15" fillId="5" borderId="0" xfId="18" applyFont="1" applyFill="1" applyAlignment="1">
      <alignment horizontal="center"/>
    </xf>
    <xf numFmtId="0" fontId="9" fillId="0" borderId="37" xfId="18" applyFont="1" applyBorder="1" applyAlignment="1">
      <alignment horizontal="center"/>
    </xf>
    <xf numFmtId="0" fontId="13" fillId="13" borderId="10" xfId="0" applyFont="1" applyFill="1" applyBorder="1"/>
    <xf numFmtId="0" fontId="14" fillId="5" borderId="0" xfId="18" applyFont="1" applyFill="1" applyBorder="1" applyAlignment="1">
      <alignment horizontal="right"/>
    </xf>
    <xf numFmtId="0" fontId="14" fillId="5" borderId="37" xfId="18" applyFont="1" applyFill="1" applyBorder="1" applyAlignment="1">
      <alignment horizontal="right"/>
    </xf>
    <xf numFmtId="0" fontId="14" fillId="0" borderId="63" xfId="18" applyFont="1" applyBorder="1"/>
    <xf numFmtId="0" fontId="13" fillId="0" borderId="61" xfId="0" applyFont="1" applyBorder="1"/>
    <xf numFmtId="0" fontId="14" fillId="0" borderId="36" xfId="18" applyFont="1" applyBorder="1"/>
    <xf numFmtId="0" fontId="13" fillId="0" borderId="0" xfId="0" applyFont="1" applyBorder="1"/>
    <xf numFmtId="0" fontId="13" fillId="0" borderId="37" xfId="0" applyFont="1" applyBorder="1"/>
    <xf numFmtId="0" fontId="15" fillId="16" borderId="39" xfId="0" applyFont="1" applyFill="1" applyBorder="1" applyAlignment="1">
      <alignment horizontal="left"/>
    </xf>
    <xf numFmtId="0" fontId="15" fillId="16" borderId="40" xfId="0" applyFont="1" applyFill="1" applyBorder="1" applyAlignment="1">
      <alignment horizontal="left"/>
    </xf>
    <xf numFmtId="0" fontId="15" fillId="16" borderId="41" xfId="0" applyFont="1" applyFill="1" applyBorder="1" applyAlignment="1">
      <alignment horizontal="left"/>
    </xf>
    <xf numFmtId="0" fontId="15" fillId="0" borderId="36" xfId="0" applyFont="1" applyBorder="1" applyAlignment="1">
      <alignment horizontal="center"/>
    </xf>
    <xf numFmtId="0" fontId="15" fillId="0" borderId="0" xfId="0" applyFont="1" applyBorder="1" applyAlignment="1">
      <alignment horizontal="center"/>
    </xf>
    <xf numFmtId="0" fontId="15" fillId="0" borderId="37" xfId="0" applyFont="1" applyBorder="1" applyAlignment="1">
      <alignment horizontal="center"/>
    </xf>
    <xf numFmtId="0" fontId="15" fillId="9" borderId="24"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9" borderId="49"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37" xfId="0" applyFont="1" applyFill="1" applyBorder="1" applyAlignment="1">
      <alignment horizontal="center" vertical="center" wrapText="1"/>
    </xf>
    <xf numFmtId="0" fontId="15" fillId="9" borderId="57"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5" fillId="0" borderId="54" xfId="0" applyFont="1" applyBorder="1" applyAlignment="1">
      <alignment horizontal="right"/>
    </xf>
    <xf numFmtId="0" fontId="15" fillId="0" borderId="14" xfId="0" applyFont="1" applyBorder="1" applyAlignment="1">
      <alignment horizontal="right"/>
    </xf>
    <xf numFmtId="0" fontId="15" fillId="0" borderId="55" xfId="0" applyFont="1" applyBorder="1" applyAlignment="1">
      <alignment horizontal="right"/>
    </xf>
    <xf numFmtId="0" fontId="14" fillId="5" borderId="0" xfId="18" applyFont="1" applyFill="1" applyBorder="1" applyAlignment="1">
      <alignment horizontal="center"/>
    </xf>
    <xf numFmtId="0" fontId="15" fillId="5" borderId="0" xfId="18" applyFont="1" applyFill="1" applyBorder="1" applyAlignment="1">
      <alignment horizontal="center"/>
    </xf>
    <xf numFmtId="0" fontId="15" fillId="5" borderId="37" xfId="18" applyFont="1" applyFill="1" applyBorder="1" applyAlignment="1">
      <alignment horizontal="center"/>
    </xf>
    <xf numFmtId="0" fontId="15" fillId="16" borderId="41" xfId="18" applyFont="1" applyFill="1" applyBorder="1" applyAlignment="1">
      <alignment horizontal="center"/>
    </xf>
    <xf numFmtId="0" fontId="13" fillId="0" borderId="0" xfId="0" applyFont="1" applyBorder="1" applyAlignment="1">
      <alignment horizontal="center"/>
    </xf>
    <xf numFmtId="0" fontId="13" fillId="13" borderId="3" xfId="0" applyFont="1" applyFill="1" applyBorder="1"/>
    <xf numFmtId="0" fontId="13" fillId="13" borderId="10" xfId="0" applyFont="1" applyFill="1" applyBorder="1" applyAlignment="1">
      <alignment wrapText="1"/>
    </xf>
    <xf numFmtId="0" fontId="13" fillId="13" borderId="3" xfId="0" applyFont="1" applyFill="1" applyBorder="1" applyAlignment="1">
      <alignment wrapText="1"/>
    </xf>
    <xf numFmtId="0" fontId="15" fillId="16" borderId="7" xfId="18" applyFont="1" applyFill="1" applyBorder="1" applyAlignment="1">
      <alignment horizontal="center"/>
    </xf>
    <xf numFmtId="10" fontId="0" fillId="0" borderId="10" xfId="0" applyNumberFormat="1" applyBorder="1" applyAlignment="1">
      <alignment horizontal="center" vertical="center"/>
    </xf>
    <xf numFmtId="10" fontId="0" fillId="0" borderId="3" xfId="0" applyNumberFormat="1" applyBorder="1" applyAlignment="1">
      <alignment horizontal="center" vertical="center"/>
    </xf>
    <xf numFmtId="10" fontId="0" fillId="0" borderId="58" xfId="0" applyNumberFormat="1" applyBorder="1" applyAlignment="1">
      <alignment horizontal="center" vertical="center"/>
    </xf>
    <xf numFmtId="0" fontId="15" fillId="16" borderId="58" xfId="0" applyFont="1" applyFill="1" applyBorder="1" applyAlignment="1">
      <alignment horizontal="center" vertical="center" wrapText="1"/>
    </xf>
    <xf numFmtId="0" fontId="15" fillId="0" borderId="0" xfId="18" applyFont="1" applyFill="1" applyAlignment="1">
      <alignment horizontal="left"/>
    </xf>
    <xf numFmtId="0" fontId="15" fillId="16" borderId="10" xfId="18" applyFont="1" applyFill="1" applyBorder="1" applyAlignment="1">
      <alignment horizontal="center"/>
    </xf>
    <xf numFmtId="0" fontId="15" fillId="16" borderId="20" xfId="18" applyFont="1" applyFill="1" applyBorder="1" applyAlignment="1">
      <alignment horizontal="center"/>
    </xf>
    <xf numFmtId="0" fontId="15" fillId="16" borderId="4" xfId="18" applyFont="1" applyFill="1" applyBorder="1" applyAlignment="1">
      <alignment horizontal="center"/>
    </xf>
    <xf numFmtId="0" fontId="0" fillId="0" borderId="19" xfId="0" applyBorder="1" applyAlignment="1">
      <alignment horizontal="center"/>
    </xf>
    <xf numFmtId="0" fontId="15" fillId="16" borderId="24"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0" borderId="0" xfId="0" applyFont="1" applyAlignment="1">
      <alignment horizontal="left"/>
    </xf>
    <xf numFmtId="0" fontId="0" fillId="0" borderId="0" xfId="0"/>
    <xf numFmtId="0" fontId="14" fillId="0" borderId="0" xfId="0" applyFont="1" applyAlignment="1">
      <alignment horizontal="left"/>
    </xf>
    <xf numFmtId="0" fontId="15" fillId="16" borderId="23" xfId="0" applyFont="1" applyFill="1" applyBorder="1" applyAlignment="1">
      <alignment horizontal="center" vertical="center" wrapText="1"/>
    </xf>
    <xf numFmtId="0" fontId="15" fillId="16" borderId="16"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9" fillId="0" borderId="0" xfId="18" applyFont="1" applyAlignment="1">
      <alignment horizontal="center"/>
    </xf>
    <xf numFmtId="0" fontId="12" fillId="0" borderId="0" xfId="0" applyFont="1" applyAlignment="1">
      <alignment horizontal="center"/>
    </xf>
    <xf numFmtId="0" fontId="14" fillId="0" borderId="0" xfId="18" applyFont="1"/>
    <xf numFmtId="0" fontId="13" fillId="0" borderId="0" xfId="0" applyFont="1"/>
    <xf numFmtId="0" fontId="48" fillId="0" borderId="24" xfId="78" applyFont="1" applyFill="1" applyBorder="1" applyAlignment="1">
      <alignment horizontal="center" vertical="center" wrapText="1"/>
    </xf>
    <xf numFmtId="0" fontId="48" fillId="0" borderId="22" xfId="78" applyFont="1" applyFill="1" applyBorder="1" applyAlignment="1">
      <alignment horizontal="center" vertical="center" wrapText="1"/>
    </xf>
    <xf numFmtId="0" fontId="48" fillId="0" borderId="21" xfId="78" applyFont="1" applyFill="1" applyBorder="1" applyAlignment="1">
      <alignment horizontal="center" vertical="center" wrapText="1"/>
    </xf>
    <xf numFmtId="0" fontId="48" fillId="0" borderId="25" xfId="78" applyFont="1" applyFill="1" applyBorder="1" applyAlignment="1">
      <alignment horizontal="center" vertical="center" wrapText="1"/>
    </xf>
    <xf numFmtId="0" fontId="48" fillId="0" borderId="0" xfId="78" applyFont="1" applyFill="1" applyBorder="1" applyAlignment="1">
      <alignment horizontal="center" vertical="center" wrapText="1"/>
    </xf>
    <xf numFmtId="0" fontId="48" fillId="0" borderId="26" xfId="78" applyFont="1" applyFill="1" applyBorder="1" applyAlignment="1">
      <alignment horizontal="center" vertical="center" wrapText="1"/>
    </xf>
    <xf numFmtId="0" fontId="48" fillId="0" borderId="15" xfId="78" applyFont="1" applyFill="1" applyBorder="1" applyAlignment="1">
      <alignment horizontal="center" vertical="center" wrapText="1"/>
    </xf>
    <xf numFmtId="0" fontId="48" fillId="0" borderId="19" xfId="78" applyFont="1" applyFill="1" applyBorder="1" applyAlignment="1">
      <alignment horizontal="center" vertical="center" wrapText="1"/>
    </xf>
    <xf numFmtId="0" fontId="48" fillId="0" borderId="29" xfId="78" applyFont="1" applyFill="1" applyBorder="1" applyAlignment="1">
      <alignment horizontal="center" vertical="center" wrapText="1"/>
    </xf>
    <xf numFmtId="0" fontId="15" fillId="16" borderId="4" xfId="78" applyFont="1" applyFill="1" applyBorder="1" applyAlignment="1">
      <alignment horizontal="center" vertical="center" wrapText="1"/>
    </xf>
    <xf numFmtId="0" fontId="15" fillId="16" borderId="23" xfId="78" applyFont="1" applyFill="1" applyBorder="1" applyAlignment="1">
      <alignment horizontal="center" vertical="center" wrapText="1"/>
    </xf>
    <xf numFmtId="0" fontId="15" fillId="16" borderId="16" xfId="78" applyFont="1" applyFill="1" applyBorder="1" applyAlignment="1">
      <alignment horizontal="center" vertical="center" wrapText="1"/>
    </xf>
    <xf numFmtId="0" fontId="15" fillId="16" borderId="11" xfId="78" applyFont="1" applyFill="1" applyBorder="1" applyAlignment="1">
      <alignment horizontal="center" vertical="center" wrapText="1"/>
    </xf>
    <xf numFmtId="0" fontId="15" fillId="0" borderId="0" xfId="123" applyFont="1" applyAlignment="1">
      <alignment horizontal="left" vertical="center" wrapText="1"/>
    </xf>
    <xf numFmtId="0" fontId="15" fillId="18" borderId="0" xfId="78" applyFont="1" applyFill="1" applyAlignment="1">
      <alignment horizontal="left" vertical="center" wrapText="1"/>
    </xf>
    <xf numFmtId="2" fontId="15" fillId="24" borderId="7" xfId="126" applyNumberFormat="1" applyFont="1" applyFill="1" applyBorder="1" applyAlignment="1">
      <alignment horizontal="center" vertical="center" wrapText="1"/>
    </xf>
    <xf numFmtId="2" fontId="15" fillId="24" borderId="4" xfId="126" applyNumberFormat="1" applyFont="1" applyFill="1" applyBorder="1" applyAlignment="1">
      <alignment horizontal="center" vertical="center" wrapText="1"/>
    </xf>
    <xf numFmtId="2" fontId="15" fillId="24" borderId="5" xfId="126" applyNumberFormat="1" applyFont="1" applyFill="1" applyBorder="1" applyAlignment="1">
      <alignment horizontal="center" vertical="center" wrapText="1"/>
    </xf>
    <xf numFmtId="2" fontId="15" fillId="24" borderId="6" xfId="126" applyNumberFormat="1" applyFont="1" applyFill="1" applyBorder="1" applyAlignment="1">
      <alignment horizontal="center" vertical="center" wrapText="1"/>
    </xf>
    <xf numFmtId="0" fontId="33" fillId="0" borderId="32" xfId="78" applyFont="1" applyBorder="1" applyAlignment="1">
      <alignment horizontal="right" vertical="center"/>
    </xf>
    <xf numFmtId="0" fontId="33" fillId="0" borderId="2" xfId="78" applyFont="1" applyBorder="1" applyAlignment="1">
      <alignment horizontal="right" vertical="center"/>
    </xf>
    <xf numFmtId="0" fontId="33" fillId="0" borderId="33" xfId="78" applyFont="1" applyBorder="1" applyAlignment="1">
      <alignment horizontal="right" vertical="center"/>
    </xf>
    <xf numFmtId="0" fontId="15" fillId="0" borderId="63" xfId="123" applyFont="1" applyBorder="1" applyAlignment="1">
      <alignment horizontal="center" vertical="center" wrapText="1"/>
    </xf>
    <xf numFmtId="0" fontId="15" fillId="0" borderId="56" xfId="123" applyFont="1" applyBorder="1" applyAlignment="1">
      <alignment horizontal="center" vertical="center" wrapText="1"/>
    </xf>
    <xf numFmtId="0" fontId="15" fillId="0" borderId="61" xfId="123" applyFont="1" applyBorder="1" applyAlignment="1">
      <alignment horizontal="center" vertical="center" wrapText="1"/>
    </xf>
    <xf numFmtId="0" fontId="14" fillId="5" borderId="36" xfId="18" applyFont="1" applyFill="1" applyBorder="1" applyAlignment="1">
      <alignment horizontal="center"/>
    </xf>
    <xf numFmtId="0" fontId="14" fillId="5" borderId="37" xfId="18" applyFont="1" applyFill="1" applyBorder="1" applyAlignment="1">
      <alignment horizontal="center"/>
    </xf>
    <xf numFmtId="0" fontId="15" fillId="0" borderId="10" xfId="0" applyFont="1" applyBorder="1" applyAlignment="1">
      <alignment horizontal="left"/>
    </xf>
    <xf numFmtId="0" fontId="15" fillId="0" borderId="3" xfId="0" applyFont="1" applyBorder="1" applyAlignment="1">
      <alignment horizontal="left"/>
    </xf>
    <xf numFmtId="0" fontId="15" fillId="0" borderId="20" xfId="0" applyFont="1" applyBorder="1" applyAlignment="1">
      <alignment horizontal="left"/>
    </xf>
    <xf numFmtId="0" fontId="15" fillId="0" borderId="15" xfId="0" applyFont="1" applyBorder="1" applyAlignment="1">
      <alignment wrapText="1"/>
    </xf>
    <xf numFmtId="0" fontId="13" fillId="0" borderId="19" xfId="0" applyFont="1" applyBorder="1" applyAlignment="1">
      <alignment wrapText="1"/>
    </xf>
    <xf numFmtId="0" fontId="13" fillId="0" borderId="29" xfId="0" applyFont="1" applyBorder="1" applyAlignment="1">
      <alignment wrapText="1"/>
    </xf>
    <xf numFmtId="0" fontId="9" fillId="0" borderId="19" xfId="18" applyFont="1" applyBorder="1" applyAlignment="1">
      <alignment horizontal="right"/>
    </xf>
    <xf numFmtId="0" fontId="15" fillId="0" borderId="24"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Border="1" applyAlignment="1">
      <alignment horizontal="center" vertical="center"/>
    </xf>
    <xf numFmtId="0" fontId="15" fillId="0" borderId="26"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9" xfId="0" applyFont="1" applyBorder="1" applyAlignment="1">
      <alignment horizontal="center" vertical="center"/>
    </xf>
    <xf numFmtId="0" fontId="15" fillId="16" borderId="4" xfId="18" applyNumberFormat="1" applyFont="1" applyFill="1" applyBorder="1" applyAlignment="1">
      <alignment horizontal="center" vertical="center"/>
    </xf>
    <xf numFmtId="0" fontId="15" fillId="16" borderId="9" xfId="18" applyNumberFormat="1" applyFont="1" applyFill="1" applyBorder="1" applyAlignment="1">
      <alignment horizontal="center" vertical="center"/>
    </xf>
    <xf numFmtId="0" fontId="15" fillId="16" borderId="10" xfId="0" applyNumberFormat="1" applyFont="1" applyFill="1" applyBorder="1" applyAlignment="1">
      <alignment horizontal="center" vertical="center" wrapText="1"/>
    </xf>
    <xf numFmtId="0" fontId="15" fillId="16" borderId="3" xfId="0" applyNumberFormat="1" applyFont="1" applyFill="1" applyBorder="1" applyAlignment="1">
      <alignment horizontal="center" vertical="center" wrapText="1"/>
    </xf>
    <xf numFmtId="0" fontId="15" fillId="16" borderId="20" xfId="0" applyNumberFormat="1" applyFont="1" applyFill="1" applyBorder="1" applyAlignment="1">
      <alignment horizontal="center" vertical="center" wrapText="1"/>
    </xf>
    <xf numFmtId="0" fontId="15" fillId="16" borderId="58" xfId="0" applyNumberFormat="1" applyFont="1" applyFill="1" applyBorder="1" applyAlignment="1">
      <alignment horizontal="center" vertical="center" wrapText="1"/>
    </xf>
    <xf numFmtId="2" fontId="9" fillId="0" borderId="23" xfId="13" applyNumberFormat="1" applyFont="1" applyBorder="1" applyAlignment="1">
      <alignment horizontal="center" vertical="center" wrapText="1"/>
    </xf>
    <xf numFmtId="2" fontId="9" fillId="0" borderId="16" xfId="13" applyNumberFormat="1" applyFont="1" applyBorder="1" applyAlignment="1">
      <alignment horizontal="center" vertical="center" wrapText="1"/>
    </xf>
    <xf numFmtId="2" fontId="9" fillId="0" borderId="11" xfId="13" applyNumberFormat="1" applyFont="1" applyBorder="1" applyAlignment="1">
      <alignment horizontal="center" vertical="center" wrapText="1"/>
    </xf>
    <xf numFmtId="2" fontId="9" fillId="0" borderId="42" xfId="13" applyNumberFormat="1" applyFont="1" applyBorder="1" applyAlignment="1">
      <alignment horizontal="center" vertical="center" wrapText="1"/>
    </xf>
    <xf numFmtId="2" fontId="9" fillId="0" borderId="53" xfId="13" applyNumberFormat="1" applyFont="1" applyBorder="1" applyAlignment="1">
      <alignment horizontal="center" vertical="center" wrapText="1"/>
    </xf>
    <xf numFmtId="2" fontId="9" fillId="0" borderId="18" xfId="13" applyNumberFormat="1" applyFont="1" applyBorder="1" applyAlignment="1">
      <alignment horizontal="center" vertical="center" wrapText="1"/>
    </xf>
    <xf numFmtId="2" fontId="9" fillId="0" borderId="23" xfId="13" applyNumberFormat="1" applyFont="1" applyFill="1" applyBorder="1" applyAlignment="1">
      <alignment horizontal="center" vertical="center" wrapText="1"/>
    </xf>
    <xf numFmtId="2" fontId="9" fillId="0" borderId="16" xfId="13" applyNumberFormat="1" applyFont="1" applyFill="1" applyBorder="1" applyAlignment="1">
      <alignment horizontal="center" vertical="center" wrapText="1"/>
    </xf>
    <xf numFmtId="2" fontId="9" fillId="0" borderId="11" xfId="13" applyNumberFormat="1" applyFont="1" applyFill="1" applyBorder="1" applyAlignment="1">
      <alignment horizontal="center" vertical="center" wrapText="1"/>
    </xf>
    <xf numFmtId="0" fontId="9" fillId="0" borderId="0" xfId="18" applyNumberFormat="1" applyFont="1" applyBorder="1" applyAlignment="1">
      <alignment horizontal="center"/>
    </xf>
    <xf numFmtId="0" fontId="13" fillId="0" borderId="0" xfId="0" applyNumberFormat="1" applyFont="1" applyBorder="1" applyAlignment="1">
      <alignment horizontal="center"/>
    </xf>
    <xf numFmtId="0" fontId="14" fillId="5" borderId="0" xfId="18" applyNumberFormat="1" applyFont="1" applyFill="1" applyBorder="1" applyAlignment="1">
      <alignment horizontal="right"/>
    </xf>
    <xf numFmtId="0" fontId="15" fillId="16" borderId="10" xfId="18" applyNumberFormat="1" applyFont="1" applyFill="1" applyBorder="1" applyAlignment="1">
      <alignment horizontal="center" vertical="center"/>
    </xf>
    <xf numFmtId="0" fontId="15" fillId="16" borderId="3" xfId="18" applyNumberFormat="1" applyFont="1" applyFill="1" applyBorder="1" applyAlignment="1">
      <alignment horizontal="center" vertical="center"/>
    </xf>
    <xf numFmtId="0" fontId="15" fillId="16" borderId="20" xfId="18" applyNumberFormat="1" applyFont="1" applyFill="1" applyBorder="1" applyAlignment="1">
      <alignment horizontal="center" vertical="center"/>
    </xf>
    <xf numFmtId="0" fontId="15" fillId="16" borderId="13" xfId="18" applyNumberFormat="1" applyFont="1" applyFill="1" applyBorder="1" applyAlignment="1">
      <alignment horizontal="center"/>
    </xf>
    <xf numFmtId="0" fontId="15" fillId="16" borderId="40" xfId="18" applyNumberFormat="1" applyFont="1" applyFill="1" applyBorder="1" applyAlignment="1">
      <alignment horizontal="center"/>
    </xf>
    <xf numFmtId="0" fontId="15" fillId="16" borderId="48" xfId="18" applyNumberFormat="1" applyFont="1" applyFill="1" applyBorder="1" applyAlignment="1">
      <alignment horizontal="center"/>
    </xf>
    <xf numFmtId="0" fontId="13" fillId="13" borderId="10" xfId="0" applyNumberFormat="1" applyFont="1" applyFill="1" applyBorder="1" applyAlignment="1">
      <alignment horizontal="justify"/>
    </xf>
    <xf numFmtId="0" fontId="13" fillId="13" borderId="3" xfId="0" applyNumberFormat="1" applyFont="1" applyFill="1" applyBorder="1" applyAlignment="1">
      <alignment horizontal="justify"/>
    </xf>
    <xf numFmtId="0" fontId="13" fillId="0" borderId="3" xfId="0" applyNumberFormat="1" applyFont="1" applyBorder="1" applyAlignment="1">
      <alignment horizontal="justify"/>
    </xf>
    <xf numFmtId="0" fontId="13" fillId="0" borderId="20" xfId="0" applyNumberFormat="1" applyFont="1" applyBorder="1" applyAlignment="1">
      <alignment horizontal="justify"/>
    </xf>
    <xf numFmtId="0" fontId="14" fillId="0" borderId="63" xfId="18" applyNumberFormat="1" applyFont="1" applyBorder="1" applyAlignment="1">
      <alignment horizontal="center" wrapText="1"/>
    </xf>
    <xf numFmtId="0" fontId="14" fillId="0" borderId="56" xfId="18" applyNumberFormat="1" applyFont="1" applyBorder="1" applyAlignment="1">
      <alignment horizontal="center" wrapText="1"/>
    </xf>
    <xf numFmtId="0" fontId="12" fillId="0" borderId="54" xfId="0" applyNumberFormat="1" applyFont="1" applyBorder="1" applyAlignment="1">
      <alignment horizontal="right"/>
    </xf>
    <xf numFmtId="0" fontId="12" fillId="0" borderId="14" xfId="0" applyNumberFormat="1" applyFont="1" applyBorder="1" applyAlignment="1">
      <alignment horizontal="right"/>
    </xf>
    <xf numFmtId="0" fontId="15" fillId="16" borderId="5" xfId="13" applyNumberFormat="1" applyFont="1" applyFill="1" applyBorder="1" applyAlignment="1">
      <alignment horizontal="justify" vertical="center" wrapText="1"/>
    </xf>
    <xf numFmtId="0" fontId="15" fillId="16" borderId="6" xfId="13" applyNumberFormat="1" applyFont="1" applyFill="1" applyBorder="1" applyAlignment="1">
      <alignment horizontal="justify" vertical="center" wrapText="1"/>
    </xf>
    <xf numFmtId="0" fontId="15" fillId="16" borderId="47" xfId="13" applyNumberFormat="1" applyFont="1" applyFill="1" applyBorder="1" applyAlignment="1">
      <alignment horizontal="center" vertical="center" wrapText="1"/>
    </xf>
    <xf numFmtId="0" fontId="15" fillId="16" borderId="16" xfId="13" applyNumberFormat="1" applyFont="1" applyFill="1" applyBorder="1" applyAlignment="1">
      <alignment horizontal="center" vertical="center" wrapText="1"/>
    </xf>
    <xf numFmtId="0" fontId="15" fillId="16" borderId="11" xfId="13" applyNumberFormat="1" applyFont="1" applyFill="1" applyBorder="1" applyAlignment="1">
      <alignment horizontal="center" vertical="center" wrapText="1"/>
    </xf>
    <xf numFmtId="0" fontId="15" fillId="16" borderId="13" xfId="0" applyNumberFormat="1" applyFont="1" applyFill="1" applyBorder="1" applyAlignment="1">
      <alignment horizontal="center" vertical="center" wrapText="1"/>
    </xf>
    <xf numFmtId="0" fontId="15" fillId="16" borderId="40" xfId="0" applyNumberFormat="1" applyFont="1" applyFill="1" applyBorder="1" applyAlignment="1">
      <alignment horizontal="center" vertical="center" wrapText="1"/>
    </xf>
    <xf numFmtId="0" fontId="15" fillId="16" borderId="48" xfId="0" applyNumberFormat="1" applyFont="1" applyFill="1" applyBorder="1" applyAlignment="1">
      <alignment horizontal="center" vertical="center" wrapText="1"/>
    </xf>
    <xf numFmtId="0" fontId="9" fillId="0" borderId="10" xfId="0" applyFont="1" applyBorder="1" applyAlignment="1">
      <alignment horizontal="left"/>
    </xf>
    <xf numFmtId="0" fontId="9" fillId="0" borderId="20" xfId="0" applyFont="1" applyBorder="1" applyAlignment="1">
      <alignment horizontal="left"/>
    </xf>
    <xf numFmtId="0" fontId="0" fillId="13" borderId="10" xfId="0" applyFill="1" applyBorder="1"/>
    <xf numFmtId="0" fontId="0" fillId="0" borderId="3" xfId="0" applyBorder="1"/>
    <xf numFmtId="0" fontId="0" fillId="0" borderId="20" xfId="0" applyBorder="1"/>
    <xf numFmtId="0" fontId="0" fillId="13" borderId="10" xfId="0" applyFill="1" applyBorder="1" applyAlignment="1">
      <alignment horizontal="left"/>
    </xf>
    <xf numFmtId="0" fontId="0" fillId="0" borderId="3" xfId="0" applyBorder="1" applyAlignment="1">
      <alignment horizontal="left"/>
    </xf>
    <xf numFmtId="0" fontId="0" fillId="0" borderId="20" xfId="0" applyBorder="1" applyAlignment="1">
      <alignment horizontal="left"/>
    </xf>
    <xf numFmtId="0" fontId="0" fillId="0" borderId="0" xfId="0" applyAlignment="1">
      <alignment horizontal="center"/>
    </xf>
    <xf numFmtId="0" fontId="14" fillId="0" borderId="0" xfId="0" applyFont="1" applyAlignment="1">
      <alignment horizontal="justify"/>
    </xf>
    <xf numFmtId="0" fontId="21" fillId="0" borderId="0" xfId="0" applyFont="1" applyAlignment="1">
      <alignment horizontal="justify"/>
    </xf>
    <xf numFmtId="0" fontId="15" fillId="0" borderId="4" xfId="0" applyFont="1" applyBorder="1" applyAlignment="1">
      <alignment horizontal="justify"/>
    </xf>
    <xf numFmtId="0" fontId="15" fillId="0" borderId="11" xfId="0" applyFont="1" applyBorder="1" applyAlignment="1">
      <alignment horizontal="justify"/>
    </xf>
    <xf numFmtId="0" fontId="14" fillId="0" borderId="4" xfId="0" applyFont="1" applyBorder="1" applyAlignment="1">
      <alignment horizontal="justify"/>
    </xf>
    <xf numFmtId="0" fontId="9" fillId="0" borderId="4" xfId="0" applyFont="1" applyBorder="1" applyAlignment="1">
      <alignment horizontal="justify"/>
    </xf>
    <xf numFmtId="0" fontId="9" fillId="0" borderId="11" xfId="0" applyFont="1" applyBorder="1" applyAlignment="1">
      <alignment horizontal="justify"/>
    </xf>
    <xf numFmtId="0" fontId="9" fillId="0" borderId="15" xfId="0" applyFont="1" applyBorder="1" applyAlignment="1">
      <alignment horizontal="left" wrapText="1"/>
    </xf>
    <xf numFmtId="0" fontId="9" fillId="0" borderId="19" xfId="0" applyFont="1" applyBorder="1" applyAlignment="1">
      <alignment horizontal="left" wrapText="1"/>
    </xf>
    <xf numFmtId="0" fontId="9" fillId="0" borderId="29" xfId="0" applyFont="1" applyBorder="1" applyAlignment="1">
      <alignment horizontal="left" wrapText="1"/>
    </xf>
    <xf numFmtId="0" fontId="9" fillId="0" borderId="4" xfId="0" applyFont="1" applyBorder="1" applyAlignment="1">
      <alignment horizontal="left"/>
    </xf>
    <xf numFmtId="0" fontId="0" fillId="0" borderId="0" xfId="0" applyFill="1" applyAlignment="1">
      <alignment horizontal="left"/>
    </xf>
    <xf numFmtId="0" fontId="0" fillId="13" borderId="10" xfId="0" applyFill="1" applyBorder="1" applyAlignment="1">
      <alignment horizontal="justify"/>
    </xf>
    <xf numFmtId="0" fontId="0" fillId="0" borderId="3" xfId="0" applyBorder="1" applyAlignment="1">
      <alignment horizontal="justify"/>
    </xf>
    <xf numFmtId="0" fontId="0" fillId="0" borderId="20" xfId="0" applyBorder="1" applyAlignment="1">
      <alignment horizontal="justify"/>
    </xf>
    <xf numFmtId="0" fontId="9" fillId="0" borderId="0" xfId="0" applyFont="1" applyAlignment="1">
      <alignment horizontal="justify"/>
    </xf>
    <xf numFmtId="0" fontId="0" fillId="0" borderId="0" xfId="0" applyAlignment="1">
      <alignment horizontal="justify"/>
    </xf>
    <xf numFmtId="0" fontId="9" fillId="0" borderId="0" xfId="0" applyFont="1" applyAlignment="1">
      <alignment horizontal="justify" wrapText="1"/>
    </xf>
    <xf numFmtId="0" fontId="9" fillId="0" borderId="0" xfId="13" applyFont="1" applyAlignment="1">
      <alignment horizontal="justify" wrapText="1"/>
    </xf>
    <xf numFmtId="0" fontId="9" fillId="0" borderId="0" xfId="13" applyFont="1" applyAlignment="1">
      <alignment wrapText="1"/>
    </xf>
    <xf numFmtId="0" fontId="9" fillId="0" borderId="0" xfId="13" quotePrefix="1" applyFont="1" applyAlignment="1">
      <alignment horizontal="justify"/>
    </xf>
    <xf numFmtId="0" fontId="9" fillId="0" borderId="0" xfId="13" applyFont="1" applyAlignment="1">
      <alignment horizontal="justify"/>
    </xf>
    <xf numFmtId="0" fontId="0" fillId="13" borderId="3" xfId="0" applyFill="1" applyBorder="1"/>
    <xf numFmtId="0" fontId="20" fillId="0" borderId="0" xfId="13" applyFont="1" applyAlignment="1">
      <alignment horizontal="left"/>
    </xf>
    <xf numFmtId="0" fontId="0" fillId="13" borderId="3" xfId="0" applyFill="1" applyBorder="1" applyAlignment="1">
      <alignment horizontal="left"/>
    </xf>
    <xf numFmtId="0" fontId="15" fillId="0" borderId="0" xfId="18" applyFont="1" applyFill="1" applyAlignment="1">
      <alignment horizontal="center"/>
    </xf>
    <xf numFmtId="0" fontId="15" fillId="16" borderId="23" xfId="13" applyFont="1" applyFill="1" applyBorder="1" applyAlignment="1">
      <alignment horizontal="center" vertical="center" wrapText="1"/>
    </xf>
    <xf numFmtId="0" fontId="15" fillId="16" borderId="16" xfId="13" applyFont="1" applyFill="1" applyBorder="1" applyAlignment="1">
      <alignment horizontal="center" vertical="center" wrapText="1"/>
    </xf>
    <xf numFmtId="0" fontId="15" fillId="16" borderId="11" xfId="13"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24" xfId="13" applyFont="1" applyFill="1" applyBorder="1" applyAlignment="1">
      <alignment horizontal="center" vertical="center" wrapText="1"/>
    </xf>
    <xf numFmtId="0" fontId="15" fillId="16" borderId="21" xfId="13" applyFont="1" applyFill="1" applyBorder="1" applyAlignment="1">
      <alignment horizontal="center" vertical="center" wrapText="1"/>
    </xf>
    <xf numFmtId="0" fontId="15" fillId="16" borderId="25" xfId="13" applyFont="1" applyFill="1" applyBorder="1" applyAlignment="1">
      <alignment horizontal="center" vertical="center" wrapText="1"/>
    </xf>
    <xf numFmtId="0" fontId="15" fillId="16" borderId="26" xfId="13" applyFont="1" applyFill="1" applyBorder="1" applyAlignment="1">
      <alignment horizontal="center" vertical="center" wrapText="1"/>
    </xf>
    <xf numFmtId="0" fontId="15" fillId="16" borderId="15" xfId="13" applyFont="1" applyFill="1" applyBorder="1" applyAlignment="1">
      <alignment horizontal="center" vertical="center" wrapText="1"/>
    </xf>
    <xf numFmtId="0" fontId="15" fillId="16" borderId="29" xfId="13" applyFont="1" applyFill="1" applyBorder="1" applyAlignment="1">
      <alignment horizontal="center" vertical="center" wrapText="1"/>
    </xf>
    <xf numFmtId="0" fontId="9" fillId="0" borderId="0" xfId="13" applyFont="1" applyBorder="1" applyAlignment="1">
      <alignment horizontal="center"/>
    </xf>
    <xf numFmtId="0" fontId="9" fillId="0" borderId="37" xfId="13" applyFont="1" applyBorder="1" applyAlignment="1">
      <alignment horizontal="center"/>
    </xf>
    <xf numFmtId="0" fontId="14" fillId="5" borderId="0" xfId="18" applyFont="1" applyFill="1" applyBorder="1" applyAlignment="1">
      <alignment horizontal="center" vertical="center"/>
    </xf>
    <xf numFmtId="0" fontId="14" fillId="5" borderId="37" xfId="18" applyFont="1" applyFill="1" applyBorder="1" applyAlignment="1">
      <alignment horizontal="center" vertical="center"/>
    </xf>
    <xf numFmtId="0" fontId="15" fillId="16" borderId="45" xfId="13" applyFont="1" applyFill="1" applyBorder="1" applyAlignment="1">
      <alignment horizontal="center" vertical="center" wrapText="1"/>
    </xf>
    <xf numFmtId="0" fontId="15" fillId="16" borderId="46" xfId="13" applyFont="1" applyFill="1" applyBorder="1" applyAlignment="1">
      <alignment horizontal="center" vertical="center" wrapText="1"/>
    </xf>
    <xf numFmtId="0" fontId="9" fillId="0" borderId="0" xfId="13" applyFont="1" applyAlignment="1">
      <alignment horizontal="left"/>
    </xf>
    <xf numFmtId="0" fontId="0" fillId="0" borderId="0" xfId="0" applyAlignment="1">
      <alignment horizontal="left"/>
    </xf>
    <xf numFmtId="0" fontId="15" fillId="16" borderId="47" xfId="13" applyFont="1" applyFill="1" applyBorder="1" applyAlignment="1">
      <alignment horizontal="center" vertical="center" wrapText="1"/>
    </xf>
    <xf numFmtId="0" fontId="22" fillId="0" borderId="0" xfId="0" applyFont="1"/>
    <xf numFmtId="0" fontId="9" fillId="0" borderId="19" xfId="13" applyFont="1" applyBorder="1" applyAlignment="1">
      <alignment horizontal="center"/>
    </xf>
    <xf numFmtId="0" fontId="15" fillId="16" borderId="23" xfId="18" applyFont="1" applyFill="1" applyBorder="1" applyAlignment="1">
      <alignment horizontal="center" vertical="center"/>
    </xf>
    <xf numFmtId="0" fontId="15" fillId="16" borderId="16" xfId="18" applyFont="1" applyFill="1" applyBorder="1" applyAlignment="1">
      <alignment horizontal="center" vertical="center"/>
    </xf>
    <xf numFmtId="0" fontId="15" fillId="16" borderId="11" xfId="18" applyFont="1" applyFill="1" applyBorder="1" applyAlignment="1">
      <alignment horizontal="center" vertical="center"/>
    </xf>
    <xf numFmtId="0" fontId="12" fillId="16" borderId="23" xfId="0" applyFont="1" applyFill="1" applyBorder="1" applyAlignment="1">
      <alignment horizontal="center" vertical="center"/>
    </xf>
    <xf numFmtId="0" fontId="12" fillId="16" borderId="16" xfId="0" applyFont="1" applyFill="1" applyBorder="1" applyAlignment="1">
      <alignment horizontal="center" vertical="center"/>
    </xf>
    <xf numFmtId="0" fontId="12" fillId="16" borderId="11" xfId="0" applyFont="1" applyFill="1" applyBorder="1" applyAlignment="1">
      <alignment horizontal="center" vertical="center"/>
    </xf>
    <xf numFmtId="0" fontId="14" fillId="0" borderId="63" xfId="18" applyFont="1" applyFill="1" applyBorder="1" applyAlignment="1">
      <alignment horizontal="left"/>
    </xf>
    <xf numFmtId="0" fontId="14" fillId="0" borderId="56" xfId="18" applyFont="1" applyFill="1" applyBorder="1" applyAlignment="1">
      <alignment horizontal="left"/>
    </xf>
    <xf numFmtId="0" fontId="14" fillId="0" borderId="36" xfId="0" applyFont="1" applyBorder="1" applyAlignment="1">
      <alignment horizontal="left" wrapText="1"/>
    </xf>
    <xf numFmtId="0" fontId="21" fillId="0" borderId="0" xfId="0" applyFont="1" applyBorder="1" applyAlignment="1">
      <alignment wrapText="1"/>
    </xf>
    <xf numFmtId="0" fontId="21" fillId="0" borderId="37" xfId="0" applyFont="1" applyBorder="1" applyAlignment="1">
      <alignment wrapText="1"/>
    </xf>
    <xf numFmtId="0" fontId="20" fillId="0" borderId="0" xfId="13" applyFont="1" applyBorder="1" applyAlignment="1">
      <alignment horizontal="left" wrapText="1"/>
    </xf>
    <xf numFmtId="0" fontId="9" fillId="0" borderId="14" xfId="18" applyFont="1" applyBorder="1" applyAlignment="1">
      <alignment horizontal="center"/>
    </xf>
    <xf numFmtId="0" fontId="20" fillId="0" borderId="0" xfId="13" applyFont="1" applyBorder="1" applyAlignment="1">
      <alignment horizontal="left" vertical="justify" wrapText="1"/>
    </xf>
    <xf numFmtId="0" fontId="0" fillId="13" borderId="15" xfId="0" applyFill="1" applyBorder="1" applyAlignment="1">
      <alignment wrapText="1"/>
    </xf>
    <xf numFmtId="0" fontId="0" fillId="0" borderId="19" xfId="0" applyBorder="1" applyAlignment="1">
      <alignment wrapText="1"/>
    </xf>
    <xf numFmtId="0" fontId="0" fillId="0" borderId="29" xfId="0" applyBorder="1" applyAlignment="1">
      <alignment wrapText="1"/>
    </xf>
    <xf numFmtId="0" fontId="9" fillId="0" borderId="0" xfId="13" applyFont="1" applyAlignment="1">
      <alignment horizontal="center"/>
    </xf>
    <xf numFmtId="0" fontId="15" fillId="16" borderId="45" xfId="0" applyFont="1" applyFill="1" applyBorder="1" applyAlignment="1">
      <alignment horizontal="center" vertical="center" wrapText="1"/>
    </xf>
    <xf numFmtId="0" fontId="15" fillId="16" borderId="46" xfId="0" applyFont="1" applyFill="1" applyBorder="1" applyAlignment="1">
      <alignment horizontal="center" vertical="center" wrapText="1"/>
    </xf>
    <xf numFmtId="0" fontId="15" fillId="16" borderId="17" xfId="0" applyFont="1" applyFill="1" applyBorder="1" applyAlignment="1">
      <alignment horizontal="center" vertical="center" wrapText="1"/>
    </xf>
    <xf numFmtId="0" fontId="22" fillId="0" borderId="63" xfId="0" applyFont="1" applyBorder="1" applyAlignment="1">
      <alignment wrapText="1"/>
    </xf>
    <xf numFmtId="0" fontId="22" fillId="0" borderId="56" xfId="0" applyFont="1" applyBorder="1" applyAlignment="1">
      <alignment wrapText="1"/>
    </xf>
    <xf numFmtId="0" fontId="22" fillId="0" borderId="61" xfId="0" applyFont="1" applyBorder="1" applyAlignment="1">
      <alignment wrapText="1"/>
    </xf>
    <xf numFmtId="0" fontId="15" fillId="0" borderId="0" xfId="13" applyFont="1" applyBorder="1" applyAlignment="1">
      <alignment horizontal="center"/>
    </xf>
    <xf numFmtId="0" fontId="0" fillId="0" borderId="0" xfId="0" applyBorder="1"/>
    <xf numFmtId="0" fontId="0" fillId="0" borderId="37" xfId="0" applyBorder="1" applyAlignment="1">
      <alignment horizontal="center"/>
    </xf>
    <xf numFmtId="0" fontId="15" fillId="16" borderId="7" xfId="0" applyFont="1" applyFill="1" applyBorder="1" applyAlignment="1">
      <alignment horizontal="center" vertical="center" wrapText="1"/>
    </xf>
    <xf numFmtId="0" fontId="15" fillId="0" borderId="39" xfId="13" applyFont="1" applyBorder="1" applyAlignment="1">
      <alignment horizontal="left" wrapText="1"/>
    </xf>
    <xf numFmtId="0" fontId="15" fillId="0" borderId="40" xfId="13" applyFont="1" applyBorder="1" applyAlignment="1">
      <alignment horizontal="left" wrapText="1"/>
    </xf>
    <xf numFmtId="0" fontId="15" fillId="0" borderId="48" xfId="13" applyFont="1" applyBorder="1" applyAlignment="1">
      <alignment horizontal="left" wrapText="1"/>
    </xf>
    <xf numFmtId="0" fontId="15" fillId="0" borderId="54" xfId="13" applyFont="1" applyFill="1" applyBorder="1" applyAlignment="1">
      <alignment horizontal="right" wrapText="1"/>
    </xf>
    <xf numFmtId="0" fontId="15" fillId="0" borderId="14" xfId="13" applyFont="1" applyFill="1" applyBorder="1" applyAlignment="1">
      <alignment horizontal="right" wrapText="1"/>
    </xf>
    <xf numFmtId="0" fontId="15" fillId="16" borderId="8" xfId="18" applyFont="1" applyFill="1" applyBorder="1" applyAlignment="1">
      <alignment horizontal="center" vertical="center"/>
    </xf>
    <xf numFmtId="0" fontId="15" fillId="16" borderId="9" xfId="0" applyFont="1" applyFill="1" applyBorder="1" applyAlignment="1">
      <alignment horizontal="center" vertical="center" wrapText="1"/>
    </xf>
    <xf numFmtId="0" fontId="15" fillId="16" borderId="59" xfId="0" applyFont="1" applyFill="1" applyBorder="1" applyAlignment="1">
      <alignment horizontal="center" vertical="center" wrapText="1"/>
    </xf>
    <xf numFmtId="0" fontId="15" fillId="16" borderId="56" xfId="0" applyFont="1" applyFill="1" applyBorder="1" applyAlignment="1">
      <alignment horizontal="center" vertical="center" wrapText="1"/>
    </xf>
    <xf numFmtId="0" fontId="15" fillId="16" borderId="60" xfId="0" applyFont="1" applyFill="1" applyBorder="1" applyAlignment="1">
      <alignment horizontal="center" vertical="center" wrapText="1"/>
    </xf>
    <xf numFmtId="0" fontId="15" fillId="16" borderId="40" xfId="18" applyFont="1" applyFill="1" applyBorder="1" applyAlignment="1">
      <alignment horizontal="center" vertical="center"/>
    </xf>
    <xf numFmtId="0" fontId="15" fillId="20" borderId="0" xfId="78" applyFont="1" applyFill="1" applyAlignment="1">
      <alignment horizontal="center" vertical="center" wrapText="1"/>
    </xf>
    <xf numFmtId="0" fontId="15" fillId="20" borderId="0" xfId="78" applyFont="1" applyFill="1" applyAlignment="1">
      <alignment horizontal="center" vertical="center"/>
    </xf>
    <xf numFmtId="0" fontId="14" fillId="0" borderId="63" xfId="0" applyFont="1" applyBorder="1" applyAlignment="1">
      <alignment horizontal="left" wrapText="1"/>
    </xf>
    <xf numFmtId="0" fontId="14" fillId="0" borderId="56" xfId="0" applyFont="1" applyBorder="1" applyAlignment="1">
      <alignment horizontal="left" wrapText="1"/>
    </xf>
    <xf numFmtId="0" fontId="14" fillId="0" borderId="61" xfId="0" applyFont="1" applyBorder="1" applyAlignment="1">
      <alignment horizontal="left" wrapText="1"/>
    </xf>
    <xf numFmtId="0" fontId="15" fillId="19" borderId="5" xfId="78" applyFont="1" applyFill="1" applyBorder="1" applyAlignment="1">
      <alignment horizontal="center" vertical="center" wrapText="1"/>
    </xf>
    <xf numFmtId="0" fontId="15" fillId="19" borderId="6" xfId="78" applyFont="1" applyFill="1" applyBorder="1" applyAlignment="1">
      <alignment horizontal="center" vertical="center" wrapText="1"/>
    </xf>
    <xf numFmtId="0" fontId="15" fillId="19" borderId="7" xfId="78" applyFont="1" applyFill="1" applyBorder="1" applyAlignment="1">
      <alignment horizontal="center" vertical="center" wrapText="1"/>
    </xf>
    <xf numFmtId="0" fontId="15" fillId="19" borderId="4" xfId="78" applyFont="1" applyFill="1" applyBorder="1" applyAlignment="1">
      <alignment horizontal="center" vertical="center" wrapText="1"/>
    </xf>
    <xf numFmtId="0" fontId="15" fillId="19" borderId="13" xfId="78" applyFont="1" applyFill="1" applyBorder="1" applyAlignment="1">
      <alignment horizontal="center" vertical="center"/>
    </xf>
    <xf numFmtId="0" fontId="15" fillId="19" borderId="40" xfId="78" applyFont="1" applyFill="1" applyBorder="1" applyAlignment="1">
      <alignment horizontal="center" vertical="center"/>
    </xf>
    <xf numFmtId="0" fontId="15" fillId="19" borderId="48" xfId="78" applyFont="1" applyFill="1" applyBorder="1" applyAlignment="1">
      <alignment horizontal="center" vertical="center"/>
    </xf>
    <xf numFmtId="0" fontId="15" fillId="0" borderId="54" xfId="78" applyFont="1" applyBorder="1" applyAlignment="1">
      <alignment horizontal="right" vertical="center"/>
    </xf>
    <xf numFmtId="0" fontId="15" fillId="0" borderId="14" xfId="78" applyFont="1" applyBorder="1" applyAlignment="1">
      <alignment horizontal="right" vertical="center"/>
    </xf>
    <xf numFmtId="0" fontId="14" fillId="0" borderId="63" xfId="0" applyFont="1" applyBorder="1" applyAlignment="1">
      <alignment horizontal="left" vertical="center" wrapText="1"/>
    </xf>
    <xf numFmtId="0" fontId="14" fillId="0" borderId="56" xfId="0" applyFont="1" applyBorder="1" applyAlignment="1">
      <alignment horizontal="left" vertical="center" wrapText="1"/>
    </xf>
    <xf numFmtId="0" fontId="9" fillId="0" borderId="0" xfId="78" applyFont="1" applyBorder="1" applyAlignment="1">
      <alignment horizontal="center"/>
    </xf>
    <xf numFmtId="0" fontId="14" fillId="0" borderId="63" xfId="0" applyFont="1" applyBorder="1" applyAlignment="1">
      <alignment wrapText="1"/>
    </xf>
    <xf numFmtId="0" fontId="14" fillId="0" borderId="56" xfId="0" applyFont="1" applyBorder="1" applyAlignment="1">
      <alignment wrapText="1"/>
    </xf>
    <xf numFmtId="173" fontId="9" fillId="0" borderId="24" xfId="0" applyNumberFormat="1" applyFont="1" applyFill="1" applyBorder="1" applyAlignment="1">
      <alignment horizontal="center" vertical="center" wrapText="1"/>
    </xf>
    <xf numFmtId="173" fontId="9" fillId="0" borderId="21" xfId="0" applyNumberFormat="1" applyFont="1" applyFill="1" applyBorder="1" applyAlignment="1">
      <alignment horizontal="center" vertical="center" wrapText="1"/>
    </xf>
    <xf numFmtId="173" fontId="9" fillId="0" borderId="25" xfId="0" applyNumberFormat="1" applyFont="1" applyFill="1" applyBorder="1" applyAlignment="1">
      <alignment horizontal="center" vertical="center" wrapText="1"/>
    </xf>
    <xf numFmtId="173" fontId="9" fillId="0" borderId="26" xfId="0" applyNumberFormat="1" applyFont="1" applyFill="1" applyBorder="1" applyAlignment="1">
      <alignment horizontal="center" vertical="center" wrapText="1"/>
    </xf>
    <xf numFmtId="173" fontId="9" fillId="0" borderId="15" xfId="0" applyNumberFormat="1" applyFont="1" applyFill="1" applyBorder="1" applyAlignment="1">
      <alignment horizontal="center" vertical="center" wrapText="1"/>
    </xf>
    <xf numFmtId="173" fontId="9" fillId="0" borderId="29" xfId="0" applyNumberFormat="1" applyFont="1" applyFill="1" applyBorder="1" applyAlignment="1">
      <alignment horizontal="center" vertical="center" wrapText="1"/>
    </xf>
    <xf numFmtId="0" fontId="0" fillId="0" borderId="0" xfId="0" applyNumberFormat="1" applyAlignment="1">
      <alignment horizontal="center"/>
    </xf>
    <xf numFmtId="0" fontId="0" fillId="13" borderId="10" xfId="0" applyNumberFormat="1" applyFill="1" applyBorder="1"/>
    <xf numFmtId="0" fontId="0" fillId="0" borderId="3" xfId="0" applyNumberFormat="1" applyBorder="1"/>
    <xf numFmtId="0" fontId="0" fillId="0" borderId="20" xfId="0" applyNumberFormat="1" applyBorder="1"/>
    <xf numFmtId="0" fontId="0" fillId="13" borderId="10" xfId="0" applyNumberFormat="1" applyFill="1" applyBorder="1" applyAlignment="1">
      <alignment wrapText="1"/>
    </xf>
    <xf numFmtId="0" fontId="0" fillId="0" borderId="3" xfId="0" applyNumberFormat="1" applyBorder="1" applyAlignment="1">
      <alignment wrapText="1"/>
    </xf>
    <xf numFmtId="0" fontId="0" fillId="0" borderId="20" xfId="0" applyNumberFormat="1" applyBorder="1" applyAlignment="1">
      <alignment wrapText="1"/>
    </xf>
    <xf numFmtId="0" fontId="15" fillId="16" borderId="6" xfId="0" applyFont="1" applyFill="1" applyBorder="1" applyAlignment="1">
      <alignment horizontal="center" vertical="center"/>
    </xf>
    <xf numFmtId="0" fontId="15" fillId="0" borderId="54" xfId="58" applyFont="1" applyBorder="1" applyAlignment="1">
      <alignment horizontal="right"/>
    </xf>
    <xf numFmtId="0" fontId="15" fillId="0" borderId="14" xfId="58" applyFont="1" applyBorder="1" applyAlignment="1">
      <alignment horizontal="right"/>
    </xf>
    <xf numFmtId="0" fontId="14" fillId="0" borderId="61" xfId="0" applyFont="1" applyBorder="1" applyAlignment="1">
      <alignment wrapText="1"/>
    </xf>
    <xf numFmtId="0" fontId="14" fillId="0" borderId="36" xfId="0" applyFont="1" applyBorder="1" applyAlignment="1">
      <alignment wrapText="1"/>
    </xf>
    <xf numFmtId="0" fontId="14" fillId="0" borderId="0" xfId="0" applyFont="1" applyBorder="1" applyAlignment="1">
      <alignment wrapText="1"/>
    </xf>
    <xf numFmtId="0" fontId="14" fillId="0" borderId="37" xfId="0" applyFont="1" applyBorder="1" applyAlignment="1">
      <alignment wrapText="1"/>
    </xf>
    <xf numFmtId="0" fontId="0" fillId="13" borderId="10" xfId="0" applyFill="1" applyBorder="1" applyAlignment="1">
      <alignment wrapText="1"/>
    </xf>
    <xf numFmtId="0" fontId="0" fillId="0" borderId="3" xfId="0" applyBorder="1" applyAlignment="1">
      <alignment wrapText="1"/>
    </xf>
    <xf numFmtId="0" fontId="0" fillId="0" borderId="20" xfId="0" applyBorder="1" applyAlignment="1">
      <alignment wrapText="1"/>
    </xf>
    <xf numFmtId="0" fontId="15" fillId="0" borderId="54" xfId="57" applyFont="1" applyBorder="1" applyAlignment="1">
      <alignment horizontal="right"/>
    </xf>
    <xf numFmtId="0" fontId="15" fillId="0" borderId="14" xfId="57" applyFont="1" applyBorder="1" applyAlignment="1">
      <alignment horizontal="right"/>
    </xf>
    <xf numFmtId="0" fontId="15" fillId="0" borderId="55" xfId="57" applyFont="1" applyBorder="1" applyAlignment="1">
      <alignment horizontal="right"/>
    </xf>
    <xf numFmtId="0" fontId="15" fillId="16" borderId="5" xfId="0" applyFont="1" applyFill="1" applyBorder="1" applyAlignment="1">
      <alignment horizontal="center" vertical="center"/>
    </xf>
    <xf numFmtId="0" fontId="9" fillId="0" borderId="55" xfId="18" applyFont="1" applyBorder="1" applyAlignment="1">
      <alignment horizontal="center"/>
    </xf>
    <xf numFmtId="0" fontId="15" fillId="16" borderId="10" xfId="0" applyFont="1" applyFill="1" applyBorder="1" applyAlignment="1">
      <alignment horizontal="center" vertical="center"/>
    </xf>
    <xf numFmtId="0" fontId="15" fillId="16" borderId="20" xfId="0" applyFont="1" applyFill="1" applyBorder="1" applyAlignment="1">
      <alignment horizontal="center" vertical="center"/>
    </xf>
    <xf numFmtId="0" fontId="9" fillId="0" borderId="37" xfId="78" applyFont="1" applyBorder="1" applyAlignment="1">
      <alignment horizontal="center"/>
    </xf>
    <xf numFmtId="0" fontId="15" fillId="0" borderId="64" xfId="0" applyFont="1" applyBorder="1" applyAlignment="1">
      <alignment horizontal="right"/>
    </xf>
    <xf numFmtId="0" fontId="15" fillId="0" borderId="68" xfId="0" applyFont="1" applyBorder="1" applyAlignment="1">
      <alignment horizontal="right"/>
    </xf>
    <xf numFmtId="0" fontId="15" fillId="0" borderId="69" xfId="0" applyFont="1" applyBorder="1" applyAlignment="1">
      <alignment horizontal="right"/>
    </xf>
    <xf numFmtId="0" fontId="14" fillId="0" borderId="63" xfId="18" applyFont="1" applyBorder="1" applyAlignment="1">
      <alignment horizontal="left"/>
    </xf>
    <xf numFmtId="0" fontId="14" fillId="0" borderId="56" xfId="18" applyFont="1" applyBorder="1" applyAlignment="1">
      <alignment horizontal="left"/>
    </xf>
    <xf numFmtId="0" fontId="15" fillId="16" borderId="45" xfId="0" applyFont="1" applyFill="1" applyBorder="1" applyAlignment="1">
      <alignment horizontal="center" vertical="center"/>
    </xf>
    <xf numFmtId="0" fontId="15" fillId="16" borderId="46" xfId="0" applyFont="1" applyFill="1" applyBorder="1" applyAlignment="1">
      <alignment horizontal="center" vertical="center"/>
    </xf>
    <xf numFmtId="0" fontId="15" fillId="16" borderId="17" xfId="0" applyFont="1" applyFill="1" applyBorder="1" applyAlignment="1">
      <alignment horizontal="center" vertical="center"/>
    </xf>
    <xf numFmtId="0" fontId="14" fillId="0" borderId="0" xfId="18" applyFont="1" applyAlignment="1">
      <alignment horizontal="left"/>
    </xf>
    <xf numFmtId="0" fontId="14" fillId="5" borderId="0" xfId="18" applyFont="1" applyFill="1" applyAlignment="1">
      <alignment horizontal="center"/>
    </xf>
    <xf numFmtId="0" fontId="12" fillId="0" borderId="0" xfId="0" applyFont="1" applyAlignment="1">
      <alignment horizontal="right"/>
    </xf>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56" fillId="0" borderId="63" xfId="18" applyFont="1" applyBorder="1" applyAlignment="1">
      <alignment horizontal="left"/>
    </xf>
    <xf numFmtId="0" fontId="56" fillId="0" borderId="56" xfId="18" applyFont="1" applyBorder="1" applyAlignment="1">
      <alignment horizontal="left"/>
    </xf>
    <xf numFmtId="0" fontId="56" fillId="5" borderId="0" xfId="18" applyFont="1" applyFill="1" applyBorder="1" applyAlignment="1">
      <alignment horizontal="center"/>
    </xf>
    <xf numFmtId="0" fontId="56" fillId="5" borderId="0" xfId="18" applyFont="1" applyFill="1" applyBorder="1" applyAlignment="1">
      <alignment horizontal="right"/>
    </xf>
    <xf numFmtId="0" fontId="74" fillId="16" borderId="66" xfId="0" applyFont="1" applyFill="1" applyBorder="1" applyAlignment="1">
      <alignment horizontal="center" vertical="center"/>
    </xf>
    <xf numFmtId="0" fontId="74" fillId="16" borderId="5" xfId="0" applyFont="1" applyFill="1" applyBorder="1" applyAlignment="1">
      <alignment horizontal="center" vertical="center" wrapText="1"/>
    </xf>
    <xf numFmtId="0" fontId="74" fillId="16" borderId="6" xfId="0" applyFont="1" applyFill="1" applyBorder="1" applyAlignment="1">
      <alignment horizontal="center" vertical="center" wrapText="1"/>
    </xf>
    <xf numFmtId="0" fontId="74" fillId="16" borderId="59" xfId="0" applyFont="1" applyFill="1" applyBorder="1" applyAlignment="1">
      <alignment horizontal="center" vertical="center" wrapText="1"/>
    </xf>
    <xf numFmtId="0" fontId="74" fillId="16" borderId="56" xfId="0" applyFont="1" applyFill="1" applyBorder="1" applyAlignment="1">
      <alignment horizontal="center" vertical="center" wrapText="1"/>
    </xf>
    <xf numFmtId="0" fontId="74" fillId="16" borderId="60" xfId="0" applyFont="1" applyFill="1" applyBorder="1" applyAlignment="1">
      <alignment horizontal="center" vertical="center" wrapText="1"/>
    </xf>
    <xf numFmtId="0" fontId="74" fillId="16" borderId="8" xfId="18" applyFont="1" applyFill="1" applyBorder="1" applyAlignment="1">
      <alignment horizontal="center"/>
    </xf>
    <xf numFmtId="0" fontId="74" fillId="5" borderId="0" xfId="18" applyFont="1" applyFill="1" applyBorder="1" applyAlignment="1">
      <alignment horizontal="center"/>
    </xf>
    <xf numFmtId="0" fontId="74" fillId="5" borderId="37" xfId="18" applyFont="1" applyFill="1" applyBorder="1" applyAlignment="1">
      <alignment horizontal="center"/>
    </xf>
    <xf numFmtId="0" fontId="75" fillId="0" borderId="0" xfId="78" applyFont="1" applyBorder="1" applyAlignment="1">
      <alignment horizontal="center"/>
    </xf>
    <xf numFmtId="0" fontId="75" fillId="0" borderId="37" xfId="78" applyFont="1" applyBorder="1" applyAlignment="1">
      <alignment horizontal="center"/>
    </xf>
    <xf numFmtId="0" fontId="74" fillId="0" borderId="54" xfId="121" applyFont="1" applyBorder="1" applyAlignment="1">
      <alignment horizontal="right"/>
    </xf>
    <xf numFmtId="0" fontId="74" fillId="0" borderId="14" xfId="121" applyFont="1" applyBorder="1" applyAlignment="1">
      <alignment horizontal="right"/>
    </xf>
    <xf numFmtId="0" fontId="14" fillId="0" borderId="36" xfId="0" applyFont="1" applyBorder="1" applyAlignment="1">
      <alignment horizontal="left"/>
    </xf>
    <xf numFmtId="0" fontId="14" fillId="0" borderId="0" xfId="0" applyFont="1" applyBorder="1" applyAlignment="1">
      <alignment horizontal="left"/>
    </xf>
    <xf numFmtId="0" fontId="14" fillId="0" borderId="37" xfId="0" applyFont="1" applyBorder="1" applyAlignment="1">
      <alignment horizontal="left"/>
    </xf>
    <xf numFmtId="0" fontId="9" fillId="0" borderId="50" xfId="13" applyFont="1" applyBorder="1" applyAlignment="1">
      <alignment horizontal="center"/>
    </xf>
    <xf numFmtId="0" fontId="12" fillId="16" borderId="5" xfId="0" applyFont="1" applyFill="1" applyBorder="1" applyAlignment="1">
      <alignment horizontal="center" vertical="center"/>
    </xf>
    <xf numFmtId="0" fontId="12" fillId="16" borderId="6" xfId="0" applyFont="1" applyFill="1" applyBorder="1" applyAlignment="1">
      <alignment horizontal="center" vertical="center"/>
    </xf>
    <xf numFmtId="0" fontId="12" fillId="16" borderId="7" xfId="0" applyFont="1" applyFill="1" applyBorder="1" applyAlignment="1">
      <alignment horizontal="center" vertical="center"/>
    </xf>
    <xf numFmtId="0" fontId="12" fillId="16" borderId="4" xfId="0" applyFont="1" applyFill="1" applyBorder="1" applyAlignment="1">
      <alignment horizontal="center" vertical="center"/>
    </xf>
    <xf numFmtId="173" fontId="9" fillId="0" borderId="24" xfId="0" applyNumberFormat="1" applyFont="1" applyBorder="1" applyAlignment="1">
      <alignment horizontal="center" vertical="center" wrapText="1"/>
    </xf>
    <xf numFmtId="173" fontId="9" fillId="0" borderId="22" xfId="0" applyNumberFormat="1" applyFont="1" applyBorder="1" applyAlignment="1">
      <alignment horizontal="center" vertical="center" wrapText="1"/>
    </xf>
    <xf numFmtId="173" fontId="9" fillId="0" borderId="49" xfId="0" applyNumberFormat="1" applyFont="1" applyBorder="1" applyAlignment="1">
      <alignment horizontal="center" vertical="center" wrapText="1"/>
    </xf>
    <xf numFmtId="173" fontId="9" fillId="0" borderId="25" xfId="0" applyNumberFormat="1" applyFont="1" applyBorder="1" applyAlignment="1">
      <alignment horizontal="center" vertical="center" wrapText="1"/>
    </xf>
    <xf numFmtId="173" fontId="9" fillId="0" borderId="0" xfId="0" applyNumberFormat="1" applyFont="1" applyBorder="1" applyAlignment="1">
      <alignment horizontal="center" vertical="center" wrapText="1"/>
    </xf>
    <xf numFmtId="173" fontId="9" fillId="0" borderId="37" xfId="0" applyNumberFormat="1" applyFont="1" applyBorder="1" applyAlignment="1">
      <alignment horizontal="center" vertical="center" wrapText="1"/>
    </xf>
    <xf numFmtId="173" fontId="9" fillId="0" borderId="57" xfId="0" applyNumberFormat="1" applyFont="1" applyBorder="1" applyAlignment="1">
      <alignment horizontal="center" vertical="center" wrapText="1"/>
    </xf>
    <xf numFmtId="173" fontId="9" fillId="0" borderId="14" xfId="0" applyNumberFormat="1" applyFont="1" applyBorder="1" applyAlignment="1">
      <alignment horizontal="center" vertical="center" wrapText="1"/>
    </xf>
    <xf numFmtId="173" fontId="9" fillId="0" borderId="55" xfId="0" applyNumberFormat="1" applyFont="1" applyBorder="1" applyAlignment="1">
      <alignment horizontal="center" vertical="center" wrapText="1"/>
    </xf>
    <xf numFmtId="0" fontId="15" fillId="16" borderId="5" xfId="116" applyFont="1" applyFill="1" applyBorder="1" applyAlignment="1">
      <alignment horizontal="center" vertical="center" wrapText="1"/>
    </xf>
    <xf numFmtId="0" fontId="15" fillId="16" borderId="6" xfId="116" applyFont="1" applyFill="1" applyBorder="1" applyAlignment="1">
      <alignment horizontal="center" vertical="center" wrapText="1"/>
    </xf>
    <xf numFmtId="0" fontId="15" fillId="16" borderId="7" xfId="116" applyFont="1" applyFill="1" applyBorder="1" applyAlignment="1">
      <alignment horizontal="center" vertical="center" wrapText="1"/>
    </xf>
    <xf numFmtId="0" fontId="61" fillId="5" borderId="0" xfId="18" applyFont="1" applyFill="1" applyBorder="1" applyAlignment="1">
      <alignment horizontal="right"/>
    </xf>
    <xf numFmtId="0" fontId="61" fillId="5" borderId="37" xfId="18" applyFont="1" applyFill="1" applyBorder="1" applyAlignment="1">
      <alignment horizontal="right"/>
    </xf>
    <xf numFmtId="0" fontId="15" fillId="16" borderId="8" xfId="116" applyFont="1" applyFill="1" applyBorder="1" applyAlignment="1">
      <alignment horizontal="center" vertical="center" wrapText="1"/>
    </xf>
    <xf numFmtId="0" fontId="15" fillId="16" borderId="39" xfId="116" applyFont="1" applyFill="1" applyBorder="1" applyAlignment="1">
      <alignment horizontal="center" vertical="center" wrapText="1"/>
    </xf>
    <xf numFmtId="0" fontId="15" fillId="16" borderId="40" xfId="116" applyFont="1" applyFill="1" applyBorder="1" applyAlignment="1">
      <alignment horizontal="center" vertical="center" wrapText="1"/>
    </xf>
    <xf numFmtId="0" fontId="15" fillId="16" borderId="41" xfId="116" applyFont="1" applyFill="1" applyBorder="1" applyAlignment="1">
      <alignment horizontal="center" vertical="center" wrapText="1"/>
    </xf>
    <xf numFmtId="2" fontId="9" fillId="0" borderId="4" xfId="76" applyNumberFormat="1" applyFont="1" applyBorder="1" applyAlignment="1">
      <alignment horizontal="center" vertical="center"/>
    </xf>
    <xf numFmtId="0" fontId="9" fillId="0" borderId="4" xfId="76" applyFont="1" applyBorder="1" applyAlignment="1">
      <alignment horizontal="center" vertical="center"/>
    </xf>
    <xf numFmtId="2" fontId="32" fillId="0" borderId="4" xfId="76" applyNumberFormat="1" applyFont="1" applyBorder="1" applyAlignment="1">
      <alignment horizontal="center" vertical="center"/>
    </xf>
    <xf numFmtId="0" fontId="32" fillId="0" borderId="4" xfId="76" applyFont="1" applyBorder="1" applyAlignment="1">
      <alignment horizontal="center" vertical="center"/>
    </xf>
    <xf numFmtId="2" fontId="32" fillId="0" borderId="9" xfId="76" applyNumberFormat="1" applyFont="1" applyBorder="1" applyAlignment="1">
      <alignment horizontal="center" vertical="center"/>
    </xf>
    <xf numFmtId="0" fontId="32" fillId="0" borderId="9" xfId="76" applyFont="1" applyBorder="1" applyAlignment="1">
      <alignment horizontal="center" vertical="center"/>
    </xf>
    <xf numFmtId="0" fontId="61" fillId="5" borderId="0" xfId="18" applyFont="1" applyFill="1" applyBorder="1" applyAlignment="1">
      <alignment horizontal="center"/>
    </xf>
    <xf numFmtId="0" fontId="33" fillId="9" borderId="54" xfId="76" applyFont="1" applyFill="1" applyBorder="1" applyAlignment="1">
      <alignment horizontal="right"/>
    </xf>
    <xf numFmtId="0" fontId="33" fillId="9" borderId="55" xfId="76" applyFont="1" applyFill="1" applyBorder="1" applyAlignment="1">
      <alignment horizontal="right"/>
    </xf>
    <xf numFmtId="0" fontId="33" fillId="9" borderId="0" xfId="116" applyFont="1" applyFill="1" applyAlignment="1">
      <alignment horizontal="center" vertical="center" wrapText="1"/>
    </xf>
    <xf numFmtId="2" fontId="9" fillId="0" borderId="23" xfId="76" applyNumberFormat="1" applyFont="1" applyBorder="1" applyAlignment="1">
      <alignment horizontal="center" vertical="center"/>
    </xf>
    <xf numFmtId="0" fontId="9" fillId="0" borderId="16" xfId="76" applyFont="1" applyBorder="1" applyAlignment="1">
      <alignment horizontal="center" vertical="center"/>
    </xf>
    <xf numFmtId="0" fontId="9" fillId="0" borderId="11" xfId="76" applyFont="1" applyBorder="1" applyAlignment="1">
      <alignment horizontal="center" vertical="center"/>
    </xf>
    <xf numFmtId="0" fontId="15" fillId="16" borderId="45" xfId="116" applyFont="1" applyFill="1" applyBorder="1" applyAlignment="1">
      <alignment horizontal="center" vertical="center" wrapText="1"/>
    </xf>
    <xf numFmtId="0" fontId="15" fillId="16" borderId="17" xfId="116" applyFont="1" applyFill="1" applyBorder="1" applyAlignment="1">
      <alignment horizontal="center" vertical="center" wrapText="1"/>
    </xf>
    <xf numFmtId="0" fontId="15" fillId="16" borderId="59" xfId="116" applyFont="1" applyFill="1" applyBorder="1" applyAlignment="1">
      <alignment horizontal="center" vertical="center" wrapText="1"/>
    </xf>
    <xf numFmtId="0" fontId="15" fillId="16" borderId="56" xfId="116" applyFont="1" applyFill="1" applyBorder="1" applyAlignment="1">
      <alignment horizontal="center" vertical="center" wrapText="1"/>
    </xf>
    <xf numFmtId="0" fontId="15" fillId="16" borderId="4" xfId="116" applyFont="1" applyFill="1" applyBorder="1" applyAlignment="1">
      <alignment horizontal="center" vertical="center" wrapText="1"/>
    </xf>
    <xf numFmtId="0" fontId="15" fillId="16" borderId="48" xfId="116" applyFont="1" applyFill="1" applyBorder="1" applyAlignment="1">
      <alignment horizontal="center" vertical="center" wrapText="1"/>
    </xf>
    <xf numFmtId="0" fontId="15" fillId="16" borderId="13" xfId="116" applyFont="1" applyFill="1" applyBorder="1" applyAlignment="1">
      <alignment horizontal="center" vertical="center" wrapText="1"/>
    </xf>
    <xf numFmtId="0" fontId="33" fillId="0" borderId="14" xfId="76" applyFont="1" applyBorder="1" applyAlignment="1">
      <alignment horizontal="right" vertical="center"/>
    </xf>
    <xf numFmtId="0" fontId="33" fillId="0" borderId="55" xfId="76" applyFont="1" applyBorder="1" applyAlignment="1">
      <alignment horizontal="right" vertical="center"/>
    </xf>
    <xf numFmtId="0" fontId="22" fillId="0" borderId="63" xfId="18" applyFont="1" applyFill="1" applyBorder="1" applyAlignment="1">
      <alignment horizontal="left"/>
    </xf>
    <xf numFmtId="0" fontId="22" fillId="0" borderId="56" xfId="18" applyFont="1" applyFill="1" applyBorder="1" applyAlignment="1">
      <alignment horizontal="left"/>
    </xf>
    <xf numFmtId="0" fontId="12" fillId="16" borderId="13" xfId="18" applyFont="1" applyFill="1" applyBorder="1" applyAlignment="1">
      <alignment horizontal="center" vertical="center"/>
    </xf>
    <xf numFmtId="0" fontId="12" fillId="16" borderId="48" xfId="18" applyFont="1" applyFill="1" applyBorder="1" applyAlignment="1">
      <alignment horizontal="center" vertical="center"/>
    </xf>
    <xf numFmtId="0" fontId="12" fillId="5" borderId="0" xfId="18" applyFont="1" applyFill="1" applyAlignment="1">
      <alignment horizontal="center" vertical="center"/>
    </xf>
    <xf numFmtId="0" fontId="13" fillId="0" borderId="0" xfId="0" applyFont="1" applyBorder="1" applyAlignment="1">
      <alignment horizontal="center" vertical="center"/>
    </xf>
    <xf numFmtId="0" fontId="22" fillId="5" borderId="0" xfId="18" applyFont="1" applyFill="1" applyBorder="1" applyAlignment="1">
      <alignment horizontal="right" vertical="center"/>
    </xf>
    <xf numFmtId="0" fontId="12" fillId="5" borderId="0" xfId="18" applyFont="1" applyFill="1" applyBorder="1" applyAlignment="1">
      <alignment horizontal="center" vertical="center"/>
    </xf>
    <xf numFmtId="0" fontId="12" fillId="5" borderId="37" xfId="18" applyFont="1" applyFill="1" applyBorder="1" applyAlignment="1">
      <alignment horizontal="center" vertical="center"/>
    </xf>
    <xf numFmtId="0" fontId="13" fillId="0" borderId="37" xfId="0" applyFont="1" applyBorder="1" applyAlignment="1">
      <alignment horizontal="center" vertical="center"/>
    </xf>
    <xf numFmtId="0" fontId="22" fillId="5" borderId="36" xfId="18" applyFont="1" applyFill="1" applyBorder="1" applyAlignment="1">
      <alignment horizontal="left"/>
    </xf>
    <xf numFmtId="0" fontId="22" fillId="5" borderId="0" xfId="18" applyFont="1" applyFill="1" applyBorder="1" applyAlignment="1">
      <alignment horizontal="left"/>
    </xf>
    <xf numFmtId="0" fontId="13" fillId="13" borderId="10" xfId="0" applyFont="1" applyFill="1" applyBorder="1" applyAlignment="1">
      <alignment horizontal="center" vertical="center"/>
    </xf>
    <xf numFmtId="0" fontId="13" fillId="0" borderId="3" xfId="0" applyFont="1" applyBorder="1" applyAlignment="1">
      <alignment horizontal="center" vertical="center"/>
    </xf>
    <xf numFmtId="0" fontId="13" fillId="0" borderId="20" xfId="0" applyFont="1" applyBorder="1" applyAlignment="1">
      <alignment horizontal="center" vertical="center"/>
    </xf>
    <xf numFmtId="0" fontId="13" fillId="13" borderId="10"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12" fillId="16" borderId="7" xfId="18" applyFont="1" applyFill="1" applyBorder="1" applyAlignment="1">
      <alignment horizontal="center" vertical="center"/>
    </xf>
    <xf numFmtId="0" fontId="54" fillId="0" borderId="36" xfId="0" applyFont="1" applyBorder="1" applyAlignment="1">
      <alignment horizontal="left" wrapText="1"/>
    </xf>
    <xf numFmtId="0" fontId="54" fillId="0" borderId="0" xfId="0" applyFont="1" applyBorder="1" applyAlignment="1">
      <alignment horizontal="left" wrapText="1"/>
    </xf>
    <xf numFmtId="0" fontId="12" fillId="16" borderId="45" xfId="0" applyFont="1" applyFill="1" applyBorder="1" applyAlignment="1">
      <alignment horizontal="center" vertical="center" wrapText="1"/>
    </xf>
    <xf numFmtId="0" fontId="12" fillId="16" borderId="46"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6" borderId="59" xfId="0" applyFont="1" applyFill="1" applyBorder="1" applyAlignment="1">
      <alignment horizontal="center" vertical="center" wrapText="1"/>
    </xf>
    <xf numFmtId="0" fontId="12" fillId="16" borderId="56" xfId="0" applyFont="1" applyFill="1" applyBorder="1" applyAlignment="1">
      <alignment horizontal="center" vertical="center" wrapText="1"/>
    </xf>
    <xf numFmtId="0" fontId="12" fillId="16" borderId="60" xfId="0" applyFont="1" applyFill="1" applyBorder="1" applyAlignment="1">
      <alignment horizontal="center" vertical="center" wrapText="1"/>
    </xf>
    <xf numFmtId="0" fontId="15" fillId="16" borderId="45" xfId="122" applyFont="1" applyFill="1" applyBorder="1" applyAlignment="1">
      <alignment horizontal="center" vertical="center" wrapText="1"/>
    </xf>
    <xf numFmtId="0" fontId="15" fillId="16" borderId="46" xfId="122" applyFont="1" applyFill="1" applyBorder="1" applyAlignment="1">
      <alignment horizontal="center" vertical="center" wrapText="1"/>
    </xf>
    <xf numFmtId="0" fontId="15" fillId="16" borderId="17" xfId="122" applyFont="1" applyFill="1" applyBorder="1" applyAlignment="1">
      <alignment horizontal="center" vertical="center" wrapText="1"/>
    </xf>
    <xf numFmtId="0" fontId="15" fillId="16" borderId="47" xfId="122" applyFont="1" applyFill="1" applyBorder="1" applyAlignment="1">
      <alignment horizontal="center" vertical="center" wrapText="1"/>
    </xf>
    <xf numFmtId="0" fontId="15" fillId="16" borderId="16" xfId="122" applyFont="1" applyFill="1" applyBorder="1" applyAlignment="1">
      <alignment horizontal="center" vertical="center" wrapText="1"/>
    </xf>
    <xf numFmtId="0" fontId="15" fillId="16" borderId="11" xfId="122" applyFont="1" applyFill="1" applyBorder="1" applyAlignment="1">
      <alignment horizontal="center" vertical="center" wrapText="1"/>
    </xf>
    <xf numFmtId="0" fontId="15" fillId="16" borderId="13" xfId="122" applyFont="1" applyFill="1" applyBorder="1" applyAlignment="1">
      <alignment horizontal="center" vertical="center" wrapText="1"/>
    </xf>
    <xf numFmtId="0" fontId="15" fillId="16" borderId="40" xfId="122" applyFont="1" applyFill="1" applyBorder="1" applyAlignment="1">
      <alignment horizontal="center" vertical="center" wrapText="1"/>
    </xf>
    <xf numFmtId="0" fontId="15" fillId="16" borderId="48" xfId="122" applyFont="1" applyFill="1" applyBorder="1" applyAlignment="1">
      <alignment horizontal="center" vertical="center" wrapText="1"/>
    </xf>
    <xf numFmtId="0" fontId="15" fillId="16" borderId="23" xfId="122" applyFont="1" applyFill="1" applyBorder="1" applyAlignment="1">
      <alignment horizontal="center" vertical="center"/>
    </xf>
    <xf numFmtId="0" fontId="15" fillId="16" borderId="11" xfId="122" applyFont="1" applyFill="1" applyBorder="1" applyAlignment="1">
      <alignment horizontal="center" vertical="center"/>
    </xf>
    <xf numFmtId="0" fontId="15" fillId="16" borderId="23" xfId="122" applyFont="1" applyFill="1" applyBorder="1" applyAlignment="1">
      <alignment horizontal="center" vertical="center" wrapText="1"/>
    </xf>
    <xf numFmtId="0" fontId="15" fillId="0" borderId="54" xfId="122" applyFont="1" applyBorder="1" applyAlignment="1">
      <alignment horizontal="right" vertical="center"/>
    </xf>
    <xf numFmtId="0" fontId="15" fillId="0" borderId="14" xfId="122" applyFont="1" applyBorder="1" applyAlignment="1">
      <alignment horizontal="right" vertical="center"/>
    </xf>
    <xf numFmtId="0" fontId="15" fillId="16" borderId="21" xfId="122" applyFont="1" applyFill="1" applyBorder="1" applyAlignment="1">
      <alignment horizontal="center" vertical="center" wrapText="1"/>
    </xf>
    <xf numFmtId="0" fontId="15" fillId="16" borderId="26" xfId="122" applyFont="1" applyFill="1" applyBorder="1" applyAlignment="1">
      <alignment horizontal="center" vertical="center" wrapText="1"/>
    </xf>
    <xf numFmtId="0" fontId="15" fillId="16" borderId="29" xfId="122" applyFont="1" applyFill="1" applyBorder="1" applyAlignment="1">
      <alignment horizontal="center" vertical="center" wrapText="1"/>
    </xf>
    <xf numFmtId="0" fontId="15" fillId="16" borderId="41" xfId="122" applyFont="1" applyFill="1" applyBorder="1" applyAlignment="1">
      <alignment horizontal="center" vertical="center" wrapText="1"/>
    </xf>
    <xf numFmtId="0" fontId="9" fillId="18" borderId="0" xfId="116" applyFont="1" applyFill="1" applyBorder="1" applyAlignment="1">
      <alignment horizontal="left" vertical="center" wrapText="1"/>
    </xf>
    <xf numFmtId="0" fontId="15" fillId="16" borderId="30" xfId="122" applyFont="1" applyFill="1" applyBorder="1" applyAlignment="1">
      <alignment horizontal="center" vertical="center" wrapText="1"/>
    </xf>
    <xf numFmtId="0" fontId="15" fillId="16" borderId="16" xfId="122" applyFont="1" applyFill="1" applyBorder="1" applyAlignment="1">
      <alignment horizontal="center" vertical="center"/>
    </xf>
    <xf numFmtId="0" fontId="15" fillId="16" borderId="4" xfId="122" applyFont="1" applyFill="1" applyBorder="1" applyAlignment="1">
      <alignment horizontal="center" vertical="center" wrapText="1"/>
    </xf>
    <xf numFmtId="0" fontId="15" fillId="16" borderId="47" xfId="0" applyFont="1" applyFill="1" applyBorder="1" applyAlignment="1">
      <alignment horizontal="center" vertical="center" wrapText="1"/>
    </xf>
    <xf numFmtId="0" fontId="0" fillId="0" borderId="0" xfId="0" applyBorder="1" applyAlignment="1">
      <alignment horizontal="center"/>
    </xf>
    <xf numFmtId="0" fontId="14" fillId="0" borderId="0" xfId="18" applyFont="1" applyFill="1" applyAlignment="1">
      <alignment horizontal="left"/>
    </xf>
    <xf numFmtId="0" fontId="15" fillId="16" borderId="8" xfId="18" applyFont="1" applyFill="1" applyBorder="1" applyAlignment="1">
      <alignment horizontal="center"/>
    </xf>
    <xf numFmtId="0" fontId="15" fillId="22" borderId="5" xfId="0" applyFont="1" applyFill="1" applyBorder="1" applyAlignment="1">
      <alignment horizontal="center" vertical="center"/>
    </xf>
    <xf numFmtId="0" fontId="15" fillId="22" borderId="6" xfId="0" applyFont="1" applyFill="1" applyBorder="1" applyAlignment="1">
      <alignment horizontal="center" vertical="center"/>
    </xf>
    <xf numFmtId="0" fontId="15" fillId="22" borderId="7"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53" fillId="0" borderId="36" xfId="0" applyFont="1" applyBorder="1" applyAlignment="1">
      <alignment horizontal="left" vertical="center"/>
    </xf>
    <xf numFmtId="0" fontId="53" fillId="0" borderId="0" xfId="0" applyFont="1" applyBorder="1" applyAlignment="1">
      <alignment horizontal="left" vertical="center"/>
    </xf>
    <xf numFmtId="170" fontId="0" fillId="0" borderId="24" xfId="0" applyNumberFormat="1" applyBorder="1" applyAlignment="1">
      <alignment horizontal="center" vertical="center" wrapText="1"/>
    </xf>
    <xf numFmtId="170" fontId="0" fillId="0" borderId="22" xfId="0" applyNumberFormat="1" applyBorder="1" applyAlignment="1">
      <alignment horizontal="center" vertical="center" wrapText="1"/>
    </xf>
    <xf numFmtId="170" fontId="0" fillId="0" borderId="21" xfId="0" applyNumberFormat="1" applyBorder="1" applyAlignment="1">
      <alignment horizontal="center" vertical="center" wrapText="1"/>
    </xf>
    <xf numFmtId="170" fontId="0" fillId="0" borderId="25" xfId="0" applyNumberFormat="1" applyBorder="1" applyAlignment="1">
      <alignment horizontal="center" vertical="center" wrapText="1"/>
    </xf>
    <xf numFmtId="170" fontId="0" fillId="0" borderId="0" xfId="0" applyNumberFormat="1" applyBorder="1" applyAlignment="1">
      <alignment horizontal="center" vertical="center" wrapText="1"/>
    </xf>
    <xf numFmtId="170" fontId="0" fillId="0" borderId="26" xfId="0" applyNumberFormat="1" applyBorder="1" applyAlignment="1">
      <alignment horizontal="center" vertical="center" wrapText="1"/>
    </xf>
    <xf numFmtId="170" fontId="0" fillId="0" borderId="57" xfId="0" applyNumberFormat="1" applyBorder="1" applyAlignment="1">
      <alignment horizontal="center" vertical="center" wrapText="1"/>
    </xf>
    <xf numFmtId="170" fontId="0" fillId="0" borderId="14" xfId="0" applyNumberFormat="1" applyBorder="1" applyAlignment="1">
      <alignment horizontal="center" vertical="center" wrapText="1"/>
    </xf>
    <xf numFmtId="170" fontId="0" fillId="0" borderId="73" xfId="0" applyNumberFormat="1" applyBorder="1" applyAlignment="1">
      <alignment horizontal="center" vertical="center" wrapText="1"/>
    </xf>
    <xf numFmtId="0" fontId="9" fillId="0" borderId="22" xfId="0" applyFont="1" applyBorder="1" applyAlignment="1">
      <alignment horizontal="left" wrapText="1"/>
    </xf>
    <xf numFmtId="0" fontId="9" fillId="0" borderId="0" xfId="0" applyFont="1" applyAlignment="1">
      <alignment horizontal="center" wrapText="1"/>
    </xf>
    <xf numFmtId="0" fontId="14" fillId="0" borderId="0" xfId="0" applyFont="1"/>
    <xf numFmtId="0" fontId="15" fillId="16" borderId="4" xfId="0" applyFont="1" applyFill="1" applyBorder="1" applyAlignment="1">
      <alignment horizontal="center" vertical="center"/>
    </xf>
    <xf numFmtId="0" fontId="0" fillId="16" borderId="4" xfId="0" applyFill="1" applyBorder="1" applyAlignment="1">
      <alignment horizontal="center" vertical="center" wrapText="1"/>
    </xf>
    <xf numFmtId="0" fontId="15" fillId="0" borderId="0" xfId="57" applyFont="1" applyAlignment="1">
      <alignment horizontal="center"/>
    </xf>
    <xf numFmtId="0" fontId="0" fillId="13" borderId="3" xfId="0" applyFill="1" applyBorder="1" applyAlignment="1">
      <alignment wrapText="1"/>
    </xf>
    <xf numFmtId="0" fontId="9" fillId="0" borderId="0" xfId="0" applyFont="1" applyBorder="1" applyAlignment="1">
      <alignment horizontal="center"/>
    </xf>
    <xf numFmtId="0" fontId="15" fillId="0" borderId="0" xfId="18" applyFont="1" applyAlignment="1">
      <alignment horizontal="left"/>
    </xf>
    <xf numFmtId="0" fontId="22" fillId="0" borderId="0" xfId="0" applyFont="1" applyAlignment="1">
      <alignment horizontal="left"/>
    </xf>
    <xf numFmtId="0" fontId="15" fillId="16" borderId="6" xfId="78" applyFont="1" applyFill="1" applyBorder="1" applyAlignment="1">
      <alignment horizontal="center" vertical="center"/>
    </xf>
    <xf numFmtId="0" fontId="9" fillId="0" borderId="19" xfId="0" applyFont="1" applyBorder="1" applyAlignment="1">
      <alignment horizontal="center"/>
    </xf>
    <xf numFmtId="0" fontId="15" fillId="0" borderId="23" xfId="0" applyFont="1" applyBorder="1" applyAlignment="1">
      <alignment horizontal="center" wrapText="1"/>
    </xf>
    <xf numFmtId="0" fontId="15" fillId="0" borderId="16" xfId="0" applyFont="1" applyBorder="1" applyAlignment="1">
      <alignment horizontal="center" wrapText="1"/>
    </xf>
    <xf numFmtId="0" fontId="15" fillId="0" borderId="11" xfId="0" applyFont="1" applyBorder="1" applyAlignment="1">
      <alignment horizontal="center" wrapText="1"/>
    </xf>
    <xf numFmtId="0" fontId="0" fillId="13" borderId="20" xfId="0" applyFill="1" applyBorder="1" applyAlignment="1">
      <alignment wrapText="1"/>
    </xf>
    <xf numFmtId="0" fontId="0" fillId="13" borderId="20" xfId="0" applyFill="1" applyBorder="1"/>
    <xf numFmtId="0" fontId="15" fillId="9" borderId="3" xfId="18" applyFont="1" applyFill="1" applyBorder="1" applyAlignment="1">
      <alignment horizontal="center"/>
    </xf>
    <xf numFmtId="0" fontId="15" fillId="9" borderId="20" xfId="18" applyFont="1" applyFill="1" applyBorder="1" applyAlignment="1">
      <alignment horizontal="center"/>
    </xf>
    <xf numFmtId="0" fontId="15" fillId="9" borderId="10" xfId="18" applyFont="1" applyFill="1" applyBorder="1" applyAlignment="1">
      <alignment horizontal="center"/>
    </xf>
    <xf numFmtId="0" fontId="15" fillId="9" borderId="7" xfId="18" applyFont="1" applyFill="1" applyBorder="1" applyAlignment="1">
      <alignment horizontal="center"/>
    </xf>
    <xf numFmtId="0" fontId="15" fillId="9" borderId="4" xfId="18" applyFont="1" applyFill="1" applyBorder="1" applyAlignment="1">
      <alignment horizontal="center"/>
    </xf>
    <xf numFmtId="0" fontId="15" fillId="9" borderId="9" xfId="18" applyFont="1" applyFill="1" applyBorder="1" applyAlignment="1">
      <alignment horizontal="center"/>
    </xf>
    <xf numFmtId="0" fontId="15" fillId="9" borderId="8" xfId="18" applyFont="1" applyFill="1" applyBorder="1" applyAlignment="1">
      <alignment horizontal="center"/>
    </xf>
    <xf numFmtId="0" fontId="22" fillId="0" borderId="36" xfId="0" applyFont="1" applyBorder="1" applyAlignment="1">
      <alignment vertical="center"/>
    </xf>
    <xf numFmtId="0" fontId="22" fillId="0" borderId="0" xfId="0" applyFont="1" applyBorder="1" applyAlignment="1">
      <alignment vertical="center"/>
    </xf>
    <xf numFmtId="0" fontId="22" fillId="0" borderId="37" xfId="0" applyFont="1" applyBorder="1" applyAlignment="1">
      <alignment vertical="center"/>
    </xf>
    <xf numFmtId="0" fontId="9" fillId="0" borderId="5" xfId="18" applyFont="1" applyBorder="1" applyAlignment="1">
      <alignment horizontal="center"/>
    </xf>
    <xf numFmtId="0" fontId="9" fillId="0" borderId="6" xfId="18" applyFont="1" applyBorder="1" applyAlignment="1">
      <alignment horizontal="center"/>
    </xf>
    <xf numFmtId="0" fontId="15" fillId="0" borderId="7" xfId="0" applyFont="1" applyBorder="1" applyAlignment="1">
      <alignment horizontal="center" wrapText="1"/>
    </xf>
    <xf numFmtId="0" fontId="15" fillId="0" borderId="4" xfId="0" applyFont="1" applyBorder="1" applyAlignment="1">
      <alignment horizontal="center" wrapText="1"/>
    </xf>
    <xf numFmtId="0" fontId="15" fillId="9" borderId="58" xfId="18" applyFont="1" applyFill="1" applyBorder="1" applyAlignment="1">
      <alignment horizontal="center"/>
    </xf>
    <xf numFmtId="0" fontId="62" fillId="28" borderId="32" xfId="0" applyFont="1" applyFill="1" applyBorder="1" applyAlignment="1">
      <alignment horizontal="center" vertical="center"/>
    </xf>
    <xf numFmtId="0" fontId="62" fillId="28" borderId="2" xfId="0" applyFont="1" applyFill="1" applyBorder="1" applyAlignment="1">
      <alignment horizontal="center" vertical="center"/>
    </xf>
    <xf numFmtId="0" fontId="62" fillId="28" borderId="33" xfId="0" applyFont="1" applyFill="1" applyBorder="1" applyAlignment="1">
      <alignment horizontal="center" vertical="center"/>
    </xf>
    <xf numFmtId="0" fontId="62" fillId="28" borderId="32" xfId="0" applyFont="1" applyFill="1" applyBorder="1" applyAlignment="1">
      <alignment horizontal="center" vertical="center" wrapText="1"/>
    </xf>
    <xf numFmtId="0" fontId="62" fillId="28" borderId="2" xfId="0" applyFont="1" applyFill="1" applyBorder="1" applyAlignment="1">
      <alignment horizontal="center" vertical="center" wrapText="1"/>
    </xf>
    <xf numFmtId="0" fontId="62" fillId="28" borderId="33" xfId="0" applyFont="1" applyFill="1" applyBorder="1" applyAlignment="1">
      <alignment horizontal="center" vertical="center" wrapText="1"/>
    </xf>
    <xf numFmtId="0" fontId="12" fillId="22" borderId="23" xfId="0" applyFont="1" applyFill="1" applyBorder="1" applyAlignment="1">
      <alignment horizontal="center" vertical="center"/>
    </xf>
    <xf numFmtId="0" fontId="12" fillId="22" borderId="11" xfId="0" applyFont="1" applyFill="1" applyBorder="1" applyAlignment="1">
      <alignment horizontal="center" vertical="center"/>
    </xf>
    <xf numFmtId="0" fontId="12" fillId="21" borderId="4" xfId="0" applyFont="1" applyFill="1" applyBorder="1" applyAlignment="1">
      <alignment horizontal="center" vertical="center" wrapText="1"/>
    </xf>
    <xf numFmtId="0" fontId="12" fillId="22" borderId="4" xfId="0" applyFont="1" applyFill="1" applyBorder="1" applyAlignment="1">
      <alignment horizontal="center" vertical="center"/>
    </xf>
    <xf numFmtId="0" fontId="12" fillId="22" borderId="4" xfId="0" applyFont="1" applyFill="1" applyBorder="1" applyAlignment="1">
      <alignment horizontal="center" vertical="center" wrapText="1"/>
    </xf>
    <xf numFmtId="0" fontId="12" fillId="16" borderId="10" xfId="0" applyFont="1" applyFill="1" applyBorder="1" applyAlignment="1">
      <alignment horizontal="center"/>
    </xf>
    <xf numFmtId="0" fontId="12" fillId="16" borderId="3" xfId="0" applyFont="1" applyFill="1" applyBorder="1" applyAlignment="1">
      <alignment horizontal="center"/>
    </xf>
    <xf numFmtId="0" fontId="12" fillId="16" borderId="20" xfId="0" applyFont="1" applyFill="1" applyBorder="1" applyAlignment="1">
      <alignment horizontal="center"/>
    </xf>
    <xf numFmtId="0" fontId="12" fillId="16" borderId="4" xfId="0" applyFont="1" applyFill="1" applyBorder="1" applyAlignment="1">
      <alignment horizontal="center"/>
    </xf>
    <xf numFmtId="0" fontId="12" fillId="0" borderId="0" xfId="0" applyFont="1" applyFill="1" applyBorder="1" applyAlignment="1">
      <alignment horizontal="center" vertical="center"/>
    </xf>
    <xf numFmtId="0" fontId="9" fillId="0" borderId="4" xfId="0" applyFont="1" applyBorder="1" applyAlignment="1">
      <alignment horizontal="left" vertical="center"/>
    </xf>
    <xf numFmtId="0" fontId="12" fillId="16" borderId="10" xfId="0" applyFont="1" applyFill="1" applyBorder="1" applyAlignment="1">
      <alignment horizontal="center" vertical="center"/>
    </xf>
    <xf numFmtId="0" fontId="12" fillId="16" borderId="20" xfId="0" applyFont="1" applyFill="1" applyBorder="1" applyAlignment="1">
      <alignment horizontal="center" vertical="center"/>
    </xf>
    <xf numFmtId="0" fontId="45" fillId="16" borderId="4" xfId="0" applyFont="1" applyFill="1" applyBorder="1" applyAlignment="1">
      <alignment horizontal="center" vertical="center"/>
    </xf>
    <xf numFmtId="0" fontId="0" fillId="0" borderId="4" xfId="0" applyFont="1" applyBorder="1" applyAlignment="1">
      <alignment horizontal="left" vertical="top" wrapText="1"/>
    </xf>
    <xf numFmtId="0" fontId="13" fillId="0" borderId="4" xfId="0" applyFont="1" applyBorder="1" applyAlignment="1">
      <alignment horizontal="left" vertical="top" wrapText="1"/>
    </xf>
    <xf numFmtId="0" fontId="0" fillId="0" borderId="0" xfId="0" applyFont="1" applyBorder="1" applyAlignment="1">
      <alignment horizontal="left" vertical="top" wrapText="1"/>
    </xf>
    <xf numFmtId="0" fontId="12" fillId="16" borderId="4" xfId="0" applyFont="1" applyFill="1" applyBorder="1" applyAlignment="1">
      <alignment horizontal="center" vertical="center" wrapText="1"/>
    </xf>
    <xf numFmtId="0" fontId="46" fillId="17" borderId="4" xfId="0" applyFont="1" applyFill="1" applyBorder="1" applyAlignment="1">
      <alignment horizontal="center" vertical="center" wrapText="1"/>
    </xf>
    <xf numFmtId="0" fontId="0" fillId="0" borderId="4" xfId="0" applyBorder="1" applyAlignment="1">
      <alignment horizontal="left" vertical="center"/>
    </xf>
    <xf numFmtId="0" fontId="15" fillId="0" borderId="19" xfId="0" applyFont="1" applyBorder="1" applyAlignment="1">
      <alignment horizontal="left" wrapText="1"/>
    </xf>
    <xf numFmtId="0" fontId="15" fillId="0" borderId="24" xfId="18" applyFont="1" applyBorder="1" applyAlignment="1">
      <alignment horizontal="center"/>
    </xf>
    <xf numFmtId="0" fontId="15" fillId="0" borderId="22" xfId="18" applyFont="1" applyBorder="1" applyAlignment="1">
      <alignment horizontal="center"/>
    </xf>
    <xf numFmtId="0" fontId="15" fillId="0" borderId="49" xfId="18" applyFont="1" applyBorder="1" applyAlignment="1">
      <alignment horizontal="center"/>
    </xf>
    <xf numFmtId="0" fontId="15" fillId="16" borderId="58" xfId="18" applyFont="1" applyFill="1" applyBorder="1" applyAlignment="1">
      <alignment horizontal="center"/>
    </xf>
    <xf numFmtId="0" fontId="15" fillId="0" borderId="0" xfId="0" applyFont="1" applyAlignment="1">
      <alignment horizontal="center"/>
    </xf>
    <xf numFmtId="0" fontId="15" fillId="16" borderId="30" xfId="0" applyFont="1" applyFill="1" applyBorder="1" applyAlignment="1">
      <alignment horizontal="center" vertical="center"/>
    </xf>
    <xf numFmtId="0" fontId="15" fillId="12" borderId="64" xfId="0" applyFont="1" applyFill="1" applyBorder="1" applyAlignment="1">
      <alignment horizontal="left"/>
    </xf>
    <xf numFmtId="0" fontId="15" fillId="12" borderId="52" xfId="0" applyFont="1" applyFill="1" applyBorder="1" applyAlignment="1">
      <alignment horizontal="left"/>
    </xf>
    <xf numFmtId="0" fontId="14" fillId="5" borderId="0" xfId="18" applyFont="1" applyFill="1" applyAlignment="1">
      <alignment horizontal="right"/>
    </xf>
    <xf numFmtId="0" fontId="15" fillId="16" borderId="7" xfId="0" applyFont="1" applyFill="1" applyBorder="1" applyAlignment="1">
      <alignment horizontal="center"/>
    </xf>
    <xf numFmtId="0" fontId="15" fillId="16" borderId="8" xfId="0" applyFont="1" applyFill="1" applyBorder="1" applyAlignment="1">
      <alignment horizontal="center" wrapText="1"/>
    </xf>
    <xf numFmtId="0" fontId="9" fillId="16" borderId="9" xfId="0" applyFont="1" applyFill="1" applyBorder="1" applyAlignment="1">
      <alignment wrapText="1"/>
    </xf>
    <xf numFmtId="0" fontId="9" fillId="0" borderId="6" xfId="0" applyFont="1" applyBorder="1" applyAlignment="1">
      <alignment horizontal="center"/>
    </xf>
    <xf numFmtId="0" fontId="15" fillId="16" borderId="13" xfId="0" applyFont="1" applyFill="1" applyBorder="1" applyAlignment="1">
      <alignment horizontal="center"/>
    </xf>
    <xf numFmtId="0" fontId="15" fillId="16" borderId="40" xfId="0" applyFont="1" applyFill="1" applyBorder="1" applyAlignment="1">
      <alignment horizontal="center"/>
    </xf>
    <xf numFmtId="0" fontId="15" fillId="16" borderId="10" xfId="0" applyFont="1" applyFill="1" applyBorder="1" applyAlignment="1">
      <alignment horizontal="center"/>
    </xf>
    <xf numFmtId="0" fontId="15" fillId="16" borderId="3" xfId="0" applyFont="1" applyFill="1" applyBorder="1" applyAlignment="1">
      <alignment horizontal="center"/>
    </xf>
    <xf numFmtId="0" fontId="15" fillId="16" borderId="20" xfId="0" applyFont="1" applyFill="1" applyBorder="1" applyAlignment="1">
      <alignment horizontal="center"/>
    </xf>
    <xf numFmtId="0" fontId="9" fillId="16" borderId="46" xfId="0" applyFont="1" applyFill="1" applyBorder="1" applyAlignment="1">
      <alignment vertical="center" wrapText="1"/>
    </xf>
    <xf numFmtId="0" fontId="9" fillId="16" borderId="17" xfId="0" applyFont="1" applyFill="1" applyBorder="1" applyAlignment="1">
      <alignment vertical="center"/>
    </xf>
    <xf numFmtId="0" fontId="15" fillId="16" borderId="4" xfId="0" applyFont="1" applyFill="1" applyBorder="1" applyAlignment="1">
      <alignment horizontal="center"/>
    </xf>
    <xf numFmtId="0" fontId="15" fillId="0" borderId="10" xfId="0" applyFont="1" applyBorder="1" applyAlignment="1">
      <alignment horizontal="center"/>
    </xf>
    <xf numFmtId="0" fontId="15" fillId="0" borderId="3" xfId="0" applyFont="1" applyBorder="1" applyAlignment="1">
      <alignment horizontal="center"/>
    </xf>
    <xf numFmtId="0" fontId="15" fillId="0" borderId="20" xfId="0" applyFont="1" applyBorder="1" applyAlignment="1">
      <alignment horizontal="center"/>
    </xf>
    <xf numFmtId="0" fontId="15" fillId="16" borderId="41" xfId="0" applyFont="1" applyFill="1" applyBorder="1" applyAlignment="1">
      <alignment horizontal="center"/>
    </xf>
    <xf numFmtId="0" fontId="15" fillId="16" borderId="58" xfId="0" applyFont="1" applyFill="1" applyBorder="1" applyAlignment="1">
      <alignment horizontal="center"/>
    </xf>
    <xf numFmtId="0" fontId="15" fillId="0" borderId="58" xfId="0" applyFont="1" applyBorder="1" applyAlignment="1">
      <alignment horizontal="center"/>
    </xf>
    <xf numFmtId="0" fontId="15" fillId="16" borderId="3" xfId="18" applyFont="1" applyFill="1" applyBorder="1" applyAlignment="1">
      <alignment horizontal="center"/>
    </xf>
    <xf numFmtId="0" fontId="15" fillId="16" borderId="7" xfId="0" applyFont="1" applyFill="1" applyBorder="1" applyAlignment="1">
      <alignment horizontal="center" vertical="center"/>
    </xf>
    <xf numFmtId="2" fontId="9" fillId="0" borderId="10" xfId="0" applyNumberFormat="1" applyFont="1" applyBorder="1" applyAlignment="1">
      <alignment horizontal="center"/>
    </xf>
    <xf numFmtId="2" fontId="9" fillId="0" borderId="58" xfId="0" applyNumberFormat="1" applyFont="1" applyBorder="1" applyAlignment="1">
      <alignment horizontal="center"/>
    </xf>
    <xf numFmtId="0" fontId="15" fillId="16" borderId="10" xfId="18" applyFont="1" applyFill="1" applyBorder="1" applyAlignment="1">
      <alignment horizontal="center" vertical="center"/>
    </xf>
    <xf numFmtId="0" fontId="15" fillId="16" borderId="58" xfId="18" applyFont="1" applyFill="1" applyBorder="1" applyAlignment="1">
      <alignment horizontal="center" vertical="center"/>
    </xf>
    <xf numFmtId="0" fontId="15" fillId="16" borderId="41" xfId="18" applyFont="1" applyFill="1" applyBorder="1" applyAlignment="1">
      <alignment horizontal="center" vertical="center"/>
    </xf>
    <xf numFmtId="2" fontId="9" fillId="0" borderId="20" xfId="0" applyNumberFormat="1" applyFont="1" applyBorder="1" applyAlignment="1">
      <alignment horizontal="center"/>
    </xf>
    <xf numFmtId="0" fontId="9" fillId="16" borderId="16" xfId="0" applyFont="1" applyFill="1" applyBorder="1" applyAlignment="1">
      <alignment vertical="center" wrapText="1"/>
    </xf>
    <xf numFmtId="0" fontId="15" fillId="16" borderId="40" xfId="18" applyFont="1" applyFill="1" applyBorder="1" applyAlignment="1">
      <alignment horizontal="center"/>
    </xf>
    <xf numFmtId="0" fontId="15" fillId="0" borderId="0" xfId="0" quotePrefix="1" applyFont="1" applyBorder="1" applyAlignment="1">
      <alignment horizontal="center" wrapText="1"/>
    </xf>
    <xf numFmtId="0" fontId="15" fillId="16" borderId="47" xfId="0" applyFont="1" applyFill="1" applyBorder="1" applyAlignment="1">
      <alignment horizontal="center" vertical="center"/>
    </xf>
    <xf numFmtId="0" fontId="15" fillId="16" borderId="16" xfId="0" applyFont="1" applyFill="1" applyBorder="1" applyAlignment="1">
      <alignment horizontal="center" vertical="center"/>
    </xf>
    <xf numFmtId="0" fontId="15" fillId="16" borderId="11" xfId="0" applyFont="1" applyFill="1" applyBorder="1" applyAlignment="1">
      <alignment horizontal="center" vertical="center"/>
    </xf>
    <xf numFmtId="0" fontId="15" fillId="16" borderId="10" xfId="0" quotePrefix="1" applyFont="1" applyFill="1" applyBorder="1" applyAlignment="1">
      <alignment horizontal="center" wrapText="1"/>
    </xf>
    <xf numFmtId="0" fontId="15" fillId="16" borderId="3" xfId="0" quotePrefix="1" applyFont="1" applyFill="1" applyBorder="1" applyAlignment="1">
      <alignment horizontal="center" wrapText="1"/>
    </xf>
    <xf numFmtId="0" fontId="15" fillId="16" borderId="20" xfId="0" quotePrefix="1" applyFont="1" applyFill="1" applyBorder="1" applyAlignment="1">
      <alignment horizontal="center" wrapText="1"/>
    </xf>
    <xf numFmtId="0" fontId="15" fillId="16" borderId="7" xfId="0" quotePrefix="1" applyFont="1" applyFill="1" applyBorder="1" applyAlignment="1">
      <alignment horizontal="center" wrapText="1"/>
    </xf>
    <xf numFmtId="0" fontId="15" fillId="16" borderId="58" xfId="0" quotePrefix="1" applyFont="1" applyFill="1" applyBorder="1" applyAlignment="1">
      <alignment horizontal="center" wrapText="1"/>
    </xf>
    <xf numFmtId="0" fontId="15" fillId="16" borderId="4" xfId="0" applyFont="1" applyFill="1" applyBorder="1" applyAlignment="1">
      <alignment horizontal="center" wrapText="1"/>
    </xf>
    <xf numFmtId="0" fontId="15" fillId="16" borderId="10" xfId="0" applyFont="1" applyFill="1" applyBorder="1" applyAlignment="1">
      <alignment horizontal="center" wrapText="1"/>
    </xf>
    <xf numFmtId="0" fontId="15" fillId="16" borderId="3" xfId="0" applyFont="1" applyFill="1" applyBorder="1" applyAlignment="1">
      <alignment horizontal="center" wrapText="1"/>
    </xf>
    <xf numFmtId="0" fontId="15" fillId="16" borderId="20" xfId="0" applyFont="1" applyFill="1" applyBorder="1" applyAlignment="1">
      <alignment horizontal="center" wrapText="1"/>
    </xf>
    <xf numFmtId="0" fontId="15" fillId="16" borderId="8" xfId="0" quotePrefix="1" applyFont="1" applyFill="1" applyBorder="1" applyAlignment="1">
      <alignment horizontal="center" wrapText="1"/>
    </xf>
    <xf numFmtId="0" fontId="15" fillId="16" borderId="58" xfId="0" applyFont="1" applyFill="1" applyBorder="1" applyAlignment="1">
      <alignment horizontal="center" wrapText="1"/>
    </xf>
    <xf numFmtId="0" fontId="15" fillId="16" borderId="9" xfId="0" applyFont="1" applyFill="1" applyBorder="1" applyAlignment="1">
      <alignment horizontal="center" wrapText="1"/>
    </xf>
    <xf numFmtId="0" fontId="15" fillId="15" borderId="6" xfId="74" applyFont="1" applyFill="1" applyBorder="1" applyAlignment="1">
      <alignment horizontal="center" wrapText="1"/>
    </xf>
    <xf numFmtId="0" fontId="15" fillId="15" borderId="4" xfId="74" applyFont="1" applyFill="1" applyBorder="1" applyAlignment="1">
      <alignment horizontal="center" wrapText="1"/>
    </xf>
    <xf numFmtId="0" fontId="15" fillId="15" borderId="9" xfId="74" applyFont="1" applyFill="1" applyBorder="1" applyAlignment="1">
      <alignment horizontal="center" wrapText="1"/>
    </xf>
    <xf numFmtId="0" fontId="15" fillId="16" borderId="8" xfId="0" applyFont="1" applyFill="1" applyBorder="1" applyAlignment="1">
      <alignment horizontal="center"/>
    </xf>
    <xf numFmtId="0" fontId="14" fillId="5" borderId="0" xfId="18" applyFont="1" applyFill="1" applyAlignment="1">
      <alignment horizontal="left"/>
    </xf>
    <xf numFmtId="0" fontId="14" fillId="0" borderId="0" xfId="18" applyFont="1" applyFill="1" applyAlignment="1">
      <alignment horizontal="left" vertical="top"/>
    </xf>
    <xf numFmtId="0" fontId="14" fillId="0" borderId="0" xfId="0" applyFont="1" applyFill="1" applyAlignment="1">
      <alignment horizontal="left"/>
    </xf>
  </cellXfs>
  <cellStyles count="127">
    <cellStyle name="Body" xfId="2"/>
    <cellStyle name="Comma" xfId="75" builtinId="3"/>
    <cellStyle name="Comma  - Style1" xfId="4"/>
    <cellStyle name="Comma 10" xfId="36"/>
    <cellStyle name="Comma 11" xfId="39"/>
    <cellStyle name="Comma 11 2" xfId="84"/>
    <cellStyle name="Comma 12" xfId="32"/>
    <cellStyle name="Comma 13" xfId="44"/>
    <cellStyle name="Comma 14" xfId="47"/>
    <cellStyle name="Comma 15" xfId="50"/>
    <cellStyle name="Comma 16" xfId="53"/>
    <cellStyle name="Comma 2" xfId="5"/>
    <cellStyle name="Comma 2 2" xfId="91"/>
    <cellStyle name="Comma 2 3" xfId="92"/>
    <cellStyle name="Comma 2 4" xfId="90"/>
    <cellStyle name="Comma 3" xfId="3"/>
    <cellStyle name="Comma 3 2" xfId="62"/>
    <cellStyle name="Comma 3 3" xfId="93"/>
    <cellStyle name="Comma 4" xfId="19"/>
    <cellStyle name="Comma 4 2" xfId="66"/>
    <cellStyle name="Comma 4 3" xfId="94"/>
    <cellStyle name="Comma 5" xfId="22"/>
    <cellStyle name="Comma 5 2" xfId="69"/>
    <cellStyle name="Comma 5 3" xfId="95"/>
    <cellStyle name="Comma 6" xfId="23"/>
    <cellStyle name="Comma 6 2" xfId="70"/>
    <cellStyle name="Comma 6 2 2" xfId="89"/>
    <cellStyle name="Comma 6 3" xfId="112"/>
    <cellStyle name="Comma 6 4" xfId="113"/>
    <cellStyle name="Comma 6 5" xfId="87"/>
    <cellStyle name="Comma 7" xfId="28"/>
    <cellStyle name="Comma 7 2" xfId="96"/>
    <cellStyle name="Comma 8" xfId="31"/>
    <cellStyle name="Comma 9" xfId="33"/>
    <cellStyle name="Comma_Formats for GERC - ARR &amp; TF (Draft) Ver 0.1" xfId="59"/>
    <cellStyle name="Curren - Style2" xfId="6"/>
    <cellStyle name="Grey" xfId="7"/>
    <cellStyle name="Header1" xfId="8"/>
    <cellStyle name="Header2" xfId="9"/>
    <cellStyle name="Input [yellow]" xfId="10"/>
    <cellStyle name="no dec" xfId="11"/>
    <cellStyle name="Normal" xfId="0" builtinId="0"/>
    <cellStyle name="Normal - Style1" xfId="12"/>
    <cellStyle name="Normal 10" xfId="37"/>
    <cellStyle name="Normal 11" xfId="40"/>
    <cellStyle name="Normal 12" xfId="42"/>
    <cellStyle name="Normal 13" xfId="45"/>
    <cellStyle name="Normal 14" xfId="48"/>
    <cellStyle name="Normal 15" xfId="51"/>
    <cellStyle name="Normal 15 2" xfId="83"/>
    <cellStyle name="Normal 16" xfId="54"/>
    <cellStyle name="Normal 17" xfId="76"/>
    <cellStyle name="Normal 2" xfId="13"/>
    <cellStyle name="Normal 2 2" xfId="78"/>
    <cellStyle name="Normal 2 2 2" xfId="97"/>
    <cellStyle name="Normal 2 2_Working APR 2007-08 Mahagenco_Bhushan_1.3" xfId="98"/>
    <cellStyle name="Normal 2 20" xfId="124"/>
    <cellStyle name="Normal 2 3" xfId="79"/>
    <cellStyle name="Normal 2 4" xfId="86"/>
    <cellStyle name="Normal 2 5" xfId="116"/>
    <cellStyle name="Normal 2 6" xfId="77"/>
    <cellStyle name="Normal 2_ARR FINAL" xfId="99"/>
    <cellStyle name="Normal 20 2" xfId="126"/>
    <cellStyle name="Normal 3" xfId="1"/>
    <cellStyle name="Normal 3 2" xfId="61"/>
    <cellStyle name="Normal 3 2 2" xfId="88"/>
    <cellStyle name="Normal 3 3" xfId="80"/>
    <cellStyle name="Normal 39" xfId="100"/>
    <cellStyle name="Normal 4" xfId="18"/>
    <cellStyle name="Normal 4 2" xfId="65"/>
    <cellStyle name="Normal 5" xfId="21"/>
    <cellStyle name="Normal 5 2" xfId="68"/>
    <cellStyle name="Normal 5 2 2" xfId="102"/>
    <cellStyle name="Normal 5 3" xfId="101"/>
    <cellStyle name="Normal 6" xfId="24"/>
    <cellStyle name="Normal 6 2" xfId="71"/>
    <cellStyle name="Normal 6 3" xfId="103"/>
    <cellStyle name="Normal 7" xfId="27"/>
    <cellStyle name="Normal 7 2" xfId="104"/>
    <cellStyle name="Normal 8" xfId="30"/>
    <cellStyle name="Normal 8 2" xfId="114"/>
    <cellStyle name="Normal 9" xfId="34"/>
    <cellStyle name="Normal 9 2" xfId="115"/>
    <cellStyle name="Normal_01- ARR Forms 04-05 Final " xfId="57"/>
    <cellStyle name="Normal_01- Tariff Proposal Forms 2" xfId="120"/>
    <cellStyle name="Normal_annex ARR " xfId="58"/>
    <cellStyle name="Normal_annex ARR  2" xfId="121"/>
    <cellStyle name="Normal_FORMATS 5 YEAR ALOKE" xfId="117"/>
    <cellStyle name="Normal_FORMATS 5 YEAR ALOKE 2" xfId="118"/>
    <cellStyle name="Normal_FORMATS 5 YEAR ALOKE 2 2" xfId="122"/>
    <cellStyle name="Normal_FORMATS 5 YEAR ALOKE 3 2" xfId="123"/>
    <cellStyle name="Normal_performance data" xfId="74"/>
    <cellStyle name="Percent" xfId="60" builtinId="5"/>
    <cellStyle name="Percent [0]_#6 Temps &amp; Contractors" xfId="15"/>
    <cellStyle name="Percent [2]" xfId="16"/>
    <cellStyle name="Percent [2] 2" xfId="64"/>
    <cellStyle name="Percent 10" xfId="43"/>
    <cellStyle name="Percent 10 2" xfId="119"/>
    <cellStyle name="Percent 11" xfId="46"/>
    <cellStyle name="Percent 114" xfId="125"/>
    <cellStyle name="Percent 12" xfId="49"/>
    <cellStyle name="Percent 13" xfId="52"/>
    <cellStyle name="Percent 14" xfId="55"/>
    <cellStyle name="Percent 15" xfId="56"/>
    <cellStyle name="Percent 2" xfId="14"/>
    <cellStyle name="Percent 2 2" xfId="63"/>
    <cellStyle name="Percent 2 2 2" xfId="105"/>
    <cellStyle name="Percent 3" xfId="20"/>
    <cellStyle name="Percent 3 2" xfId="67"/>
    <cellStyle name="Percent 3 2 2" xfId="106"/>
    <cellStyle name="Percent 4" xfId="25"/>
    <cellStyle name="Percent 4 2" xfId="72"/>
    <cellStyle name="Percent 4 3" xfId="107"/>
    <cellStyle name="Percent 41" xfId="85"/>
    <cellStyle name="Percent 5" xfId="26"/>
    <cellStyle name="Percent 5 2" xfId="73"/>
    <cellStyle name="Percent 5 2 2" xfId="108"/>
    <cellStyle name="Percent 5 3" xfId="109"/>
    <cellStyle name="Percent 6" xfId="29"/>
    <cellStyle name="Percent 6 2" xfId="111"/>
    <cellStyle name="Percent 6 3" xfId="110"/>
    <cellStyle name="Percent 7" xfId="35"/>
    <cellStyle name="Percent 8" xfId="38"/>
    <cellStyle name="Percent 9" xfId="41"/>
    <cellStyle name="Style 1" xfId="17"/>
    <cellStyle name="Style 1 2" xfId="81"/>
    <cellStyle name="Style 2" xfId="82"/>
  </cellStyles>
  <dxfs count="0"/>
  <tableStyles count="0" defaultTableStyle="TableStyleMedium2" defaultPivotStyle="PivotStyleLight16"/>
  <colors>
    <mruColors>
      <color rgb="FF00FFCC"/>
      <color rgb="FF66FFCC"/>
      <color rgb="FF00FF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5.xml"/><Relationship Id="rId89" Type="http://schemas.openxmlformats.org/officeDocument/2006/relationships/externalLink" Target="externalLinks/externalLink20.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5.xml"/><Relationship Id="rId79" Type="http://schemas.openxmlformats.org/officeDocument/2006/relationships/externalLink" Target="externalLinks/externalLink10.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21.xml"/><Relationship Id="rId95" Type="http://schemas.openxmlformats.org/officeDocument/2006/relationships/externalLink" Target="externalLinks/externalLink2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externalLink" Target="externalLinks/externalLink11.xml"/><Relationship Id="rId85" Type="http://schemas.openxmlformats.org/officeDocument/2006/relationships/externalLink" Target="externalLinks/externalLink16.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externalLink" Target="externalLinks/externalLink6.xml"/><Relationship Id="rId83" Type="http://schemas.openxmlformats.org/officeDocument/2006/relationships/externalLink" Target="externalLinks/externalLink14.xml"/><Relationship Id="rId88" Type="http://schemas.openxmlformats.org/officeDocument/2006/relationships/externalLink" Target="externalLinks/externalLink19.xml"/><Relationship Id="rId91" Type="http://schemas.openxmlformats.org/officeDocument/2006/relationships/externalLink" Target="externalLinks/externalLink22.xml"/><Relationship Id="rId96"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4.xml"/><Relationship Id="rId78" Type="http://schemas.openxmlformats.org/officeDocument/2006/relationships/externalLink" Target="externalLinks/externalLink9.xml"/><Relationship Id="rId81" Type="http://schemas.openxmlformats.org/officeDocument/2006/relationships/externalLink" Target="externalLinks/externalLink12.xml"/><Relationship Id="rId86" Type="http://schemas.openxmlformats.org/officeDocument/2006/relationships/externalLink" Target="externalLinks/externalLink17.xml"/><Relationship Id="rId94" Type="http://schemas.openxmlformats.org/officeDocument/2006/relationships/externalLink" Target="externalLinks/externalLink25.xml"/><Relationship Id="rId99" Type="http://schemas.openxmlformats.org/officeDocument/2006/relationships/externalLink" Target="externalLinks/externalLink30.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7.xml"/><Relationship Id="rId97" Type="http://schemas.openxmlformats.org/officeDocument/2006/relationships/externalLink" Target="externalLinks/externalLink28.xml"/><Relationship Id="rId7" Type="http://schemas.openxmlformats.org/officeDocument/2006/relationships/worksheet" Target="worksheets/sheet7.xml"/><Relationship Id="rId71" Type="http://schemas.openxmlformats.org/officeDocument/2006/relationships/externalLink" Target="externalLinks/externalLink2.xml"/><Relationship Id="rId92" Type="http://schemas.openxmlformats.org/officeDocument/2006/relationships/externalLink" Target="externalLinks/externalLink2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8.xml"/><Relationship Id="rId61" Type="http://schemas.openxmlformats.org/officeDocument/2006/relationships/worksheet" Target="worksheets/sheet61.xml"/><Relationship Id="rId82" Type="http://schemas.openxmlformats.org/officeDocument/2006/relationships/externalLink" Target="externalLinks/externalLink1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8.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3.xml"/><Relationship Id="rId93" Type="http://schemas.openxmlformats.org/officeDocument/2006/relationships/externalLink" Target="externalLinks/externalLink24.xml"/><Relationship Id="rId98" Type="http://schemas.openxmlformats.org/officeDocument/2006/relationships/externalLink" Target="externalLinks/externalLink29.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AppData/Roaming/Microsoft/Excel/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4REL-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c/Model%20FY%2006-07/Copy%20of%20LFore-20-oct-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RISAdvisory/UPERC/Assistance%20to%20UPERC%20on%20ARR%20Tariff%20Petitions/Workings/Post%20audited%20accounts/ARR/Revenue%20Model%20-%20Rev%201%20-%20Final%20for%20Chairman%20Si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dineshy863/Downloads/UPERC/FY%202016-17/Draft%20Orders/DVVNL/Petition/PuVVNL%20-%20Revenue%20Dat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ineshy863/Downloads/UPERC/FY%202016-17/Draft%20Orders/DVVNL/Petition/FY%202014-15(P)/MVVNL%20-%20Revenue%20Data%2015-16(P).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ssignments%20in%20FY%202009-10/UERC%20R1/Santosh%20Workings/UPCL%20Power%20Purchase/Latest%20Models/New%20Folder/New%20Folder/Chairman%20workings/Bhadra/Power/APSEB/Tariff%20Filing/TARIFF%20MODEL/TARIFF_II.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al-work/116475%20(Uttar%20Pradesh)/Trip_2003_10/Load%20forecasting/LFore_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Assignments%20in%20FY%202009-10/UERC%20R1/Santosh%20Workings/UPCL%20Power%20Purchase/Latest%20Models/New%20Folder/New%20Folder/Chairman%20workings/UP/FINANCE/Model-PwC/Model%201901/upse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a3\d\payroll\pf%20yearly%20return%2026.04.07%20final\main%20files%20gvn%20to%20pf%20dept\pf%20yearly%20return%2026.04.07.xls%20-%20summa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58.1.107\c$\Documents%20and%20Settings\shashankandey\My%20Documents\ARR-FY08\DEMFIX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IT\MSD%20India%20IS%20Inventor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a/AppData/Roaming/Microsoft/Excel/Databank/1-Projects%20In%20Hand/DFID/ARR%202003-04/Arr%20Petition%202003-04/For%20Submission/ARR%20Forms%20For%20Submiss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bank/1-Projects%20In%20Hand/DFID/ARR%202003-04/Arr%20Petition%202003-04/For%20Submission/ARR%20Forms%20For%20Submissio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H\overhds\Nov01\north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Documents%20and%20Settings\tsahoo.DLFLOR\Desktop\BUDGET%20Jul%2006\Working\BUDGET%20Jul%2006\Trading%20Summary%20Revised%20Budget%2006-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anurag/My%20Documents/petitions/Petition%20for%20trans%20ARR.doc/Databank/1-Projects%20In%20Hand/DFID/ARR%202003-04/Arr%20Petition%202003-04/For%20Submission/ARR%20Forms%20For%20Submissi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ameer's%20folder/MSEB/Tariff%20Filing%202003-04/Outputs/Models/Working%20Models/old/Dispatch%20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bca3\d\payroll\pf%20yearly%20return%2026.04.07%20final\working%20files%20for%20pf%20yearly%20return\PF%20Return%20Yearly\Forms\Challans%20Detai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shashankandey\My%20Documents\ARR-FY08\DEMFIXL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Administrator\Application%20Data\Microsoft\Excel\My%20Documents%202007-08,%202008-09%20&amp;%202009-10\02%20Job%20Excel\09%20Commercial%20Diary%202010\Commercial%20Diary%20April%201%20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shashankandey/My%20Documents/ARR-FY08/DEMFIXL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Administrator/Application%20Data/Microsoft/Excel/My%20Documents%202007-08,%202008-09%20&amp;%202009-10/02%20Job%20Excel/09%20Commercial%20Diary%202010/Commercial%20Diary%20April%201%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ennt\ksm\My%20Documents\AC\2002\fatax01-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04REL"/>
      <sheetName val="A 3_7"/>
      <sheetName val="Salient1"/>
      <sheetName val="Cat_Ser_load"/>
      <sheetName val="data"/>
      <sheetName val="Sheet1"/>
      <sheetName val="Data base Feb 09"/>
      <sheetName val="grid"/>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Inputs"/>
      <sheetName val="Dom"/>
      <sheetName val="R_Hrs_ Since Comm"/>
      <sheetName val="ATP"/>
      <sheetName val="UK"/>
      <sheetName val="Scheme Area Details_Block__ C2"/>
      <sheetName val="New33KVSS_E3"/>
      <sheetName val="Prop aug of Ex 33KVSS_E3a"/>
      <sheetName val="Coalmine"/>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38">
          <cell r="A38">
            <v>0</v>
          </cell>
        </row>
      </sheetData>
      <sheetData sheetId="36"/>
      <sheetData sheetId="37"/>
      <sheetData sheetId="38"/>
      <sheetData sheetId="39">
        <row r="38">
          <cell r="A38" t="str">
            <v xml:space="preserve">ESTIMATE FOR INSTALLATION OF ADDITIONAL 1X40MVA 132/33KV TRANSFORMER AT EXISTING EHV SUBSTATION </v>
          </cell>
        </row>
      </sheetData>
      <sheetData sheetId="40"/>
      <sheetData sheetId="41"/>
      <sheetData sheetId="42"/>
      <sheetData sheetId="43"/>
      <sheetData sheetId="44"/>
      <sheetData sheetId="45"/>
      <sheetData sheetId="46">
        <row r="38">
          <cell r="A38">
            <v>0</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ow r="38">
          <cell r="A38" t="str">
            <v xml:space="preserve">ESTIMATE FOR INSTALLATION OF ADDITIONAL 1X40MVA 132/33KV TRANSFORMER AT EXISTING EHV SUBSTATION </v>
          </cell>
        </row>
      </sheetData>
      <sheetData sheetId="92"/>
      <sheetData sheetId="93"/>
      <sheetData sheetId="94"/>
      <sheetData sheetId="95"/>
      <sheetData sheetId="96"/>
      <sheetData sheetId="97"/>
      <sheetData sheetId="98" refreshError="1"/>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 3.7"/>
      <sheetName val="CE"/>
      <sheetName val="Metro consind updation sheet"/>
      <sheetName val="Dom"/>
      <sheetName val="201-04REL-Final"/>
      <sheetName val="A_3_7"/>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sheetName val="Basis"/>
      <sheetName val="Division"/>
      <sheetName val="Div_Pk"/>
      <sheetName val="Grp"/>
      <sheetName val="Grp_Pk"/>
      <sheetName val="F_Sum"/>
      <sheetName val="Indiv"/>
      <sheetName val="B_Sum"/>
      <sheetName val="B_Adj"/>
      <sheetName val="B_Dat"/>
      <sheetName val="Utility"/>
      <sheetName val="Admin"/>
      <sheetName val="Sens"/>
      <sheetName val="Peaks"/>
      <sheetName val="Graphs"/>
      <sheetName val="Trf"/>
      <sheetName val="T4"/>
      <sheetName val="T5"/>
      <sheetName val="T5b"/>
    </sheetNames>
    <sheetDataSet>
      <sheetData sheetId="0" refreshError="1">
        <row r="44">
          <cell r="J44" t="str">
            <v>2003-2004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FY 05"/>
      <sheetName val="Sales FY 06"/>
      <sheetName val="Sales FY 07"/>
      <sheetName val="LMV 9 &amp; 10"/>
      <sheetName val="Sales FY 05 N"/>
      <sheetName val="Sales FY 06 N"/>
      <sheetName val="Sales FY 07 N"/>
      <sheetName val="Sales FY 08 N"/>
      <sheetName val="Sales FY 08"/>
      <sheetName val="Sales FY 09 N"/>
      <sheetName val="Sales FY 10"/>
      <sheetName val="Sales FY 09"/>
      <sheetName val="Sales Summ N"/>
      <sheetName val="Sales Summ"/>
      <sheetName val="RevN"/>
      <sheetName val="Sales FY 10 A"/>
      <sheetName val="Sales FY 11"/>
      <sheetName val="Sales FY 12"/>
      <sheetName val="Advt &amp; HV1"/>
      <sheetName val="Sales Summary"/>
      <sheetName val="Rev Summary"/>
      <sheetName val="Tariff - LT"/>
      <sheetName val="Rev Summ N"/>
      <sheetName val="Energy Balance"/>
      <sheetName val="Cross subsidy"/>
      <sheetName val="Crosschecks"/>
      <sheetName val="Final"/>
      <sheetName val="Tariff - HT"/>
      <sheetName val="Rev"/>
      <sheetName val="Rev Summ"/>
      <sheetName val="Energy Balance (2)"/>
      <sheetName val="Tariff - HT VD"/>
      <sheetName val="Tariff - HT (Op)"/>
      <sheetName val="Tariff - LT (op)"/>
      <sheetName val="Tariff - LT (2)"/>
      <sheetName val="Tariff - LT VD"/>
      <sheetName val="LMV 1"/>
      <sheetName val="LMV 2"/>
      <sheetName val="LMV 3"/>
      <sheetName val="LMV 4"/>
      <sheetName val="LMV 5"/>
      <sheetName val="LMV 6"/>
      <sheetName val="LMV 7"/>
      <sheetName val="LMV 8"/>
      <sheetName val="LMV 9"/>
      <sheetName val="LMV 10"/>
      <sheetName val="HV 2"/>
      <sheetName val="HV 3"/>
      <sheetName val="HV 4"/>
      <sheetName val="Revenue 1"/>
      <sheetName val="Sheet1"/>
    </sheetNames>
    <sheetDataSet>
      <sheetData sheetId="0"/>
      <sheetData sheetId="1"/>
      <sheetData sheetId="2"/>
      <sheetData sheetId="3"/>
      <sheetData sheetId="4">
        <row r="10">
          <cell r="K10">
            <v>10555.409515539952</v>
          </cell>
        </row>
      </sheetData>
      <sheetData sheetId="5">
        <row r="10">
          <cell r="K10">
            <v>11406.105960721663</v>
          </cell>
        </row>
      </sheetData>
      <sheetData sheetId="6">
        <row r="10">
          <cell r="K10">
            <v>12952.302005296295</v>
          </cell>
        </row>
      </sheetData>
      <sheetData sheetId="7">
        <row r="9">
          <cell r="K9">
            <v>7145.4485488507471</v>
          </cell>
        </row>
      </sheetData>
      <sheetData sheetId="8"/>
      <sheetData sheetId="9">
        <row r="9">
          <cell r="K9">
            <v>7756.9670000000006</v>
          </cell>
        </row>
      </sheetData>
      <sheetData sheetId="10">
        <row r="9">
          <cell r="K9">
            <v>8161.5508285804899</v>
          </cell>
        </row>
      </sheetData>
      <sheetData sheetId="11"/>
      <sheetData sheetId="12">
        <row r="15">
          <cell r="M15">
            <v>15849.714053342934</v>
          </cell>
        </row>
      </sheetData>
      <sheetData sheetId="13">
        <row r="148">
          <cell r="E148">
            <v>367.95561384308559</v>
          </cell>
        </row>
      </sheetData>
      <sheetData sheetId="14"/>
      <sheetData sheetId="15"/>
      <sheetData sheetId="16"/>
      <sheetData sheetId="17"/>
      <sheetData sheetId="18">
        <row r="20">
          <cell r="D20">
            <v>9.9979999999999993</v>
          </cell>
        </row>
      </sheetData>
      <sheetData sheetId="19">
        <row r="11">
          <cell r="R11">
            <v>4366.8385200000002</v>
          </cell>
        </row>
      </sheetData>
      <sheetData sheetId="20">
        <row r="1">
          <cell r="T1">
            <v>1.3410219999999999</v>
          </cell>
        </row>
      </sheetData>
      <sheetData sheetId="21">
        <row r="2">
          <cell r="P2">
            <v>0</v>
          </cell>
        </row>
      </sheetData>
      <sheetData sheetId="22"/>
      <sheetData sheetId="23"/>
      <sheetData sheetId="24">
        <row r="7">
          <cell r="C7">
            <v>4.1702170433644428</v>
          </cell>
        </row>
      </sheetData>
      <sheetData sheetId="25"/>
      <sheetData sheetId="26">
        <row r="12">
          <cell r="H12">
            <v>125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ysical Data"/>
      <sheetName val="Revenue"/>
      <sheetName val="Assumptions"/>
      <sheetName val="Tariff Structure"/>
      <sheetName val="Tables"/>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s>
    <sheetDataSet>
      <sheetData sheetId="0">
        <row r="2">
          <cell r="F2">
            <v>5</v>
          </cell>
          <cell r="G2">
            <v>6</v>
          </cell>
          <cell r="H2">
            <v>7</v>
          </cell>
          <cell r="I2">
            <v>8</v>
          </cell>
          <cell r="J2">
            <v>9</v>
          </cell>
          <cell r="K2">
            <v>10</v>
          </cell>
        </row>
      </sheetData>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ales_Summary"/>
      <sheetName val="Rev_Summary"/>
      <sheetName val="Tariff - LT_b4 tweak"/>
      <sheetName val="Tariff - HT_b4 tweak"/>
      <sheetName val="Tariff - LT"/>
      <sheetName val="Tariff - HT"/>
      <sheetName val="Assumptions"/>
      <sheetName val="Wrtup"/>
      <sheetName val="Rev Summary_FB"/>
      <sheetName val="Sales Summary_FB"/>
      <sheetName val="Rev-Ex"/>
      <sheetName val="Rev-Pro"/>
      <sheetName val="Sales FY 09"/>
      <sheetName val="Sales FY 10"/>
      <sheetName val="Sales FY 11"/>
      <sheetName val="En Bal"/>
      <sheetName val="PPT"/>
      <sheetName val="Sales FY 12"/>
      <sheetName val="Sales FY 13 9M"/>
      <sheetName val="Sales FY 13"/>
      <sheetName val="Sales FY 14"/>
      <sheetName val="Sales FY 10A_FB"/>
      <sheetName val="Sales FY 11_FB"/>
      <sheetName val="Sales FY 12_FB"/>
      <sheetName val="Final"/>
      <sheetName val="Rev Summ N"/>
      <sheetName val="Rev Summary (2)"/>
      <sheetName val="Rev Summ N (2)"/>
      <sheetName val="Asumptions"/>
      <sheetName val="Cross Subsidy"/>
      <sheetName val="Cross Subsidy (2)"/>
      <sheetName val="Previous years-ARR  Discoms"/>
      <sheetName val="Title"/>
      <sheetName val="One Sheeter FY 2019-20"/>
      <sheetName val="One Sheeter-FY 2018-19"/>
      <sheetName val="One sheeter-FY 2017-18"/>
      <sheetName val="ARR Summary APR_MYT"/>
      <sheetName val="BST(1)"/>
      <sheetName val="PP_Allowable 2017-18(1)"/>
      <sheetName val=" Summary O&amp;M"/>
      <sheetName val="Escalation"/>
      <sheetName val="Emp and A&amp;G Exp"/>
      <sheetName val="R&amp;M Exp"/>
      <sheetName val="Audited Figures"/>
      <sheetName val="BS"/>
      <sheetName val="other info"/>
      <sheetName val="CPI WPI Inc"/>
      <sheetName val="Index"/>
      <sheetName val="Gross Assets"/>
      <sheetName val="Grant Details"/>
      <sheetName val="Sheet1"/>
      <sheetName val="Others"/>
      <sheetName val="Depreciation (2)"/>
      <sheetName val="Investment &amp; GFA"/>
      <sheetName val="IoWC"/>
      <sheetName val="Tariff Structure "/>
      <sheetName val="Assumption"/>
      <sheetName val="SBI PLR"/>
    </sheetNames>
    <sheetDataSet>
      <sheetData sheetId="0"/>
      <sheetData sheetId="1">
        <row r="2">
          <cell r="I2">
            <v>8</v>
          </cell>
          <cell r="S2">
            <v>18</v>
          </cell>
          <cell r="AC2">
            <v>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f"/>
      <sheetName val="PRSN"/>
      <sheetName val="Impact"/>
      <sheetName val="Results"/>
      <sheetName val="ARR"/>
      <sheetName val="REV"/>
      <sheetName val="Billing-PY"/>
      <sheetName val="Billing-C&amp;E Y"/>
      <sheetName val="Customers-All"/>
      <sheetName val="Customers-CP"/>
      <sheetName val="Customers-EP"/>
      <sheetName val="Customers-NP"/>
      <sheetName val="Customers-SP"/>
      <sheetName val="ERC-CY"/>
      <sheetName val="ERC-EY"/>
      <sheetName val="ERP-EY"/>
      <sheetName val="Forecast-CY"/>
      <sheetName val="Forecast-EY"/>
      <sheetName val="MC-CP"/>
      <sheetName val="MC-EP"/>
      <sheetName val="MC-NP"/>
      <sheetName val="MC-SP"/>
      <sheetName val="RevenueIncrease"/>
      <sheetName val="CostRecovery"/>
      <sheetName val="Subsidy"/>
      <sheetName val="Assumptions"/>
      <sheetName val="General"/>
      <sheetName val="RESCOs"/>
      <sheetName val="Table-I"/>
      <sheetName val="Tables-I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3">
          <cell r="A3">
            <v>100</v>
          </cell>
        </row>
        <row r="4">
          <cell r="A4">
            <v>1000</v>
          </cell>
        </row>
        <row r="6">
          <cell r="A6">
            <v>1000000</v>
          </cell>
        </row>
        <row r="7">
          <cell r="A7">
            <v>10000000</v>
          </cell>
        </row>
      </sheetData>
      <sheetData sheetId="27"/>
      <sheetData sheetId="28"/>
      <sheetData sheetId="2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sheetName val="Basis"/>
      <sheetName val="Division"/>
      <sheetName val="Group"/>
      <sheetName val="Fore_Sum"/>
      <sheetName val="Individ"/>
      <sheetName val="2003_Sum"/>
      <sheetName val="Adjustments"/>
      <sheetName val="E_Div"/>
      <sheetName val="Utility"/>
      <sheetName val="Admin"/>
      <sheetName val="Region"/>
      <sheetName val="Sens"/>
      <sheetName val="Grap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9">
          <cell r="B9">
            <v>1</v>
          </cell>
          <cell r="C9">
            <v>1</v>
          </cell>
          <cell r="D9">
            <v>2</v>
          </cell>
          <cell r="E9" t="str">
            <v>Agra</v>
          </cell>
          <cell r="H9">
            <v>2751021</v>
          </cell>
          <cell r="I9">
            <v>1639935</v>
          </cell>
          <cell r="J9">
            <v>1111086</v>
          </cell>
          <cell r="K9">
            <v>2751021</v>
          </cell>
          <cell r="L9">
            <v>1639935</v>
          </cell>
          <cell r="M9">
            <v>1111086</v>
          </cell>
          <cell r="N9">
            <v>3611301</v>
          </cell>
          <cell r="O9">
            <v>2053956</v>
          </cell>
          <cell r="P9">
            <v>1557345</v>
          </cell>
          <cell r="Q9">
            <v>21.9</v>
          </cell>
          <cell r="R9">
            <v>31.27</v>
          </cell>
          <cell r="S9">
            <v>2.0000466908915326E-2</v>
          </cell>
          <cell r="T9">
            <v>2.7582142757814898E-2</v>
          </cell>
          <cell r="U9">
            <v>2.7583159540985669E-2</v>
          </cell>
          <cell r="X9">
            <v>0</v>
          </cell>
          <cell r="Y9">
            <v>0</v>
          </cell>
          <cell r="Z9">
            <v>0</v>
          </cell>
          <cell r="AA9">
            <v>0</v>
          </cell>
          <cell r="AD9">
            <v>127</v>
          </cell>
          <cell r="AE9">
            <v>0</v>
          </cell>
          <cell r="AF9">
            <v>0</v>
          </cell>
          <cell r="AG9">
            <v>0</v>
          </cell>
          <cell r="AI9">
            <v>4027</v>
          </cell>
          <cell r="AK9">
            <v>408624</v>
          </cell>
          <cell r="AL9">
            <v>244263</v>
          </cell>
          <cell r="AM9">
            <v>164361</v>
          </cell>
          <cell r="AN9">
            <v>408624</v>
          </cell>
          <cell r="AO9">
            <v>244263</v>
          </cell>
          <cell r="AP9">
            <v>164361</v>
          </cell>
          <cell r="AR9">
            <v>523435.18282807962</v>
          </cell>
          <cell r="AS9">
            <v>312893.6334212753</v>
          </cell>
          <cell r="AT9">
            <v>210541.54940680429</v>
          </cell>
          <cell r="AV9">
            <v>0.41</v>
          </cell>
          <cell r="AW9">
            <v>0.32700000000000001</v>
          </cell>
          <cell r="AX9">
            <v>0.75900000000000001</v>
          </cell>
          <cell r="AZ9">
            <v>0.30299999999999999</v>
          </cell>
          <cell r="BA9">
            <v>0.33600000000000002</v>
          </cell>
          <cell r="BB9">
            <v>0.16699999999999998</v>
          </cell>
          <cell r="BD9">
            <v>265118</v>
          </cell>
          <cell r="BE9">
            <v>60212</v>
          </cell>
          <cell r="BF9">
            <v>204906</v>
          </cell>
          <cell r="BH9">
            <v>0.4820238158517684</v>
          </cell>
          <cell r="BI9">
            <v>0.18313802171063515</v>
          </cell>
          <cell r="BJ9">
            <v>0.92620911975169373</v>
          </cell>
        </row>
        <row r="10">
          <cell r="B10">
            <v>2</v>
          </cell>
          <cell r="C10">
            <v>1</v>
          </cell>
          <cell r="D10">
            <v>2</v>
          </cell>
          <cell r="E10" t="str">
            <v>Aligarh</v>
          </cell>
          <cell r="F10" t="str">
            <v>Split</v>
          </cell>
          <cell r="G10">
            <v>2</v>
          </cell>
          <cell r="H10">
            <v>3295982</v>
          </cell>
          <cell r="I10">
            <v>2467484</v>
          </cell>
          <cell r="J10">
            <v>828498</v>
          </cell>
          <cell r="K10">
            <v>2444929</v>
          </cell>
          <cell r="L10">
            <v>1844475</v>
          </cell>
          <cell r="M10">
            <v>600454</v>
          </cell>
          <cell r="N10">
            <v>2990388</v>
          </cell>
          <cell r="O10">
            <v>2127003</v>
          </cell>
          <cell r="P10">
            <v>863385</v>
          </cell>
          <cell r="Q10">
            <v>29.95</v>
          </cell>
          <cell r="R10">
            <v>22.08</v>
          </cell>
          <cell r="S10">
            <v>2.6544140482980705E-2</v>
          </cell>
          <cell r="T10">
            <v>2.0150982249028893E-2</v>
          </cell>
          <cell r="U10">
            <v>2.0342858012730503E-2</v>
          </cell>
          <cell r="W10">
            <v>78</v>
          </cell>
          <cell r="X10">
            <v>79</v>
          </cell>
          <cell r="Y10">
            <v>80</v>
          </cell>
          <cell r="Z10">
            <v>80</v>
          </cell>
          <cell r="AA10">
            <v>80</v>
          </cell>
          <cell r="AC10">
            <v>496</v>
          </cell>
          <cell r="AD10">
            <v>504</v>
          </cell>
          <cell r="AE10">
            <v>512</v>
          </cell>
          <cell r="AF10">
            <v>519</v>
          </cell>
          <cell r="AG10">
            <v>526</v>
          </cell>
          <cell r="AI10">
            <v>3747</v>
          </cell>
          <cell r="AK10">
            <v>476103</v>
          </cell>
          <cell r="AL10">
            <v>377048</v>
          </cell>
          <cell r="AM10">
            <v>99055</v>
          </cell>
          <cell r="AN10">
            <v>358280</v>
          </cell>
          <cell r="AO10">
            <v>281146</v>
          </cell>
          <cell r="AP10">
            <v>77134</v>
          </cell>
          <cell r="AR10">
            <v>458946.0171297926</v>
          </cell>
          <cell r="AS10">
            <v>360139.6587361077</v>
          </cell>
          <cell r="AT10">
            <v>98806.358393684888</v>
          </cell>
          <cell r="AV10">
            <v>0.41</v>
          </cell>
          <cell r="AW10">
            <v>0.32700000000000001</v>
          </cell>
          <cell r="AX10">
            <v>0.75900000000000001</v>
          </cell>
          <cell r="AZ10">
            <v>0.30299999999999999</v>
          </cell>
          <cell r="BA10">
            <v>0.33600000000000002</v>
          </cell>
          <cell r="BB10">
            <v>0.16699999999999998</v>
          </cell>
          <cell r="BD10">
            <v>146900</v>
          </cell>
          <cell r="BE10">
            <v>59377</v>
          </cell>
          <cell r="BF10">
            <v>87523</v>
          </cell>
          <cell r="BH10">
            <v>0.30461576965264875</v>
          </cell>
          <cell r="BI10">
            <v>0.1569059795929342</v>
          </cell>
          <cell r="BJ10">
            <v>0.84300372614561558</v>
          </cell>
        </row>
        <row r="11">
          <cell r="B11">
            <v>3</v>
          </cell>
          <cell r="C11">
            <v>1</v>
          </cell>
          <cell r="D11">
            <v>2</v>
          </cell>
          <cell r="E11" t="str">
            <v>Etah</v>
          </cell>
          <cell r="H11">
            <v>2244998</v>
          </cell>
          <cell r="I11">
            <v>1869740</v>
          </cell>
          <cell r="J11">
            <v>375258</v>
          </cell>
          <cell r="K11">
            <v>2244998</v>
          </cell>
          <cell r="L11">
            <v>1869740</v>
          </cell>
          <cell r="M11">
            <v>375258</v>
          </cell>
          <cell r="N11">
            <v>2788270</v>
          </cell>
          <cell r="O11">
            <v>2304713</v>
          </cell>
          <cell r="P11">
            <v>483557</v>
          </cell>
          <cell r="Q11">
            <v>20.78</v>
          </cell>
          <cell r="R11">
            <v>24.2</v>
          </cell>
          <cell r="S11">
            <v>1.905940744315382E-2</v>
          </cell>
          <cell r="T11">
            <v>2.1908848379270873E-2</v>
          </cell>
          <cell r="U11">
            <v>2.190820641513036E-2</v>
          </cell>
          <cell r="W11">
            <v>0</v>
          </cell>
          <cell r="X11">
            <v>0</v>
          </cell>
          <cell r="Y11">
            <v>0</v>
          </cell>
          <cell r="Z11">
            <v>0</v>
          </cell>
          <cell r="AA11">
            <v>0</v>
          </cell>
          <cell r="AC11">
            <v>0</v>
          </cell>
          <cell r="AD11">
            <v>0</v>
          </cell>
          <cell r="AE11">
            <v>0</v>
          </cell>
          <cell r="AF11">
            <v>0</v>
          </cell>
          <cell r="AG11">
            <v>9688</v>
          </cell>
          <cell r="AI11">
            <v>4446</v>
          </cell>
          <cell r="AK11">
            <v>356156</v>
          </cell>
          <cell r="AL11">
            <v>300292</v>
          </cell>
          <cell r="AM11">
            <v>55864</v>
          </cell>
          <cell r="AN11">
            <v>356156</v>
          </cell>
          <cell r="AO11">
            <v>300292</v>
          </cell>
          <cell r="AP11">
            <v>55864</v>
          </cell>
          <cell r="AR11">
            <v>456225.23634274426</v>
          </cell>
          <cell r="AS11">
            <v>384665.11492670444</v>
          </cell>
          <cell r="AT11">
            <v>71560.121416039779</v>
          </cell>
          <cell r="AV11">
            <v>0.41</v>
          </cell>
          <cell r="AW11">
            <v>0.32700000000000001</v>
          </cell>
          <cell r="AX11">
            <v>0.75900000000000001</v>
          </cell>
          <cell r="AZ11">
            <v>0.30299999999999999</v>
          </cell>
          <cell r="BA11">
            <v>0.33600000000000002</v>
          </cell>
          <cell r="BB11">
            <v>0.16699999999999998</v>
          </cell>
          <cell r="BD11">
            <v>64529</v>
          </cell>
          <cell r="BE11">
            <v>21127</v>
          </cell>
          <cell r="BF11">
            <v>43402</v>
          </cell>
          <cell r="BH11">
            <v>0.13460705484771629</v>
          </cell>
          <cell r="BI11">
            <v>5.2269364777529116E-2</v>
          </cell>
          <cell r="BJ11">
            <v>0.57720603856812025</v>
          </cell>
        </row>
        <row r="12">
          <cell r="B12">
            <v>4</v>
          </cell>
          <cell r="C12">
            <v>1</v>
          </cell>
          <cell r="D12">
            <v>2</v>
          </cell>
          <cell r="E12" t="str">
            <v>Firozabad</v>
          </cell>
          <cell r="H12">
            <v>1533054</v>
          </cell>
          <cell r="I12">
            <v>1125494</v>
          </cell>
          <cell r="J12">
            <v>407560</v>
          </cell>
          <cell r="K12">
            <v>1533054</v>
          </cell>
          <cell r="L12">
            <v>1125494</v>
          </cell>
          <cell r="M12">
            <v>407560</v>
          </cell>
          <cell r="N12">
            <v>2045737</v>
          </cell>
          <cell r="O12">
            <v>1424674</v>
          </cell>
          <cell r="P12">
            <v>621063</v>
          </cell>
          <cell r="Q12">
            <v>21.65</v>
          </cell>
          <cell r="R12">
            <v>33.44</v>
          </cell>
          <cell r="S12">
            <v>1.9791085646154727E-2</v>
          </cell>
          <cell r="T12">
            <v>2.9268314219929925E-2</v>
          </cell>
          <cell r="U12">
            <v>2.9269810656407325E-2</v>
          </cell>
          <cell r="W12">
            <v>767</v>
          </cell>
          <cell r="X12">
            <v>768</v>
          </cell>
          <cell r="Y12">
            <v>768</v>
          </cell>
          <cell r="Z12">
            <v>768</v>
          </cell>
          <cell r="AA12">
            <v>768</v>
          </cell>
          <cell r="AC12">
            <v>29387</v>
          </cell>
          <cell r="AD12">
            <v>29693</v>
          </cell>
          <cell r="AE12">
            <v>30113</v>
          </cell>
          <cell r="AF12">
            <v>30420</v>
          </cell>
          <cell r="AG12">
            <v>30665</v>
          </cell>
          <cell r="AI12">
            <v>2361</v>
          </cell>
          <cell r="AK12">
            <v>229882</v>
          </cell>
          <cell r="AL12">
            <v>171735</v>
          </cell>
          <cell r="AM12">
            <v>58147</v>
          </cell>
          <cell r="AN12">
            <v>229882</v>
          </cell>
          <cell r="AO12">
            <v>171735</v>
          </cell>
          <cell r="AP12">
            <v>58147</v>
          </cell>
          <cell r="AR12">
            <v>294472.00041819521</v>
          </cell>
          <cell r="AS12">
            <v>219987.42394715006</v>
          </cell>
          <cell r="AT12">
            <v>74484.576471045133</v>
          </cell>
          <cell r="AV12">
            <v>0.41</v>
          </cell>
          <cell r="AW12">
            <v>0.32700000000000001</v>
          </cell>
          <cell r="AX12">
            <v>0.75900000000000001</v>
          </cell>
          <cell r="AZ12">
            <v>0.30299999999999999</v>
          </cell>
          <cell r="BA12">
            <v>0.33600000000000002</v>
          </cell>
          <cell r="BB12">
            <v>0.16699999999999998</v>
          </cell>
          <cell r="BD12">
            <v>74434</v>
          </cell>
          <cell r="BE12">
            <v>25341</v>
          </cell>
          <cell r="BF12">
            <v>49093</v>
          </cell>
          <cell r="BH12">
            <v>0.2405578555253565</v>
          </cell>
          <cell r="BI12">
            <v>0.10962714065751118</v>
          </cell>
          <cell r="BJ12">
            <v>0.62725684804138349</v>
          </cell>
        </row>
        <row r="13">
          <cell r="B13">
            <v>5</v>
          </cell>
          <cell r="C13">
            <v>1</v>
          </cell>
          <cell r="D13">
            <v>2</v>
          </cell>
          <cell r="E13" t="str">
            <v>Hathras</v>
          </cell>
          <cell r="F13" t="str">
            <v>New</v>
          </cell>
          <cell r="G13">
            <v>1</v>
          </cell>
          <cell r="H13">
            <v>0</v>
          </cell>
          <cell r="I13">
            <v>0</v>
          </cell>
          <cell r="J13">
            <v>0</v>
          </cell>
          <cell r="K13">
            <v>1090159</v>
          </cell>
          <cell r="L13">
            <v>822425</v>
          </cell>
          <cell r="M13">
            <v>267734</v>
          </cell>
          <cell r="N13">
            <v>1333372</v>
          </cell>
          <cell r="O13">
            <v>1068351</v>
          </cell>
          <cell r="P13">
            <v>265021</v>
          </cell>
          <cell r="Q13">
            <v>26.9</v>
          </cell>
          <cell r="R13">
            <v>18.32</v>
          </cell>
          <cell r="S13">
            <v>2.4108951465744211E-2</v>
          </cell>
          <cell r="T13">
            <v>1.6964554277710819E-2</v>
          </cell>
          <cell r="U13">
            <v>2.0342904300503672E-2</v>
          </cell>
          <cell r="W13">
            <v>600</v>
          </cell>
          <cell r="X13">
            <v>601</v>
          </cell>
          <cell r="Y13">
            <v>603</v>
          </cell>
          <cell r="Z13">
            <v>603</v>
          </cell>
          <cell r="AA13">
            <v>603</v>
          </cell>
          <cell r="AC13">
            <v>40229</v>
          </cell>
          <cell r="AD13">
            <v>40979</v>
          </cell>
          <cell r="AE13">
            <v>42640</v>
          </cell>
          <cell r="AF13">
            <v>44048</v>
          </cell>
          <cell r="AG13">
            <v>44994</v>
          </cell>
          <cell r="AI13">
            <v>1751</v>
          </cell>
          <cell r="AK13">
            <v>0</v>
          </cell>
          <cell r="AL13">
            <v>0</v>
          </cell>
          <cell r="AM13">
            <v>0</v>
          </cell>
          <cell r="AN13">
            <v>159752</v>
          </cell>
          <cell r="AO13">
            <v>125359</v>
          </cell>
          <cell r="AP13">
            <v>34393</v>
          </cell>
          <cell r="AR13">
            <v>204637.55757652849</v>
          </cell>
          <cell r="AS13">
            <v>160581.14815611718</v>
          </cell>
          <cell r="AT13">
            <v>44056.409420411284</v>
          </cell>
          <cell r="AV13">
            <v>0.41</v>
          </cell>
          <cell r="AW13">
            <v>0.32700000000000001</v>
          </cell>
          <cell r="AX13">
            <v>0.75900000000000001</v>
          </cell>
          <cell r="AZ13">
            <v>0.30299999999999999</v>
          </cell>
          <cell r="BA13">
            <v>0.33600000000000002</v>
          </cell>
          <cell r="BB13">
            <v>0.16699999999999998</v>
          </cell>
          <cell r="BD13">
            <v>54000</v>
          </cell>
          <cell r="BE13">
            <v>28654</v>
          </cell>
          <cell r="BF13">
            <v>25346</v>
          </cell>
          <cell r="BH13">
            <v>0.25113116316344425</v>
          </cell>
          <cell r="BI13">
            <v>0.16981767469354392</v>
          </cell>
          <cell r="BJ13">
            <v>0.54751058924137408</v>
          </cell>
        </row>
        <row r="14">
          <cell r="B14">
            <v>6</v>
          </cell>
          <cell r="C14">
            <v>1</v>
          </cell>
          <cell r="D14">
            <v>2</v>
          </cell>
          <cell r="E14" t="str">
            <v>Mainpuri</v>
          </cell>
          <cell r="H14">
            <v>1316746</v>
          </cell>
          <cell r="I14">
            <v>1142856</v>
          </cell>
          <cell r="J14">
            <v>173890</v>
          </cell>
          <cell r="K14">
            <v>1316746</v>
          </cell>
          <cell r="L14">
            <v>1142856</v>
          </cell>
          <cell r="M14">
            <v>173890</v>
          </cell>
          <cell r="N14">
            <v>1592875</v>
          </cell>
          <cell r="O14">
            <v>1362745</v>
          </cell>
          <cell r="P14">
            <v>230130</v>
          </cell>
          <cell r="Q14">
            <v>24.11</v>
          </cell>
          <cell r="R14">
            <v>21.5</v>
          </cell>
          <cell r="S14">
            <v>2.1834772855173989E-2</v>
          </cell>
          <cell r="T14">
            <v>1.9665270926062073E-2</v>
          </cell>
          <cell r="U14">
            <v>1.9220074319955538E-2</v>
          </cell>
          <cell r="W14">
            <v>627</v>
          </cell>
          <cell r="X14">
            <v>627</v>
          </cell>
          <cell r="Y14">
            <v>633</v>
          </cell>
          <cell r="Z14">
            <v>633</v>
          </cell>
          <cell r="AA14">
            <v>633</v>
          </cell>
          <cell r="AC14">
            <v>5644</v>
          </cell>
          <cell r="AD14">
            <v>5733</v>
          </cell>
          <cell r="AE14">
            <v>5863</v>
          </cell>
          <cell r="AF14">
            <v>5937</v>
          </cell>
          <cell r="AG14">
            <v>6002</v>
          </cell>
          <cell r="AI14">
            <v>2746</v>
          </cell>
          <cell r="AK14">
            <v>200412</v>
          </cell>
          <cell r="AL14">
            <v>174486</v>
          </cell>
          <cell r="AM14">
            <v>25926</v>
          </cell>
          <cell r="AN14">
            <v>200412</v>
          </cell>
          <cell r="AO14">
            <v>174486</v>
          </cell>
          <cell r="AP14">
            <v>25926</v>
          </cell>
          <cell r="AR14">
            <v>256721.80748301884</v>
          </cell>
          <cell r="AS14">
            <v>223511.37307387794</v>
          </cell>
          <cell r="AT14">
            <v>33210.4344091409</v>
          </cell>
          <cell r="AV14">
            <v>0.41</v>
          </cell>
          <cell r="AW14">
            <v>0.32700000000000001</v>
          </cell>
          <cell r="AX14">
            <v>0.75900000000000001</v>
          </cell>
          <cell r="AZ14">
            <v>0.30299999999999999</v>
          </cell>
          <cell r="BA14">
            <v>0.33600000000000002</v>
          </cell>
          <cell r="BB14">
            <v>0.16699999999999998</v>
          </cell>
          <cell r="BD14">
            <v>35823</v>
          </cell>
          <cell r="BE14">
            <v>15577</v>
          </cell>
          <cell r="BF14">
            <v>20246</v>
          </cell>
          <cell r="BH14">
            <v>0.132797953799383</v>
          </cell>
          <cell r="BI14">
            <v>6.6324866643617308E-2</v>
          </cell>
          <cell r="BJ14">
            <v>0.58017213745520868</v>
          </cell>
        </row>
        <row r="15">
          <cell r="B15">
            <v>7</v>
          </cell>
          <cell r="C15">
            <v>1</v>
          </cell>
          <cell r="D15">
            <v>2</v>
          </cell>
          <cell r="E15" t="str">
            <v>Mathura</v>
          </cell>
          <cell r="F15" t="str">
            <v>Split</v>
          </cell>
          <cell r="G15">
            <v>2</v>
          </cell>
          <cell r="H15">
            <v>1931186</v>
          </cell>
          <cell r="I15">
            <v>1475935</v>
          </cell>
          <cell r="J15">
            <v>455251</v>
          </cell>
          <cell r="K15">
            <v>1692080</v>
          </cell>
          <cell r="L15">
            <v>1276519</v>
          </cell>
          <cell r="M15">
            <v>415561</v>
          </cell>
          <cell r="N15">
            <v>2069578</v>
          </cell>
          <cell r="O15">
            <v>1487191</v>
          </cell>
          <cell r="P15">
            <v>582387</v>
          </cell>
          <cell r="Q15">
            <v>22.69</v>
          </cell>
          <cell r="R15">
            <v>26.95</v>
          </cell>
          <cell r="S15">
            <v>2.0659580931471799E-2</v>
          </cell>
          <cell r="T15">
            <v>2.4149295335608834E-2</v>
          </cell>
          <cell r="U15">
            <v>2.0342768135826805E-2</v>
          </cell>
          <cell r="W15">
            <v>453</v>
          </cell>
          <cell r="X15">
            <v>453</v>
          </cell>
          <cell r="Y15">
            <v>468</v>
          </cell>
          <cell r="Z15">
            <v>468</v>
          </cell>
          <cell r="AA15">
            <v>468</v>
          </cell>
          <cell r="AC15">
            <v>3532</v>
          </cell>
          <cell r="AD15">
            <v>3577</v>
          </cell>
          <cell r="AE15">
            <v>3689</v>
          </cell>
          <cell r="AF15">
            <v>3764</v>
          </cell>
          <cell r="AG15">
            <v>3869</v>
          </cell>
          <cell r="AI15">
            <v>3332</v>
          </cell>
          <cell r="AK15">
            <v>289888</v>
          </cell>
          <cell r="AL15">
            <v>224033</v>
          </cell>
          <cell r="AM15">
            <v>65855</v>
          </cell>
          <cell r="AN15">
            <v>247959</v>
          </cell>
          <cell r="AO15">
            <v>194576</v>
          </cell>
          <cell r="AP15">
            <v>53383</v>
          </cell>
          <cell r="AR15">
            <v>317628.09942359675</v>
          </cell>
          <cell r="AS15">
            <v>249246.06516982953</v>
          </cell>
          <cell r="AT15">
            <v>68382.034253767211</v>
          </cell>
          <cell r="AV15">
            <v>0.41</v>
          </cell>
          <cell r="AW15">
            <v>0.32700000000000001</v>
          </cell>
          <cell r="AX15">
            <v>0.75900000000000001</v>
          </cell>
          <cell r="AZ15">
            <v>0.30299999999999999</v>
          </cell>
          <cell r="BA15">
            <v>0.33600000000000002</v>
          </cell>
          <cell r="BB15">
            <v>0.16699999999999998</v>
          </cell>
          <cell r="BD15">
            <v>137088</v>
          </cell>
          <cell r="BE15">
            <v>46960</v>
          </cell>
          <cell r="BF15">
            <v>90128</v>
          </cell>
          <cell r="BH15">
            <v>0.41074540774840568</v>
          </cell>
          <cell r="BI15">
            <v>0.17930482214015966</v>
          </cell>
          <cell r="BJ15">
            <v>1.2543245131810352</v>
          </cell>
        </row>
        <row r="16">
          <cell r="B16">
            <v>8</v>
          </cell>
          <cell r="C16">
            <v>2</v>
          </cell>
          <cell r="D16">
            <v>4</v>
          </cell>
          <cell r="E16" t="str">
            <v>Azamgarh</v>
          </cell>
          <cell r="H16">
            <v>3153885</v>
          </cell>
          <cell r="I16">
            <v>2928166</v>
          </cell>
          <cell r="J16">
            <v>225719</v>
          </cell>
          <cell r="K16">
            <v>3153885</v>
          </cell>
          <cell r="L16">
            <v>2928166</v>
          </cell>
          <cell r="M16">
            <v>225719</v>
          </cell>
          <cell r="N16">
            <v>3950808</v>
          </cell>
          <cell r="O16">
            <v>3649211</v>
          </cell>
          <cell r="P16">
            <v>301597</v>
          </cell>
          <cell r="Q16">
            <v>25.46</v>
          </cell>
          <cell r="R16">
            <v>26.28</v>
          </cell>
          <cell r="S16">
            <v>2.294086483986657E-2</v>
          </cell>
          <cell r="T16">
            <v>2.3607495304328818E-2</v>
          </cell>
          <cell r="U16">
            <v>2.2784192172026874E-2</v>
          </cell>
          <cell r="W16">
            <v>881</v>
          </cell>
          <cell r="X16">
            <v>883</v>
          </cell>
          <cell r="Y16">
            <v>887</v>
          </cell>
          <cell r="Z16">
            <v>887</v>
          </cell>
          <cell r="AA16">
            <v>887</v>
          </cell>
          <cell r="AC16">
            <v>31642</v>
          </cell>
          <cell r="AD16">
            <v>32006</v>
          </cell>
          <cell r="AE16">
            <v>32729</v>
          </cell>
          <cell r="AF16">
            <v>33084</v>
          </cell>
          <cell r="AG16">
            <v>33319</v>
          </cell>
          <cell r="AI16">
            <v>4210</v>
          </cell>
          <cell r="AK16">
            <v>433206</v>
          </cell>
          <cell r="AL16">
            <v>405905</v>
          </cell>
          <cell r="AM16">
            <v>27301</v>
          </cell>
          <cell r="AN16">
            <v>433206</v>
          </cell>
          <cell r="AO16">
            <v>405905</v>
          </cell>
          <cell r="AP16">
            <v>27301</v>
          </cell>
          <cell r="AR16">
            <v>554923.99323637632</v>
          </cell>
          <cell r="AS16">
            <v>519952.22474899091</v>
          </cell>
          <cell r="AT16">
            <v>34971.768487385474</v>
          </cell>
          <cell r="AV16">
            <v>0.41</v>
          </cell>
          <cell r="AW16">
            <v>0.32700000000000001</v>
          </cell>
          <cell r="AX16">
            <v>0.75900000000000001</v>
          </cell>
          <cell r="AZ16">
            <v>0.30299999999999999</v>
          </cell>
          <cell r="BA16">
            <v>0.33600000000000002</v>
          </cell>
          <cell r="BB16">
            <v>0.16699999999999998</v>
          </cell>
          <cell r="BD16">
            <v>125733</v>
          </cell>
          <cell r="BE16">
            <v>102666</v>
          </cell>
          <cell r="BF16">
            <v>23067</v>
          </cell>
          <cell r="BH16">
            <v>0.21562939641577</v>
          </cell>
          <cell r="BI16">
            <v>0.18791237991916401</v>
          </cell>
          <cell r="BJ16">
            <v>0.62771963417463716</v>
          </cell>
        </row>
        <row r="17">
          <cell r="B17">
            <v>9</v>
          </cell>
          <cell r="C17">
            <v>2</v>
          </cell>
          <cell r="D17">
            <v>4</v>
          </cell>
          <cell r="E17" t="str">
            <v>Ballia</v>
          </cell>
          <cell r="H17">
            <v>2262273</v>
          </cell>
          <cell r="I17">
            <v>2038186</v>
          </cell>
          <cell r="J17">
            <v>224087</v>
          </cell>
          <cell r="K17">
            <v>2262273</v>
          </cell>
          <cell r="L17">
            <v>2038186</v>
          </cell>
          <cell r="M17">
            <v>224087</v>
          </cell>
          <cell r="N17">
            <v>2752412</v>
          </cell>
          <cell r="O17">
            <v>2481680</v>
          </cell>
          <cell r="P17">
            <v>270732</v>
          </cell>
          <cell r="Q17">
            <v>22.27</v>
          </cell>
          <cell r="R17">
            <v>21.67</v>
          </cell>
          <cell r="S17">
            <v>2.0309643020935741E-2</v>
          </cell>
          <cell r="T17">
            <v>1.9807850391679871E-2</v>
          </cell>
          <cell r="U17">
            <v>1.980430985852033E-2</v>
          </cell>
          <cell r="X17">
            <v>0</v>
          </cell>
          <cell r="Y17">
            <v>0</v>
          </cell>
          <cell r="Z17">
            <v>0</v>
          </cell>
          <cell r="AA17">
            <v>0</v>
          </cell>
          <cell r="AD17">
            <v>37</v>
          </cell>
          <cell r="AE17">
            <v>0</v>
          </cell>
          <cell r="AF17">
            <v>0</v>
          </cell>
          <cell r="AG17">
            <v>0</v>
          </cell>
          <cell r="AI17">
            <v>2981</v>
          </cell>
          <cell r="AK17">
            <v>282953</v>
          </cell>
          <cell r="AL17">
            <v>256323</v>
          </cell>
          <cell r="AM17">
            <v>26630</v>
          </cell>
          <cell r="AN17">
            <v>282953</v>
          </cell>
          <cell r="AO17">
            <v>256323</v>
          </cell>
          <cell r="AP17">
            <v>26630</v>
          </cell>
          <cell r="AR17">
            <v>362454.37195748073</v>
          </cell>
          <cell r="AS17">
            <v>328342.13450027863</v>
          </cell>
          <cell r="AT17">
            <v>34112.237457202122</v>
          </cell>
          <cell r="AV17">
            <v>0.41</v>
          </cell>
          <cell r="AW17">
            <v>0.32700000000000001</v>
          </cell>
          <cell r="AX17">
            <v>0.75900000000000001</v>
          </cell>
          <cell r="AZ17">
            <v>0.30299999999999999</v>
          </cell>
          <cell r="BA17">
            <v>0.33600000000000002</v>
          </cell>
          <cell r="BB17">
            <v>0.16699999999999998</v>
          </cell>
          <cell r="BD17">
            <v>84316</v>
          </cell>
          <cell r="BE17">
            <v>62552</v>
          </cell>
          <cell r="BF17">
            <v>21764</v>
          </cell>
          <cell r="BH17">
            <v>0.22138533277468925</v>
          </cell>
          <cell r="BI17">
            <v>0.18130374503577362</v>
          </cell>
          <cell r="BJ17">
            <v>0.60718453720585941</v>
          </cell>
        </row>
        <row r="18">
          <cell r="B18">
            <v>10</v>
          </cell>
          <cell r="C18">
            <v>2</v>
          </cell>
          <cell r="D18">
            <v>4</v>
          </cell>
          <cell r="E18" t="str">
            <v>Mau</v>
          </cell>
          <cell r="H18">
            <v>1445782</v>
          </cell>
          <cell r="I18">
            <v>1201787</v>
          </cell>
          <cell r="J18">
            <v>243995</v>
          </cell>
          <cell r="K18">
            <v>1445782</v>
          </cell>
          <cell r="L18">
            <v>1201787</v>
          </cell>
          <cell r="M18">
            <v>243995</v>
          </cell>
          <cell r="N18">
            <v>1849294</v>
          </cell>
          <cell r="O18">
            <v>1491306</v>
          </cell>
          <cell r="P18">
            <v>357988</v>
          </cell>
          <cell r="Q18">
            <v>28.37</v>
          </cell>
          <cell r="R18">
            <v>27.91</v>
          </cell>
          <cell r="S18">
            <v>2.5289132510169621E-2</v>
          </cell>
          <cell r="T18">
            <v>2.4921137455209186E-2</v>
          </cell>
          <cell r="U18">
            <v>2.4920818433952885E-2</v>
          </cell>
          <cell r="X18">
            <v>0</v>
          </cell>
          <cell r="Y18">
            <v>0</v>
          </cell>
          <cell r="Z18">
            <v>0</v>
          </cell>
          <cell r="AA18">
            <v>0</v>
          </cell>
          <cell r="AD18">
            <v>0</v>
          </cell>
          <cell r="AE18">
            <v>0</v>
          </cell>
          <cell r="AF18">
            <v>0</v>
          </cell>
          <cell r="AG18">
            <v>0</v>
          </cell>
          <cell r="AI18">
            <v>1713</v>
          </cell>
          <cell r="AK18">
            <v>197289</v>
          </cell>
          <cell r="AL18">
            <v>169596</v>
          </cell>
          <cell r="AM18">
            <v>27693</v>
          </cell>
          <cell r="AN18">
            <v>197289</v>
          </cell>
          <cell r="AO18">
            <v>169596</v>
          </cell>
          <cell r="AP18">
            <v>27693</v>
          </cell>
          <cell r="AR18">
            <v>252721.33742748591</v>
          </cell>
          <cell r="AS18">
            <v>217247.42860652087</v>
          </cell>
          <cell r="AT18">
            <v>35473.908820965014</v>
          </cell>
          <cell r="AV18">
            <v>0.41</v>
          </cell>
          <cell r="AW18">
            <v>0.32700000000000001</v>
          </cell>
          <cell r="AX18">
            <v>0.75900000000000001</v>
          </cell>
          <cell r="AZ18">
            <v>0.30299999999999999</v>
          </cell>
          <cell r="BA18">
            <v>0.33600000000000002</v>
          </cell>
          <cell r="BB18">
            <v>0.16699999999999998</v>
          </cell>
          <cell r="BD18">
            <v>77358</v>
          </cell>
          <cell r="BE18">
            <v>57358</v>
          </cell>
          <cell r="BF18">
            <v>20000</v>
          </cell>
          <cell r="BH18">
            <v>0.29131008093209715</v>
          </cell>
          <cell r="BI18">
            <v>0.25126473922394932</v>
          </cell>
          <cell r="BJ18">
            <v>0.5365536360664287</v>
          </cell>
        </row>
        <row r="19">
          <cell r="B19">
            <v>11</v>
          </cell>
          <cell r="C19">
            <v>3</v>
          </cell>
          <cell r="D19">
            <v>4</v>
          </cell>
          <cell r="E19" t="str">
            <v>Allahabad</v>
          </cell>
          <cell r="F19" t="str">
            <v>Split</v>
          </cell>
          <cell r="G19">
            <v>2</v>
          </cell>
          <cell r="H19">
            <v>4921313</v>
          </cell>
          <cell r="I19">
            <v>3898948</v>
          </cell>
          <cell r="J19">
            <v>1022365</v>
          </cell>
          <cell r="K19">
            <v>3899451</v>
          </cell>
          <cell r="L19">
            <v>3089370</v>
          </cell>
          <cell r="M19">
            <v>810081</v>
          </cell>
          <cell r="N19">
            <v>4941510</v>
          </cell>
          <cell r="O19">
            <v>3727682</v>
          </cell>
          <cell r="P19">
            <v>1213828</v>
          </cell>
          <cell r="Q19">
            <v>30.78</v>
          </cell>
          <cell r="R19">
            <v>26.72</v>
          </cell>
          <cell r="S19">
            <v>2.7197924709818189E-2</v>
          </cell>
          <cell r="T19">
            <v>2.3963594979804936E-2</v>
          </cell>
          <cell r="U19">
            <v>2.3966199581474168E-2</v>
          </cell>
          <cell r="W19">
            <v>671</v>
          </cell>
          <cell r="X19">
            <v>673</v>
          </cell>
          <cell r="Y19">
            <v>677</v>
          </cell>
          <cell r="Z19">
            <v>677</v>
          </cell>
          <cell r="AA19">
            <v>677</v>
          </cell>
          <cell r="AC19">
            <v>11532</v>
          </cell>
          <cell r="AD19">
            <v>12108</v>
          </cell>
          <cell r="AE19">
            <v>12348</v>
          </cell>
          <cell r="AF19">
            <v>12460</v>
          </cell>
          <cell r="AG19">
            <v>12479</v>
          </cell>
          <cell r="AI19">
            <v>5425</v>
          </cell>
          <cell r="AK19">
            <v>770935</v>
          </cell>
          <cell r="AL19">
            <v>618358</v>
          </cell>
          <cell r="AM19">
            <v>152577</v>
          </cell>
          <cell r="AN19">
            <v>610858</v>
          </cell>
          <cell r="AO19">
            <v>489963</v>
          </cell>
          <cell r="AP19">
            <v>120895</v>
          </cell>
          <cell r="AR19">
            <v>782490.91808605229</v>
          </cell>
          <cell r="AS19">
            <v>627628.0210755961</v>
          </cell>
          <cell r="AT19">
            <v>154862.89701045628</v>
          </cell>
          <cell r="AV19">
            <v>0.41</v>
          </cell>
          <cell r="AW19">
            <v>0.32700000000000001</v>
          </cell>
          <cell r="AX19">
            <v>0.75900000000000001</v>
          </cell>
          <cell r="AZ19">
            <v>0.30299999999999999</v>
          </cell>
          <cell r="BA19">
            <v>0.33600000000000002</v>
          </cell>
          <cell r="BB19">
            <v>0.16699999999999998</v>
          </cell>
          <cell r="BD19">
            <v>247127</v>
          </cell>
          <cell r="BE19">
            <v>65023</v>
          </cell>
          <cell r="BF19">
            <v>182104</v>
          </cell>
          <cell r="BH19">
            <v>0.30056131592008911</v>
          </cell>
          <cell r="BI19">
            <v>9.8595449224696263E-2</v>
          </cell>
          <cell r="BJ19">
            <v>1.1190881527923726</v>
          </cell>
        </row>
        <row r="20">
          <cell r="B20">
            <v>12</v>
          </cell>
          <cell r="C20">
            <v>3</v>
          </cell>
          <cell r="D20">
            <v>4</v>
          </cell>
          <cell r="E20" t="str">
            <v>Fatehpur</v>
          </cell>
          <cell r="H20">
            <v>1899241</v>
          </cell>
          <cell r="I20">
            <v>1711228</v>
          </cell>
          <cell r="J20">
            <v>188013</v>
          </cell>
          <cell r="K20">
            <v>1899241</v>
          </cell>
          <cell r="L20">
            <v>1711228</v>
          </cell>
          <cell r="M20">
            <v>188013</v>
          </cell>
          <cell r="N20">
            <v>2305847</v>
          </cell>
          <cell r="O20">
            <v>2068568</v>
          </cell>
          <cell r="P20">
            <v>237279</v>
          </cell>
          <cell r="Q20">
            <v>20.79</v>
          </cell>
          <cell r="R20">
            <v>21.4</v>
          </cell>
          <cell r="S20">
            <v>1.9067844447968385E-2</v>
          </cell>
          <cell r="T20">
            <v>1.9581316759666567E-2</v>
          </cell>
          <cell r="U20">
            <v>1.9588764387457713E-2</v>
          </cell>
          <cell r="W20">
            <v>74</v>
          </cell>
          <cell r="X20">
            <v>79</v>
          </cell>
          <cell r="Y20">
            <v>84</v>
          </cell>
          <cell r="Z20">
            <v>84</v>
          </cell>
          <cell r="AA20">
            <v>84</v>
          </cell>
          <cell r="AC20">
            <v>3711</v>
          </cell>
          <cell r="AD20">
            <v>3723</v>
          </cell>
          <cell r="AE20">
            <v>3755</v>
          </cell>
          <cell r="AF20">
            <v>3793</v>
          </cell>
          <cell r="AG20">
            <v>3835</v>
          </cell>
          <cell r="AI20">
            <v>4152</v>
          </cell>
          <cell r="AK20">
            <v>325545</v>
          </cell>
          <cell r="AL20">
            <v>295470</v>
          </cell>
          <cell r="AM20">
            <v>30075</v>
          </cell>
          <cell r="AN20">
            <v>325545</v>
          </cell>
          <cell r="AO20">
            <v>295470</v>
          </cell>
          <cell r="AP20">
            <v>30075</v>
          </cell>
          <cell r="AR20">
            <v>417013.45636518457</v>
          </cell>
          <cell r="AS20">
            <v>378488.27643558057</v>
          </cell>
          <cell r="AT20">
            <v>38525.179929603975</v>
          </cell>
          <cell r="AV20">
            <v>0.41</v>
          </cell>
          <cell r="AW20">
            <v>0.32700000000000001</v>
          </cell>
          <cell r="AX20">
            <v>0.75900000000000001</v>
          </cell>
          <cell r="AZ20">
            <v>0.30299999999999999</v>
          </cell>
          <cell r="BA20">
            <v>0.33600000000000002</v>
          </cell>
          <cell r="BB20">
            <v>0.16699999999999998</v>
          </cell>
          <cell r="BD20">
            <v>57032</v>
          </cell>
          <cell r="BE20">
            <v>34204</v>
          </cell>
          <cell r="BF20">
            <v>22828</v>
          </cell>
          <cell r="BH20">
            <v>0.13015496045700112</v>
          </cell>
          <cell r="BI20">
            <v>8.6003605403267791E-2</v>
          </cell>
          <cell r="BJ20">
            <v>0.56391725065572396</v>
          </cell>
        </row>
        <row r="21">
          <cell r="B21">
            <v>13</v>
          </cell>
          <cell r="C21">
            <v>3</v>
          </cell>
          <cell r="D21">
            <v>4</v>
          </cell>
          <cell r="E21" t="str">
            <v>Kaushambi</v>
          </cell>
          <cell r="F21" t="str">
            <v>New</v>
          </cell>
          <cell r="G21">
            <v>1</v>
          </cell>
          <cell r="H21">
            <v>0</v>
          </cell>
          <cell r="I21">
            <v>0</v>
          </cell>
          <cell r="J21">
            <v>0</v>
          </cell>
          <cell r="K21">
            <v>1021862</v>
          </cell>
          <cell r="L21">
            <v>809578</v>
          </cell>
          <cell r="M21">
            <v>212284</v>
          </cell>
          <cell r="N21">
            <v>1294937</v>
          </cell>
          <cell r="O21">
            <v>1203183</v>
          </cell>
          <cell r="P21">
            <v>91754</v>
          </cell>
          <cell r="Q21">
            <v>25.34</v>
          </cell>
          <cell r="R21">
            <v>26.73</v>
          </cell>
          <cell r="S21">
            <v>2.2842980437960625E-2</v>
          </cell>
          <cell r="T21">
            <v>2.3971675213662724E-2</v>
          </cell>
          <cell r="U21">
            <v>2.3966241922097176E-2</v>
          </cell>
          <cell r="W21">
            <v>792</v>
          </cell>
          <cell r="X21">
            <v>799</v>
          </cell>
          <cell r="Y21">
            <v>801</v>
          </cell>
          <cell r="Z21">
            <v>801</v>
          </cell>
          <cell r="AA21">
            <v>801</v>
          </cell>
          <cell r="AC21">
            <v>31483</v>
          </cell>
          <cell r="AD21">
            <v>32163</v>
          </cell>
          <cell r="AE21">
            <v>33221</v>
          </cell>
          <cell r="AF21">
            <v>34510</v>
          </cell>
          <cell r="AG21">
            <v>25563</v>
          </cell>
          <cell r="AI21">
            <v>1836</v>
          </cell>
          <cell r="AK21">
            <v>0</v>
          </cell>
          <cell r="AL21">
            <v>0</v>
          </cell>
          <cell r="AM21">
            <v>0</v>
          </cell>
          <cell r="AN21">
            <v>160077</v>
          </cell>
          <cell r="AO21">
            <v>128395</v>
          </cell>
          <cell r="AP21">
            <v>31682</v>
          </cell>
          <cell r="AR21">
            <v>205053.87290411355</v>
          </cell>
          <cell r="AS21">
            <v>164470.1738008812</v>
          </cell>
          <cell r="AT21">
            <v>40583.699103232357</v>
          </cell>
          <cell r="AV21">
            <v>0.41</v>
          </cell>
          <cell r="AW21">
            <v>0.32700000000000001</v>
          </cell>
          <cell r="AX21">
            <v>0.75900000000000001</v>
          </cell>
          <cell r="AZ21">
            <v>0.30299999999999999</v>
          </cell>
          <cell r="BA21">
            <v>0.33600000000000002</v>
          </cell>
          <cell r="BB21">
            <v>0.16699999999999998</v>
          </cell>
          <cell r="BD21">
            <v>34980</v>
          </cell>
          <cell r="BE21">
            <v>32715</v>
          </cell>
          <cell r="BF21">
            <v>2265</v>
          </cell>
          <cell r="BH21">
            <v>0.16234690771587879</v>
          </cell>
          <cell r="BI21">
            <v>0.18930058903499694</v>
          </cell>
          <cell r="BJ21">
            <v>5.3113970623265477E-2</v>
          </cell>
        </row>
        <row r="22">
          <cell r="B22">
            <v>14</v>
          </cell>
          <cell r="C22">
            <v>3</v>
          </cell>
          <cell r="D22">
            <v>4</v>
          </cell>
          <cell r="E22" t="str">
            <v>Pratapgarh</v>
          </cell>
          <cell r="H22">
            <v>2210700</v>
          </cell>
          <cell r="I22">
            <v>2088599</v>
          </cell>
          <cell r="J22">
            <v>122101</v>
          </cell>
          <cell r="K22">
            <v>2210700</v>
          </cell>
          <cell r="L22">
            <v>2088599</v>
          </cell>
          <cell r="M22">
            <v>122101</v>
          </cell>
          <cell r="N22">
            <v>2727156</v>
          </cell>
          <cell r="O22">
            <v>2582843</v>
          </cell>
          <cell r="P22">
            <v>144313</v>
          </cell>
          <cell r="Q22">
            <v>22.75</v>
          </cell>
          <cell r="R22">
            <v>23.36</v>
          </cell>
          <cell r="S22">
            <v>2.0709484022374935E-2</v>
          </cell>
          <cell r="T22">
            <v>2.1215589755644304E-2</v>
          </cell>
          <cell r="U22">
            <v>2.1216955802133786E-2</v>
          </cell>
          <cell r="W22">
            <v>40</v>
          </cell>
          <cell r="X22">
            <v>40</v>
          </cell>
          <cell r="Y22">
            <v>40</v>
          </cell>
          <cell r="Z22">
            <v>40</v>
          </cell>
          <cell r="AA22">
            <v>40</v>
          </cell>
          <cell r="AC22">
            <v>204</v>
          </cell>
          <cell r="AD22">
            <v>224</v>
          </cell>
          <cell r="AE22">
            <v>252</v>
          </cell>
          <cell r="AF22">
            <v>260</v>
          </cell>
          <cell r="AG22">
            <v>266</v>
          </cell>
          <cell r="AI22">
            <v>3717</v>
          </cell>
          <cell r="AK22">
            <v>369756</v>
          </cell>
          <cell r="AL22">
            <v>351564</v>
          </cell>
          <cell r="AM22">
            <v>18192</v>
          </cell>
          <cell r="AN22">
            <v>369756</v>
          </cell>
          <cell r="AO22">
            <v>351564</v>
          </cell>
          <cell r="AP22">
            <v>18192</v>
          </cell>
          <cell r="AR22">
            <v>473646.43158938142</v>
          </cell>
          <cell r="AS22">
            <v>450343.02100652672</v>
          </cell>
          <cell r="AT22">
            <v>23303.410582854714</v>
          </cell>
          <cell r="AV22">
            <v>0.41</v>
          </cell>
          <cell r="AW22">
            <v>0.32700000000000001</v>
          </cell>
          <cell r="AX22">
            <v>0.75900000000000001</v>
          </cell>
          <cell r="AZ22">
            <v>0.30299999999999999</v>
          </cell>
          <cell r="BA22">
            <v>0.33600000000000002</v>
          </cell>
          <cell r="BB22">
            <v>0.16699999999999998</v>
          </cell>
          <cell r="BD22">
            <v>93768</v>
          </cell>
          <cell r="BE22">
            <v>73145</v>
          </cell>
          <cell r="BF22">
            <v>20623</v>
          </cell>
          <cell r="BH22">
            <v>0.18840506555316522</v>
          </cell>
          <cell r="BI22">
            <v>0.1545729158359809</v>
          </cell>
          <cell r="BJ22">
            <v>0.84221805385418658</v>
          </cell>
        </row>
        <row r="23">
          <cell r="B23">
            <v>15</v>
          </cell>
          <cell r="C23">
            <v>4</v>
          </cell>
          <cell r="D23">
            <v>3</v>
          </cell>
          <cell r="E23" t="str">
            <v>Budaun</v>
          </cell>
          <cell r="H23">
            <v>2448338</v>
          </cell>
          <cell r="I23">
            <v>2017033</v>
          </cell>
          <cell r="J23">
            <v>431305</v>
          </cell>
          <cell r="K23">
            <v>2448338</v>
          </cell>
          <cell r="L23">
            <v>2017033</v>
          </cell>
          <cell r="M23">
            <v>431305</v>
          </cell>
          <cell r="N23">
            <v>3069245</v>
          </cell>
          <cell r="O23">
            <v>2511993</v>
          </cell>
          <cell r="P23">
            <v>557252</v>
          </cell>
          <cell r="Q23">
            <v>24.16</v>
          </cell>
          <cell r="R23">
            <v>25.36</v>
          </cell>
          <cell r="S23">
            <v>2.1875931890339206E-2</v>
          </cell>
          <cell r="T23">
            <v>2.2859300360458468E-2</v>
          </cell>
          <cell r="U23">
            <v>2.2859583072760925E-2</v>
          </cell>
          <cell r="W23">
            <v>0</v>
          </cell>
          <cell r="X23">
            <v>0</v>
          </cell>
          <cell r="Y23">
            <v>0</v>
          </cell>
          <cell r="Z23">
            <v>0</v>
          </cell>
          <cell r="AA23">
            <v>0</v>
          </cell>
          <cell r="AC23">
            <v>0</v>
          </cell>
          <cell r="AD23">
            <v>48</v>
          </cell>
          <cell r="AE23">
            <v>0</v>
          </cell>
          <cell r="AF23">
            <v>0</v>
          </cell>
          <cell r="AG23">
            <v>0</v>
          </cell>
          <cell r="AI23">
            <v>5168</v>
          </cell>
          <cell r="AK23">
            <v>380242</v>
          </cell>
          <cell r="AL23">
            <v>320556</v>
          </cell>
          <cell r="AM23">
            <v>59686</v>
          </cell>
          <cell r="AN23">
            <v>380242</v>
          </cell>
          <cell r="AO23">
            <v>320556</v>
          </cell>
          <cell r="AP23">
            <v>59686</v>
          </cell>
          <cell r="AR23">
            <v>487078.68551263423</v>
          </cell>
          <cell r="AS23">
            <v>410622.69584419392</v>
          </cell>
          <cell r="AT23">
            <v>76455.989668440321</v>
          </cell>
          <cell r="AV23">
            <v>0.41</v>
          </cell>
          <cell r="AW23">
            <v>0.32700000000000001</v>
          </cell>
          <cell r="AX23">
            <v>0.75900000000000001</v>
          </cell>
          <cell r="AZ23">
            <v>0.30299999999999999</v>
          </cell>
          <cell r="BA23">
            <v>0.33600000000000002</v>
          </cell>
          <cell r="BB23">
            <v>0.16699999999999998</v>
          </cell>
          <cell r="BD23">
            <v>73502</v>
          </cell>
          <cell r="BE23">
            <v>39527</v>
          </cell>
          <cell r="BF23">
            <v>33975</v>
          </cell>
          <cell r="BH23">
            <v>0.14361249363081624</v>
          </cell>
          <cell r="BI23">
            <v>9.1610044871642926E-2</v>
          </cell>
          <cell r="BJ23">
            <v>0.42290239351429909</v>
          </cell>
        </row>
        <row r="24">
          <cell r="B24">
            <v>16</v>
          </cell>
          <cell r="C24">
            <v>4</v>
          </cell>
          <cell r="D24">
            <v>3</v>
          </cell>
          <cell r="E24" t="str">
            <v>Barielly</v>
          </cell>
          <cell r="H24">
            <v>2834616</v>
          </cell>
          <cell r="I24">
            <v>1905151</v>
          </cell>
          <cell r="J24">
            <v>929465</v>
          </cell>
          <cell r="K24">
            <v>2834616</v>
          </cell>
          <cell r="L24">
            <v>1905151</v>
          </cell>
          <cell r="M24">
            <v>929465</v>
          </cell>
          <cell r="N24">
            <v>3598701</v>
          </cell>
          <cell r="O24">
            <v>2425827</v>
          </cell>
          <cell r="P24">
            <v>1172874</v>
          </cell>
          <cell r="Q24">
            <v>24.71</v>
          </cell>
          <cell r="R24">
            <v>26.96</v>
          </cell>
          <cell r="S24">
            <v>2.2327699403222434E-2</v>
          </cell>
          <cell r="T24">
            <v>2.4157362393459003E-2</v>
          </cell>
          <cell r="U24">
            <v>2.4153734682166528E-2</v>
          </cell>
          <cell r="W24">
            <v>611</v>
          </cell>
          <cell r="X24">
            <v>611</v>
          </cell>
          <cell r="Y24">
            <v>611</v>
          </cell>
          <cell r="Z24">
            <v>611</v>
          </cell>
          <cell r="AA24">
            <v>611</v>
          </cell>
          <cell r="AC24">
            <v>11940</v>
          </cell>
          <cell r="AD24">
            <v>12091</v>
          </cell>
          <cell r="AE24">
            <v>12268</v>
          </cell>
          <cell r="AF24">
            <v>12501</v>
          </cell>
          <cell r="AG24">
            <v>12719</v>
          </cell>
          <cell r="AI24">
            <v>4120</v>
          </cell>
          <cell r="AK24">
            <v>409233</v>
          </cell>
          <cell r="AL24">
            <v>279274</v>
          </cell>
          <cell r="AM24">
            <v>129959</v>
          </cell>
          <cell r="AN24">
            <v>409233</v>
          </cell>
          <cell r="AO24">
            <v>279274</v>
          </cell>
          <cell r="AP24">
            <v>129959</v>
          </cell>
          <cell r="AR24">
            <v>524215.29370346211</v>
          </cell>
          <cell r="AS24">
            <v>357741.68244921765</v>
          </cell>
          <cell r="AT24">
            <v>166473.61125424449</v>
          </cell>
          <cell r="AV24">
            <v>0.41</v>
          </cell>
          <cell r="AW24">
            <v>0.32700000000000001</v>
          </cell>
          <cell r="AX24">
            <v>0.75900000000000001</v>
          </cell>
          <cell r="AZ24">
            <v>0.30299999999999999</v>
          </cell>
          <cell r="BA24">
            <v>0.33600000000000002</v>
          </cell>
          <cell r="BB24">
            <v>0.16699999999999998</v>
          </cell>
          <cell r="BD24">
            <v>90839</v>
          </cell>
          <cell r="BE24">
            <v>65064</v>
          </cell>
          <cell r="BF24">
            <v>25775</v>
          </cell>
          <cell r="BH24">
            <v>0.16491298382726405</v>
          </cell>
          <cell r="BI24">
            <v>0.17308658373912075</v>
          </cell>
          <cell r="BJ24">
            <v>0.14734841391072209</v>
          </cell>
        </row>
        <row r="25">
          <cell r="B25">
            <v>17</v>
          </cell>
          <cell r="C25">
            <v>4</v>
          </cell>
          <cell r="D25">
            <v>3</v>
          </cell>
          <cell r="E25" t="str">
            <v>Pilibhit</v>
          </cell>
          <cell r="H25">
            <v>1283103</v>
          </cell>
          <cell r="I25">
            <v>1046247</v>
          </cell>
          <cell r="J25">
            <v>236856</v>
          </cell>
          <cell r="K25">
            <v>1283103</v>
          </cell>
          <cell r="L25">
            <v>1046247</v>
          </cell>
          <cell r="M25">
            <v>236856</v>
          </cell>
          <cell r="N25">
            <v>1643788</v>
          </cell>
          <cell r="O25">
            <v>1349783</v>
          </cell>
          <cell r="P25">
            <v>294005</v>
          </cell>
          <cell r="Q25">
            <v>27.25</v>
          </cell>
          <cell r="R25">
            <v>28.11</v>
          </cell>
          <cell r="S25">
            <v>2.4391058667107668E-2</v>
          </cell>
          <cell r="T25">
            <v>2.5081281415189727E-2</v>
          </cell>
          <cell r="U25">
            <v>2.5081577424227675E-2</v>
          </cell>
          <cell r="W25">
            <v>0</v>
          </cell>
          <cell r="X25">
            <v>0</v>
          </cell>
          <cell r="Y25">
            <v>0</v>
          </cell>
          <cell r="Z25">
            <v>0</v>
          </cell>
          <cell r="AA25">
            <v>0</v>
          </cell>
          <cell r="AC25">
            <v>0</v>
          </cell>
          <cell r="AD25">
            <v>0</v>
          </cell>
          <cell r="AE25">
            <v>0</v>
          </cell>
          <cell r="AF25">
            <v>0</v>
          </cell>
          <cell r="AG25">
            <v>0</v>
          </cell>
          <cell r="AI25">
            <v>3499</v>
          </cell>
          <cell r="AK25">
            <v>186442</v>
          </cell>
          <cell r="AL25">
            <v>155415</v>
          </cell>
          <cell r="AM25">
            <v>31027</v>
          </cell>
          <cell r="AN25">
            <v>186442</v>
          </cell>
          <cell r="AO25">
            <v>155415</v>
          </cell>
          <cell r="AP25">
            <v>31027</v>
          </cell>
          <cell r="AR25">
            <v>238826.653248054</v>
          </cell>
          <cell r="AS25">
            <v>199081.98965118543</v>
          </cell>
          <cell r="AT25">
            <v>39744.66359686858</v>
          </cell>
          <cell r="AV25">
            <v>0.41</v>
          </cell>
          <cell r="AW25">
            <v>0.32700000000000001</v>
          </cell>
          <cell r="AX25">
            <v>0.75900000000000001</v>
          </cell>
          <cell r="AZ25">
            <v>0.30299999999999999</v>
          </cell>
          <cell r="BA25">
            <v>0.33600000000000002</v>
          </cell>
          <cell r="BB25">
            <v>0.16699999999999998</v>
          </cell>
          <cell r="BD25">
            <v>56391</v>
          </cell>
          <cell r="BE25">
            <v>27526</v>
          </cell>
          <cell r="BF25">
            <v>28865</v>
          </cell>
          <cell r="BH25">
            <v>0.2247083420473254</v>
          </cell>
          <cell r="BI25">
            <v>0.13158407295775587</v>
          </cell>
          <cell r="BJ25">
            <v>0.69117007797266306</v>
          </cell>
        </row>
        <row r="26">
          <cell r="B26">
            <v>18</v>
          </cell>
          <cell r="C26">
            <v>4</v>
          </cell>
          <cell r="D26">
            <v>3</v>
          </cell>
          <cell r="E26" t="str">
            <v>Shahjahanpur</v>
          </cell>
          <cell r="H26">
            <v>1987395</v>
          </cell>
          <cell r="I26">
            <v>1574764</v>
          </cell>
          <cell r="J26">
            <v>412631</v>
          </cell>
          <cell r="K26">
            <v>1987395</v>
          </cell>
          <cell r="L26">
            <v>1574764</v>
          </cell>
          <cell r="M26">
            <v>412631</v>
          </cell>
          <cell r="N26">
            <v>2549458</v>
          </cell>
          <cell r="O26">
            <v>2022664</v>
          </cell>
          <cell r="P26">
            <v>526794</v>
          </cell>
          <cell r="Q26">
            <v>20.62</v>
          </cell>
          <cell r="R26">
            <v>28.28</v>
          </cell>
          <cell r="S26">
            <v>1.8924329793928552E-2</v>
          </cell>
          <cell r="T26">
            <v>2.5217226965715378E-2</v>
          </cell>
          <cell r="U26">
            <v>2.5218340635190017E-2</v>
          </cell>
          <cell r="W26">
            <v>75</v>
          </cell>
          <cell r="X26">
            <v>77</v>
          </cell>
          <cell r="Y26">
            <v>77</v>
          </cell>
          <cell r="Z26">
            <v>77</v>
          </cell>
          <cell r="AA26">
            <v>77</v>
          </cell>
          <cell r="AC26">
            <v>2429</v>
          </cell>
          <cell r="AD26">
            <v>2449</v>
          </cell>
          <cell r="AE26">
            <v>2478</v>
          </cell>
          <cell r="AF26">
            <v>2496</v>
          </cell>
          <cell r="AG26">
            <v>2498</v>
          </cell>
          <cell r="AI26">
            <v>4575</v>
          </cell>
          <cell r="AK26">
            <v>307759</v>
          </cell>
          <cell r="AL26">
            <v>249648</v>
          </cell>
          <cell r="AM26">
            <v>58111</v>
          </cell>
          <cell r="AN26">
            <v>307759</v>
          </cell>
          <cell r="AO26">
            <v>249648</v>
          </cell>
          <cell r="AP26">
            <v>58111</v>
          </cell>
          <cell r="AR26">
            <v>394230.11969925149</v>
          </cell>
          <cell r="AS26">
            <v>319791.65815680043</v>
          </cell>
          <cell r="AT26">
            <v>74438.461542451085</v>
          </cell>
          <cell r="AV26">
            <v>0.41</v>
          </cell>
          <cell r="AW26">
            <v>0.32700000000000001</v>
          </cell>
          <cell r="AX26">
            <v>0.75900000000000001</v>
          </cell>
          <cell r="AZ26">
            <v>0.30299999999999999</v>
          </cell>
          <cell r="BA26">
            <v>0.33600000000000002</v>
          </cell>
          <cell r="BB26">
            <v>0.16699999999999998</v>
          </cell>
          <cell r="BD26">
            <v>157350</v>
          </cell>
          <cell r="BE26">
            <v>39114</v>
          </cell>
          <cell r="BF26">
            <v>118236</v>
          </cell>
          <cell r="BH26">
            <v>0.37984738194309681</v>
          </cell>
          <cell r="BI26">
            <v>0.11640115578776633</v>
          </cell>
          <cell r="BJ26">
            <v>1.5116266228308106</v>
          </cell>
        </row>
        <row r="27">
          <cell r="B27">
            <v>19</v>
          </cell>
          <cell r="C27">
            <v>5</v>
          </cell>
          <cell r="D27">
            <v>4</v>
          </cell>
          <cell r="E27" t="str">
            <v>Basti</v>
          </cell>
          <cell r="F27" t="str">
            <v>Split</v>
          </cell>
          <cell r="G27">
            <v>2</v>
          </cell>
          <cell r="H27">
            <v>2738522</v>
          </cell>
          <cell r="I27">
            <v>2562696</v>
          </cell>
          <cell r="J27">
            <v>175826</v>
          </cell>
          <cell r="K27">
            <v>1662913</v>
          </cell>
          <cell r="L27">
            <v>1574900</v>
          </cell>
          <cell r="M27">
            <v>88013</v>
          </cell>
          <cell r="N27">
            <v>2068922</v>
          </cell>
          <cell r="O27">
            <v>1953604</v>
          </cell>
          <cell r="P27">
            <v>115318</v>
          </cell>
          <cell r="Q27">
            <v>23.41</v>
          </cell>
          <cell r="R27">
            <v>22.69</v>
          </cell>
          <cell r="S27">
            <v>2.1256973890493081E-2</v>
          </cell>
          <cell r="T27">
            <v>2.0659580931471799E-2</v>
          </cell>
          <cell r="U27">
            <v>2.2086045507365482E-2</v>
          </cell>
          <cell r="X27">
            <v>0</v>
          </cell>
          <cell r="Y27">
            <v>0</v>
          </cell>
          <cell r="Z27">
            <v>0</v>
          </cell>
          <cell r="AA27">
            <v>0</v>
          </cell>
          <cell r="AD27">
            <v>22</v>
          </cell>
          <cell r="AE27">
            <v>0</v>
          </cell>
          <cell r="AF27">
            <v>0</v>
          </cell>
          <cell r="AG27">
            <v>0</v>
          </cell>
          <cell r="AI27">
            <v>3034</v>
          </cell>
          <cell r="AK27">
            <v>419602</v>
          </cell>
          <cell r="AL27">
            <v>395145</v>
          </cell>
          <cell r="AM27">
            <v>24457</v>
          </cell>
          <cell r="AN27">
            <v>252946</v>
          </cell>
          <cell r="AO27">
            <v>240479</v>
          </cell>
          <cell r="AP27">
            <v>12467</v>
          </cell>
          <cell r="AR27">
            <v>324016.29800410994</v>
          </cell>
          <cell r="AS27">
            <v>308046.44203794625</v>
          </cell>
          <cell r="AT27">
            <v>15969.855966163683</v>
          </cell>
          <cell r="AV27">
            <v>0.41</v>
          </cell>
          <cell r="AW27">
            <v>0.32700000000000001</v>
          </cell>
          <cell r="AX27">
            <v>0.75900000000000001</v>
          </cell>
          <cell r="AZ27">
            <v>0.30299999999999999</v>
          </cell>
          <cell r="BA27">
            <v>0.33600000000000002</v>
          </cell>
          <cell r="BB27">
            <v>0.16699999999999998</v>
          </cell>
          <cell r="BD27">
            <v>74202</v>
          </cell>
          <cell r="BE27">
            <v>57689</v>
          </cell>
          <cell r="BF27">
            <v>16513</v>
          </cell>
          <cell r="BH27">
            <v>0.21794200777120173</v>
          </cell>
          <cell r="BI27">
            <v>0.1782251569568914</v>
          </cell>
          <cell r="BJ27">
            <v>0.98405001827689986</v>
          </cell>
        </row>
        <row r="28">
          <cell r="B28">
            <v>20</v>
          </cell>
          <cell r="C28">
            <v>5</v>
          </cell>
          <cell r="D28">
            <v>4</v>
          </cell>
          <cell r="E28" t="str">
            <v>Sant Kabir Nagar</v>
          </cell>
          <cell r="F28" t="str">
            <v>New</v>
          </cell>
          <cell r="G28">
            <v>1</v>
          </cell>
          <cell r="H28">
            <v>0</v>
          </cell>
          <cell r="I28">
            <v>0</v>
          </cell>
          <cell r="J28">
            <v>0</v>
          </cell>
          <cell r="K28">
            <v>1144953</v>
          </cell>
          <cell r="L28">
            <v>1084354</v>
          </cell>
          <cell r="M28">
            <v>60599</v>
          </cell>
          <cell r="N28">
            <v>1424500</v>
          </cell>
          <cell r="O28">
            <v>1323388</v>
          </cell>
          <cell r="P28">
            <v>101112</v>
          </cell>
          <cell r="Q28">
            <v>26.46</v>
          </cell>
          <cell r="R28">
            <v>23.64</v>
          </cell>
          <cell r="S28">
            <v>2.375330720831581E-2</v>
          </cell>
          <cell r="T28">
            <v>2.144714676324333E-2</v>
          </cell>
          <cell r="U28">
            <v>2.208609373910253E-2</v>
          </cell>
          <cell r="W28">
            <v>397</v>
          </cell>
          <cell r="X28">
            <v>398</v>
          </cell>
          <cell r="Y28">
            <v>398</v>
          </cell>
          <cell r="Z28">
            <v>398</v>
          </cell>
          <cell r="AA28">
            <v>398</v>
          </cell>
          <cell r="AC28">
            <v>8666</v>
          </cell>
          <cell r="AD28">
            <v>8708</v>
          </cell>
          <cell r="AE28">
            <v>8814</v>
          </cell>
          <cell r="AF28">
            <v>8907</v>
          </cell>
          <cell r="AG28">
            <v>8982</v>
          </cell>
          <cell r="AI28">
            <v>1442</v>
          </cell>
          <cell r="AK28">
            <v>0</v>
          </cell>
          <cell r="AL28">
            <v>0</v>
          </cell>
          <cell r="AM28">
            <v>0</v>
          </cell>
          <cell r="AN28">
            <v>174159</v>
          </cell>
          <cell r="AO28">
            <v>165575</v>
          </cell>
          <cell r="AP28">
            <v>8584</v>
          </cell>
          <cell r="AR28">
            <v>223092.49580581542</v>
          </cell>
          <cell r="AS28">
            <v>212096.64727661439</v>
          </cell>
          <cell r="AT28">
            <v>10995.848529201014</v>
          </cell>
          <cell r="AV28">
            <v>0.41</v>
          </cell>
          <cell r="AW28">
            <v>0.32700000000000001</v>
          </cell>
          <cell r="AX28">
            <v>0.75900000000000001</v>
          </cell>
          <cell r="AZ28">
            <v>0.30299999999999999</v>
          </cell>
          <cell r="BA28">
            <v>0.33600000000000002</v>
          </cell>
          <cell r="BB28">
            <v>0.16699999999999998</v>
          </cell>
          <cell r="BD28">
            <v>42983</v>
          </cell>
          <cell r="BE28">
            <v>31442</v>
          </cell>
          <cell r="BF28">
            <v>11541</v>
          </cell>
          <cell r="BH28">
            <v>0.18335972703590578</v>
          </cell>
          <cell r="BI28">
            <v>0.14108100735077206</v>
          </cell>
          <cell r="BJ28">
            <v>0.99886520372113596</v>
          </cell>
        </row>
        <row r="29">
          <cell r="B29">
            <v>21</v>
          </cell>
          <cell r="C29">
            <v>5</v>
          </cell>
          <cell r="D29">
            <v>4</v>
          </cell>
          <cell r="E29" t="str">
            <v>Siddharthnagar</v>
          </cell>
          <cell r="F29" t="str">
            <v>Split</v>
          </cell>
          <cell r="G29">
            <v>2</v>
          </cell>
          <cell r="H29">
            <v>1707885</v>
          </cell>
          <cell r="I29">
            <v>1648377</v>
          </cell>
          <cell r="J29">
            <v>59508</v>
          </cell>
          <cell r="K29">
            <v>1638541</v>
          </cell>
          <cell r="L29">
            <v>1551819</v>
          </cell>
          <cell r="M29">
            <v>86722</v>
          </cell>
          <cell r="N29">
            <v>2038598</v>
          </cell>
          <cell r="O29">
            <v>1960895</v>
          </cell>
          <cell r="P29">
            <v>77703</v>
          </cell>
          <cell r="Q29">
            <v>23.63</v>
          </cell>
          <cell r="R29">
            <v>26.78</v>
          </cell>
          <cell r="S29">
            <v>2.1438885000664598E-2</v>
          </cell>
          <cell r="T29">
            <v>2.4012067777452684E-2</v>
          </cell>
          <cell r="U29">
            <v>2.2085972941693344E-2</v>
          </cell>
          <cell r="W29">
            <v>12</v>
          </cell>
          <cell r="X29">
            <v>13</v>
          </cell>
          <cell r="Y29">
            <v>13</v>
          </cell>
          <cell r="Z29">
            <v>13</v>
          </cell>
          <cell r="AA29">
            <v>13</v>
          </cell>
          <cell r="AC29">
            <v>10302</v>
          </cell>
          <cell r="AD29">
            <v>10550</v>
          </cell>
          <cell r="AE29">
            <v>10817</v>
          </cell>
          <cell r="AF29">
            <v>11076</v>
          </cell>
          <cell r="AG29">
            <v>11268</v>
          </cell>
          <cell r="AI29">
            <v>2752</v>
          </cell>
          <cell r="AK29">
            <v>256744</v>
          </cell>
          <cell r="AL29">
            <v>247864</v>
          </cell>
          <cell r="AM29">
            <v>8880</v>
          </cell>
          <cell r="AN29">
            <v>249241</v>
          </cell>
          <cell r="AO29">
            <v>236955</v>
          </cell>
          <cell r="AP29">
            <v>12286</v>
          </cell>
          <cell r="AR29">
            <v>319270.30326964002</v>
          </cell>
          <cell r="AS29">
            <v>303532.30291668529</v>
          </cell>
          <cell r="AT29">
            <v>15738.000352954761</v>
          </cell>
          <cell r="AV29">
            <v>0.41</v>
          </cell>
          <cell r="AW29">
            <v>0.32700000000000001</v>
          </cell>
          <cell r="AX29">
            <v>0.75900000000000001</v>
          </cell>
          <cell r="AZ29">
            <v>0.30299999999999999</v>
          </cell>
          <cell r="BA29">
            <v>0.33600000000000002</v>
          </cell>
          <cell r="BB29">
            <v>0.16699999999999998</v>
          </cell>
          <cell r="BD29">
            <v>103719</v>
          </cell>
          <cell r="BE29">
            <v>69655</v>
          </cell>
          <cell r="BF29">
            <v>34064</v>
          </cell>
          <cell r="BH29">
            <v>0.3091661858596827</v>
          </cell>
          <cell r="BI29">
            <v>0.21839343124329405</v>
          </cell>
          <cell r="BJ29">
            <v>2.0598627567636671</v>
          </cell>
        </row>
        <row r="30">
          <cell r="B30">
            <v>22</v>
          </cell>
          <cell r="C30">
            <v>6</v>
          </cell>
          <cell r="D30">
            <v>2</v>
          </cell>
          <cell r="E30" t="str">
            <v>Banda</v>
          </cell>
          <cell r="F30" t="str">
            <v>Split</v>
          </cell>
          <cell r="G30">
            <v>2</v>
          </cell>
          <cell r="H30">
            <v>1862139</v>
          </cell>
          <cell r="I30">
            <v>1622718</v>
          </cell>
          <cell r="J30">
            <v>239421</v>
          </cell>
          <cell r="K30">
            <v>1214198</v>
          </cell>
          <cell r="L30">
            <v>1058085</v>
          </cell>
          <cell r="M30">
            <v>156113</v>
          </cell>
          <cell r="N30">
            <v>1500253</v>
          </cell>
          <cell r="O30">
            <v>1256230</v>
          </cell>
          <cell r="P30">
            <v>244023</v>
          </cell>
          <cell r="Q30">
            <v>23.69</v>
          </cell>
          <cell r="R30">
            <v>18.489999999999998</v>
          </cell>
          <cell r="S30">
            <v>2.1488446557463181E-2</v>
          </cell>
          <cell r="T30">
            <v>1.7110575489174495E-2</v>
          </cell>
          <cell r="U30">
            <v>2.1380351690864829E-2</v>
          </cell>
          <cell r="X30">
            <v>0</v>
          </cell>
          <cell r="Y30">
            <v>0</v>
          </cell>
          <cell r="Z30">
            <v>0</v>
          </cell>
          <cell r="AA30">
            <v>0</v>
          </cell>
          <cell r="AD30">
            <v>0</v>
          </cell>
          <cell r="AE30">
            <v>0</v>
          </cell>
          <cell r="AF30">
            <v>0</v>
          </cell>
          <cell r="AG30">
            <v>0</v>
          </cell>
          <cell r="AI30">
            <v>4418</v>
          </cell>
          <cell r="AK30">
            <v>298202</v>
          </cell>
          <cell r="AL30">
            <v>260286</v>
          </cell>
          <cell r="AM30">
            <v>37916</v>
          </cell>
          <cell r="AN30">
            <v>194441</v>
          </cell>
          <cell r="AO30">
            <v>169719</v>
          </cell>
          <cell r="AP30">
            <v>24722</v>
          </cell>
          <cell r="AR30">
            <v>249073.13418760186</v>
          </cell>
          <cell r="AS30">
            <v>217404.98794588385</v>
          </cell>
          <cell r="AT30">
            <v>31668.146241718019</v>
          </cell>
          <cell r="AV30">
            <v>0.41</v>
          </cell>
          <cell r="AW30">
            <v>0.32700000000000001</v>
          </cell>
          <cell r="AX30">
            <v>0.75900000000000001</v>
          </cell>
          <cell r="AZ30">
            <v>0.30299999999999999</v>
          </cell>
          <cell r="BA30">
            <v>0.33600000000000002</v>
          </cell>
          <cell r="BB30">
            <v>0.16699999999999998</v>
          </cell>
          <cell r="BD30">
            <v>0</v>
          </cell>
          <cell r="BE30">
            <v>0</v>
          </cell>
          <cell r="BF30">
            <v>0</v>
          </cell>
          <cell r="BH30">
            <v>0</v>
          </cell>
          <cell r="BI30">
            <v>0</v>
          </cell>
          <cell r="BJ30">
            <v>0</v>
          </cell>
        </row>
        <row r="31">
          <cell r="B31">
            <v>23</v>
          </cell>
          <cell r="C31">
            <v>6</v>
          </cell>
          <cell r="D31">
            <v>4</v>
          </cell>
          <cell r="E31" t="str">
            <v>Chitrakoot</v>
          </cell>
          <cell r="F31" t="str">
            <v>New</v>
          </cell>
          <cell r="G31">
            <v>1</v>
          </cell>
          <cell r="H31">
            <v>0</v>
          </cell>
          <cell r="I31">
            <v>0</v>
          </cell>
          <cell r="J31">
            <v>0</v>
          </cell>
          <cell r="K31">
            <v>647941</v>
          </cell>
          <cell r="L31">
            <v>564633</v>
          </cell>
          <cell r="M31">
            <v>83308</v>
          </cell>
          <cell r="N31">
            <v>800592</v>
          </cell>
          <cell r="O31">
            <v>724096</v>
          </cell>
          <cell r="P31">
            <v>76496</v>
          </cell>
          <cell r="Q31">
            <v>16.78</v>
          </cell>
          <cell r="R31">
            <v>34.33</v>
          </cell>
          <cell r="S31">
            <v>1.5633101826060258E-2</v>
          </cell>
          <cell r="T31">
            <v>2.9952749902958598E-2</v>
          </cell>
          <cell r="U31">
            <v>2.1380538313838349E-2</v>
          </cell>
          <cell r="X31">
            <v>0</v>
          </cell>
          <cell r="Y31">
            <v>0</v>
          </cell>
          <cell r="Z31">
            <v>0</v>
          </cell>
          <cell r="AA31">
            <v>0</v>
          </cell>
          <cell r="AD31">
            <v>445</v>
          </cell>
          <cell r="AE31">
            <v>0</v>
          </cell>
          <cell r="AF31">
            <v>0</v>
          </cell>
          <cell r="AG31">
            <v>0</v>
          </cell>
          <cell r="AI31">
            <v>3206</v>
          </cell>
          <cell r="AK31">
            <v>0</v>
          </cell>
          <cell r="AL31">
            <v>0</v>
          </cell>
          <cell r="AM31">
            <v>0</v>
          </cell>
          <cell r="AN31">
            <v>103761</v>
          </cell>
          <cell r="AO31">
            <v>90567</v>
          </cell>
          <cell r="AP31">
            <v>13194</v>
          </cell>
          <cell r="AR31">
            <v>132914.75294017085</v>
          </cell>
          <cell r="AS31">
            <v>116013.6316104553</v>
          </cell>
          <cell r="AT31">
            <v>16901.121329715537</v>
          </cell>
          <cell r="AV31">
            <v>0.41</v>
          </cell>
          <cell r="AW31">
            <v>0.32700000000000001</v>
          </cell>
          <cell r="AX31">
            <v>0.75900000000000001</v>
          </cell>
          <cell r="AZ31">
            <v>0.30299999999999999</v>
          </cell>
          <cell r="BA31">
            <v>0.33600000000000002</v>
          </cell>
          <cell r="BB31">
            <v>0.16699999999999998</v>
          </cell>
          <cell r="BD31">
            <v>0</v>
          </cell>
          <cell r="BE31">
            <v>0</v>
          </cell>
          <cell r="BF31">
            <v>0</v>
          </cell>
          <cell r="BH31">
            <v>0</v>
          </cell>
          <cell r="BI31">
            <v>0</v>
          </cell>
          <cell r="BJ31">
            <v>0</v>
          </cell>
        </row>
        <row r="32">
          <cell r="B32">
            <v>24</v>
          </cell>
          <cell r="C32">
            <v>6</v>
          </cell>
          <cell r="D32">
            <v>2</v>
          </cell>
          <cell r="E32" t="str">
            <v>Hamirpur</v>
          </cell>
          <cell r="F32" t="str">
            <v>Split</v>
          </cell>
          <cell r="G32">
            <v>2</v>
          </cell>
          <cell r="H32">
            <v>1466491</v>
          </cell>
          <cell r="I32">
            <v>1211846</v>
          </cell>
          <cell r="J32">
            <v>254645</v>
          </cell>
          <cell r="K32">
            <v>872903</v>
          </cell>
          <cell r="L32">
            <v>721331</v>
          </cell>
          <cell r="M32">
            <v>151572</v>
          </cell>
          <cell r="N32">
            <v>1042374</v>
          </cell>
          <cell r="O32">
            <v>868917</v>
          </cell>
          <cell r="P32">
            <v>173457</v>
          </cell>
          <cell r="Q32">
            <v>21.9</v>
          </cell>
          <cell r="R32">
            <v>17.850000000000001</v>
          </cell>
          <cell r="S32">
            <v>2.0000466908915326E-2</v>
          </cell>
          <cell r="T32">
            <v>1.6559863704994404E-2</v>
          </cell>
          <cell r="U32">
            <v>1.7901509520586112E-2</v>
          </cell>
          <cell r="W32">
            <v>1283</v>
          </cell>
          <cell r="X32">
            <v>1286</v>
          </cell>
          <cell r="Y32">
            <v>1287</v>
          </cell>
          <cell r="Z32">
            <v>1287</v>
          </cell>
          <cell r="AA32">
            <v>1287</v>
          </cell>
          <cell r="AC32">
            <v>32612</v>
          </cell>
          <cell r="AD32">
            <v>32972</v>
          </cell>
          <cell r="AE32">
            <v>34027</v>
          </cell>
          <cell r="AF32">
            <v>34255</v>
          </cell>
          <cell r="AG32">
            <v>34464</v>
          </cell>
          <cell r="AI32">
            <v>4316</v>
          </cell>
          <cell r="AK32">
            <v>240803</v>
          </cell>
          <cell r="AL32">
            <v>199378</v>
          </cell>
          <cell r="AM32">
            <v>41425</v>
          </cell>
          <cell r="AN32">
            <v>143334</v>
          </cell>
          <cell r="AO32">
            <v>118677</v>
          </cell>
          <cell r="AP32">
            <v>24657</v>
          </cell>
          <cell r="AR32">
            <v>183606.58819716895</v>
          </cell>
          <cell r="AS32">
            <v>152021.70502096793</v>
          </cell>
          <cell r="AT32">
            <v>31584.883176201005</v>
          </cell>
          <cell r="AV32">
            <v>0.41</v>
          </cell>
          <cell r="AW32">
            <v>0.32700000000000001</v>
          </cell>
          <cell r="AX32">
            <v>0.75900000000000001</v>
          </cell>
          <cell r="AZ32">
            <v>0.30299999999999999</v>
          </cell>
          <cell r="BA32">
            <v>0.33600000000000002</v>
          </cell>
          <cell r="BB32">
            <v>0.16699999999999998</v>
          </cell>
          <cell r="BD32">
            <v>25329</v>
          </cell>
          <cell r="BE32">
            <v>0</v>
          </cell>
          <cell r="BF32">
            <v>25329</v>
          </cell>
          <cell r="BH32">
            <v>0.1312870758711229</v>
          </cell>
          <cell r="BI32">
            <v>0</v>
          </cell>
          <cell r="BJ32">
            <v>0.76318699488630126</v>
          </cell>
        </row>
        <row r="33">
          <cell r="B33">
            <v>25</v>
          </cell>
          <cell r="C33">
            <v>6</v>
          </cell>
          <cell r="D33">
            <v>2</v>
          </cell>
          <cell r="E33" t="str">
            <v>Mahoba</v>
          </cell>
          <cell r="F33" t="str">
            <v>New</v>
          </cell>
          <cell r="G33">
            <v>1</v>
          </cell>
          <cell r="H33">
            <v>0</v>
          </cell>
          <cell r="I33">
            <v>0</v>
          </cell>
          <cell r="J33">
            <v>0</v>
          </cell>
          <cell r="K33">
            <v>593588</v>
          </cell>
          <cell r="L33">
            <v>490515</v>
          </cell>
          <cell r="M33">
            <v>103073</v>
          </cell>
          <cell r="N33">
            <v>708831</v>
          </cell>
          <cell r="O33">
            <v>554044</v>
          </cell>
          <cell r="P33">
            <v>154787</v>
          </cell>
          <cell r="Q33">
            <v>24.2</v>
          </cell>
          <cell r="R33">
            <v>21.8</v>
          </cell>
          <cell r="S33">
            <v>2.1908848379270873E-2</v>
          </cell>
          <cell r="T33">
            <v>1.9916760821878876E-2</v>
          </cell>
          <cell r="U33">
            <v>1.7901510915810714E-2</v>
          </cell>
          <cell r="X33">
            <v>0</v>
          </cell>
          <cell r="Y33">
            <v>0</v>
          </cell>
          <cell r="Z33">
            <v>0</v>
          </cell>
          <cell r="AA33">
            <v>0</v>
          </cell>
          <cell r="AD33">
            <v>0</v>
          </cell>
          <cell r="AE33">
            <v>0</v>
          </cell>
          <cell r="AF33">
            <v>0</v>
          </cell>
          <cell r="AG33">
            <v>0</v>
          </cell>
          <cell r="AI33">
            <v>2850</v>
          </cell>
          <cell r="AK33">
            <v>0</v>
          </cell>
          <cell r="AL33">
            <v>0</v>
          </cell>
          <cell r="AM33">
            <v>0</v>
          </cell>
          <cell r="AN33">
            <v>97469</v>
          </cell>
          <cell r="AO33">
            <v>80701</v>
          </cell>
          <cell r="AP33">
            <v>16768</v>
          </cell>
          <cell r="AR33">
            <v>124854.88819812368</v>
          </cell>
          <cell r="AS33">
            <v>103375.57923521099</v>
          </cell>
          <cell r="AT33">
            <v>21479.308962912699</v>
          </cell>
          <cell r="AV33">
            <v>0.41</v>
          </cell>
          <cell r="AW33">
            <v>0.32700000000000001</v>
          </cell>
          <cell r="AX33">
            <v>0.75900000000000001</v>
          </cell>
          <cell r="AZ33">
            <v>0.30299999999999999</v>
          </cell>
          <cell r="BA33">
            <v>0.33600000000000002</v>
          </cell>
          <cell r="BB33">
            <v>0.16699999999999998</v>
          </cell>
          <cell r="BD33">
            <v>17487</v>
          </cell>
          <cell r="BE33">
            <v>6908</v>
          </cell>
          <cell r="BF33">
            <v>10579</v>
          </cell>
          <cell r="BH33">
            <v>0.13329134551745506</v>
          </cell>
          <cell r="BI33">
            <v>6.359552617656733E-2</v>
          </cell>
          <cell r="BJ33">
            <v>0.46872325848435514</v>
          </cell>
        </row>
        <row r="34">
          <cell r="B34">
            <v>26</v>
          </cell>
          <cell r="C34">
            <v>7</v>
          </cell>
          <cell r="D34">
            <v>3</v>
          </cell>
          <cell r="E34" t="str">
            <v>Bahraich</v>
          </cell>
          <cell r="F34" t="str">
            <v>Split</v>
          </cell>
          <cell r="G34">
            <v>2</v>
          </cell>
          <cell r="H34">
            <v>2763750</v>
          </cell>
          <cell r="I34">
            <v>2546844</v>
          </cell>
          <cell r="J34">
            <v>216906</v>
          </cell>
          <cell r="K34">
            <v>1851140</v>
          </cell>
          <cell r="L34">
            <v>1705858</v>
          </cell>
          <cell r="M34">
            <v>145282</v>
          </cell>
          <cell r="N34">
            <v>2384239</v>
          </cell>
          <cell r="O34">
            <v>2146187</v>
          </cell>
          <cell r="P34">
            <v>238052</v>
          </cell>
          <cell r="Q34">
            <v>25.19</v>
          </cell>
          <cell r="R34">
            <v>29.55</v>
          </cell>
          <cell r="S34">
            <v>2.2720506259497952E-2</v>
          </cell>
          <cell r="T34">
            <v>2.6227720680175537E-2</v>
          </cell>
          <cell r="U34">
            <v>2.5630794973076076E-2</v>
          </cell>
          <cell r="W34">
            <v>519</v>
          </cell>
          <cell r="X34">
            <v>521</v>
          </cell>
          <cell r="Y34">
            <v>536</v>
          </cell>
          <cell r="Z34">
            <v>536</v>
          </cell>
          <cell r="AA34">
            <v>536</v>
          </cell>
          <cell r="AC34">
            <v>1716</v>
          </cell>
          <cell r="AD34">
            <v>1754</v>
          </cell>
          <cell r="AE34">
            <v>1814</v>
          </cell>
          <cell r="AF34">
            <v>1864</v>
          </cell>
          <cell r="AG34">
            <v>1904</v>
          </cell>
          <cell r="AI34">
            <v>5751</v>
          </cell>
          <cell r="AK34">
            <v>449687</v>
          </cell>
          <cell r="AL34">
            <v>419800</v>
          </cell>
          <cell r="AM34">
            <v>29887</v>
          </cell>
          <cell r="AN34">
            <v>301198</v>
          </cell>
          <cell r="AO34">
            <v>281179</v>
          </cell>
          <cell r="AP34">
            <v>20019</v>
          </cell>
          <cell r="AR34">
            <v>385825.67396298778</v>
          </cell>
          <cell r="AS34">
            <v>360181.93075398554</v>
          </cell>
          <cell r="AT34">
            <v>25643.743209002227</v>
          </cell>
          <cell r="AV34">
            <v>0.41</v>
          </cell>
          <cell r="AW34">
            <v>0.32700000000000001</v>
          </cell>
          <cell r="AX34">
            <v>0.75900000000000001</v>
          </cell>
          <cell r="AZ34">
            <v>0.30299999999999999</v>
          </cell>
          <cell r="BA34">
            <v>0.33600000000000002</v>
          </cell>
          <cell r="BB34">
            <v>0.16699999999999998</v>
          </cell>
          <cell r="BD34">
            <v>58635</v>
          </cell>
          <cell r="BE34">
            <v>34208</v>
          </cell>
          <cell r="BF34">
            <v>24427</v>
          </cell>
          <cell r="BH34">
            <v>0.14462987073764758</v>
          </cell>
          <cell r="BI34">
            <v>9.0385331210624725E-2</v>
          </cell>
          <cell r="BJ34">
            <v>0.9065273371280147</v>
          </cell>
        </row>
        <row r="35">
          <cell r="B35">
            <v>27</v>
          </cell>
          <cell r="C35">
            <v>7</v>
          </cell>
          <cell r="D35">
            <v>3</v>
          </cell>
          <cell r="E35" t="str">
            <v>Balrampur</v>
          </cell>
          <cell r="F35" t="str">
            <v>New</v>
          </cell>
          <cell r="G35">
            <v>1</v>
          </cell>
          <cell r="H35">
            <v>0</v>
          </cell>
          <cell r="I35">
            <v>0</v>
          </cell>
          <cell r="J35">
            <v>0</v>
          </cell>
          <cell r="K35">
            <v>1352505</v>
          </cell>
          <cell r="L35">
            <v>1252299</v>
          </cell>
          <cell r="M35">
            <v>100206</v>
          </cell>
          <cell r="N35">
            <v>1684567</v>
          </cell>
          <cell r="O35">
            <v>1549293</v>
          </cell>
          <cell r="P35">
            <v>135274</v>
          </cell>
          <cell r="Q35">
            <v>25.52</v>
          </cell>
          <cell r="R35">
            <v>23.08</v>
          </cell>
          <cell r="S35">
            <v>2.2989775446581096E-2</v>
          </cell>
          <cell r="T35">
            <v>2.0983559238962446E-2</v>
          </cell>
          <cell r="U35">
            <v>2.2197797711060785E-2</v>
          </cell>
          <cell r="X35">
            <v>0</v>
          </cell>
          <cell r="Y35">
            <v>0</v>
          </cell>
          <cell r="Z35">
            <v>0</v>
          </cell>
          <cell r="AA35">
            <v>0</v>
          </cell>
          <cell r="AD35">
            <v>0</v>
          </cell>
          <cell r="AE35">
            <v>0</v>
          </cell>
          <cell r="AF35">
            <v>0</v>
          </cell>
          <cell r="AG35">
            <v>0</v>
          </cell>
          <cell r="AI35">
            <v>2927</v>
          </cell>
          <cell r="AK35">
            <v>0</v>
          </cell>
          <cell r="AL35">
            <v>0</v>
          </cell>
          <cell r="AM35">
            <v>0</v>
          </cell>
          <cell r="AN35">
            <v>211718</v>
          </cell>
          <cell r="AO35">
            <v>197768</v>
          </cell>
          <cell r="AP35">
            <v>13950</v>
          </cell>
          <cell r="AR35">
            <v>271204.45700202475</v>
          </cell>
          <cell r="AS35">
            <v>253334.92217183436</v>
          </cell>
          <cell r="AT35">
            <v>17869.534830190372</v>
          </cell>
          <cell r="AV35">
            <v>0.41</v>
          </cell>
          <cell r="AW35">
            <v>0.32700000000000001</v>
          </cell>
          <cell r="AX35">
            <v>0.75900000000000001</v>
          </cell>
          <cell r="AZ35">
            <v>0.30299999999999999</v>
          </cell>
          <cell r="BA35">
            <v>0.33600000000000002</v>
          </cell>
          <cell r="BB35">
            <v>0.16699999999999998</v>
          </cell>
          <cell r="BD35">
            <v>44779</v>
          </cell>
          <cell r="BE35">
            <v>30823</v>
          </cell>
          <cell r="BF35">
            <v>13956</v>
          </cell>
          <cell r="BH35">
            <v>0.15713385319529033</v>
          </cell>
          <cell r="BI35">
            <v>0.11579026210481498</v>
          </cell>
          <cell r="BJ35">
            <v>0.74325853583193069</v>
          </cell>
        </row>
        <row r="36">
          <cell r="B36">
            <v>28</v>
          </cell>
          <cell r="C36">
            <v>7</v>
          </cell>
          <cell r="D36">
            <v>3</v>
          </cell>
          <cell r="E36" t="str">
            <v>Gonda</v>
          </cell>
          <cell r="F36" t="str">
            <v>Split</v>
          </cell>
          <cell r="G36">
            <v>2</v>
          </cell>
          <cell r="H36">
            <v>3573075</v>
          </cell>
          <cell r="I36">
            <v>3308349</v>
          </cell>
          <cell r="J36">
            <v>264726</v>
          </cell>
          <cell r="K36">
            <v>2220570</v>
          </cell>
          <cell r="L36">
            <v>2056050</v>
          </cell>
          <cell r="M36">
            <v>164520</v>
          </cell>
          <cell r="N36">
            <v>2765754</v>
          </cell>
          <cell r="O36">
            <v>2569595</v>
          </cell>
          <cell r="P36">
            <v>196159</v>
          </cell>
          <cell r="Q36">
            <v>26.62</v>
          </cell>
          <cell r="R36">
            <v>25.46</v>
          </cell>
          <cell r="S36">
            <v>2.388276106248699E-2</v>
          </cell>
          <cell r="T36">
            <v>2.294086483986657E-2</v>
          </cell>
          <cell r="U36">
            <v>2.2197720393213993E-2</v>
          </cell>
          <cell r="W36">
            <v>1070</v>
          </cell>
          <cell r="X36">
            <v>1075</v>
          </cell>
          <cell r="Y36">
            <v>1085</v>
          </cell>
          <cell r="Z36">
            <v>1085</v>
          </cell>
          <cell r="AA36">
            <v>1085</v>
          </cell>
          <cell r="AC36">
            <v>9011</v>
          </cell>
          <cell r="AD36">
            <v>9066</v>
          </cell>
          <cell r="AE36">
            <v>9220</v>
          </cell>
          <cell r="AF36">
            <v>9256</v>
          </cell>
          <cell r="AG36">
            <v>9274</v>
          </cell>
          <cell r="AI36">
            <v>4425</v>
          </cell>
          <cell r="AK36">
            <v>559321</v>
          </cell>
          <cell r="AL36">
            <v>522468</v>
          </cell>
          <cell r="AM36">
            <v>36853</v>
          </cell>
          <cell r="AN36">
            <v>347603</v>
          </cell>
          <cell r="AO36">
            <v>324700</v>
          </cell>
          <cell r="AP36">
            <v>22903</v>
          </cell>
          <cell r="AR36">
            <v>445269.09789094364</v>
          </cell>
          <cell r="AS36">
            <v>415931.03651346336</v>
          </cell>
          <cell r="AT36">
            <v>29338.061377480291</v>
          </cell>
          <cell r="AV36">
            <v>0.41</v>
          </cell>
          <cell r="AW36">
            <v>0.32700000000000001</v>
          </cell>
          <cell r="AX36">
            <v>0.75900000000000001</v>
          </cell>
          <cell r="AZ36">
            <v>0.30299999999999999</v>
          </cell>
          <cell r="BA36">
            <v>0.33600000000000002</v>
          </cell>
          <cell r="BB36">
            <v>0.16699999999999998</v>
          </cell>
          <cell r="BD36">
            <v>68596</v>
          </cell>
          <cell r="BE36">
            <v>43608</v>
          </cell>
          <cell r="BF36">
            <v>24988</v>
          </cell>
          <cell r="BH36">
            <v>0.14661163196962276</v>
          </cell>
          <cell r="BI36">
            <v>9.9778514231470355E-2</v>
          </cell>
          <cell r="BJ36">
            <v>0.81057326710816757</v>
          </cell>
        </row>
        <row r="37">
          <cell r="B37">
            <v>29</v>
          </cell>
          <cell r="C37">
            <v>7</v>
          </cell>
          <cell r="D37">
            <v>3</v>
          </cell>
          <cell r="E37" t="str">
            <v>Shrawasti</v>
          </cell>
          <cell r="F37" t="str">
            <v>New</v>
          </cell>
          <cell r="G37">
            <v>1</v>
          </cell>
          <cell r="H37">
            <v>0</v>
          </cell>
          <cell r="I37">
            <v>0</v>
          </cell>
          <cell r="J37">
            <v>0</v>
          </cell>
          <cell r="K37">
            <v>912610</v>
          </cell>
          <cell r="L37">
            <v>840986</v>
          </cell>
          <cell r="M37">
            <v>71624</v>
          </cell>
          <cell r="N37">
            <v>1175428</v>
          </cell>
          <cell r="O37">
            <v>1142081</v>
          </cell>
          <cell r="P37">
            <v>33347</v>
          </cell>
          <cell r="Q37">
            <v>23.75</v>
          </cell>
          <cell r="R37">
            <v>27.3</v>
          </cell>
          <cell r="S37">
            <v>2.1537986481630966E-2</v>
          </cell>
          <cell r="T37">
            <v>2.4431302673932009E-2</v>
          </cell>
          <cell r="U37">
            <v>2.5630862572723956E-2</v>
          </cell>
          <cell r="X37">
            <v>0</v>
          </cell>
          <cell r="Y37">
            <v>0</v>
          </cell>
          <cell r="Z37">
            <v>0</v>
          </cell>
          <cell r="AA37">
            <v>0</v>
          </cell>
          <cell r="AD37">
            <v>0</v>
          </cell>
          <cell r="AE37">
            <v>0</v>
          </cell>
          <cell r="AF37">
            <v>0</v>
          </cell>
          <cell r="AG37">
            <v>0</v>
          </cell>
          <cell r="AI37">
            <v>1126</v>
          </cell>
          <cell r="AK37">
            <v>0</v>
          </cell>
          <cell r="AL37">
            <v>0</v>
          </cell>
          <cell r="AM37">
            <v>0</v>
          </cell>
          <cell r="AN37">
            <v>148489</v>
          </cell>
          <cell r="AO37">
            <v>138621</v>
          </cell>
          <cell r="AP37">
            <v>9868</v>
          </cell>
          <cell r="AR37">
            <v>190209.98977778768</v>
          </cell>
          <cell r="AS37">
            <v>177569.37546206592</v>
          </cell>
          <cell r="AT37">
            <v>12640.614315721763</v>
          </cell>
          <cell r="AV37">
            <v>0.41</v>
          </cell>
          <cell r="AW37">
            <v>0.32700000000000001</v>
          </cell>
          <cell r="AX37">
            <v>0.75900000000000001</v>
          </cell>
          <cell r="AZ37">
            <v>0.30299999999999999</v>
          </cell>
          <cell r="BA37">
            <v>0.33600000000000002</v>
          </cell>
          <cell r="BB37">
            <v>0.16699999999999998</v>
          </cell>
          <cell r="BD37">
            <v>0</v>
          </cell>
          <cell r="BE37">
            <v>0</v>
          </cell>
          <cell r="BF37">
            <v>0</v>
          </cell>
          <cell r="BH37">
            <v>0</v>
          </cell>
          <cell r="BI37">
            <v>0</v>
          </cell>
          <cell r="BJ37">
            <v>0</v>
          </cell>
        </row>
        <row r="38">
          <cell r="B38">
            <v>30</v>
          </cell>
          <cell r="C38">
            <v>8</v>
          </cell>
          <cell r="D38">
            <v>3</v>
          </cell>
          <cell r="E38" t="str">
            <v>Ambedaker Nagar</v>
          </cell>
          <cell r="F38" t="str">
            <v>New</v>
          </cell>
          <cell r="G38">
            <v>1</v>
          </cell>
          <cell r="H38">
            <v>0</v>
          </cell>
          <cell r="I38">
            <v>0</v>
          </cell>
          <cell r="J38">
            <v>0</v>
          </cell>
          <cell r="K38">
            <v>1466598</v>
          </cell>
          <cell r="L38">
            <v>1295626</v>
          </cell>
          <cell r="M38">
            <v>170972</v>
          </cell>
          <cell r="N38">
            <v>2025373</v>
          </cell>
          <cell r="O38">
            <v>1844711</v>
          </cell>
          <cell r="P38">
            <v>180662</v>
          </cell>
          <cell r="Q38">
            <v>25.45</v>
          </cell>
          <cell r="R38">
            <v>24.31</v>
          </cell>
          <cell r="S38">
            <v>2.2932711025443364E-2</v>
          </cell>
          <cell r="T38">
            <v>2.1999319552667984E-2</v>
          </cell>
          <cell r="U38">
            <v>3.2807523215863332E-2</v>
          </cell>
          <cell r="W38">
            <v>790</v>
          </cell>
          <cell r="X38">
            <v>790</v>
          </cell>
          <cell r="Y38">
            <v>802</v>
          </cell>
          <cell r="Z38">
            <v>802</v>
          </cell>
          <cell r="AA38">
            <v>802</v>
          </cell>
          <cell r="AC38">
            <v>11818</v>
          </cell>
          <cell r="AD38">
            <v>11922</v>
          </cell>
          <cell r="AE38">
            <v>12042</v>
          </cell>
          <cell r="AF38">
            <v>12162</v>
          </cell>
          <cell r="AG38">
            <v>12262</v>
          </cell>
          <cell r="AI38">
            <v>2372</v>
          </cell>
          <cell r="AK38">
            <v>0</v>
          </cell>
          <cell r="AL38">
            <v>0</v>
          </cell>
          <cell r="AM38">
            <v>0</v>
          </cell>
          <cell r="AN38">
            <v>232211</v>
          </cell>
          <cell r="AO38">
            <v>207417</v>
          </cell>
          <cell r="AP38">
            <v>24794</v>
          </cell>
          <cell r="AR38">
            <v>297455.38010418182</v>
          </cell>
          <cell r="AS38">
            <v>265695.00400527572</v>
          </cell>
          <cell r="AT38">
            <v>31760.376098906097</v>
          </cell>
          <cell r="AV38">
            <v>0.41</v>
          </cell>
          <cell r="AW38">
            <v>0.32700000000000001</v>
          </cell>
          <cell r="AX38">
            <v>0.75900000000000001</v>
          </cell>
          <cell r="AZ38">
            <v>0.30299999999999999</v>
          </cell>
          <cell r="BA38">
            <v>0.33600000000000002</v>
          </cell>
          <cell r="BB38">
            <v>0.16699999999999998</v>
          </cell>
          <cell r="BD38">
            <v>63878</v>
          </cell>
          <cell r="BE38">
            <v>48643</v>
          </cell>
          <cell r="BF38">
            <v>15235</v>
          </cell>
          <cell r="BH38">
            <v>0.20437213113260985</v>
          </cell>
          <cell r="BI38">
            <v>0.17423249490920034</v>
          </cell>
          <cell r="BJ38">
            <v>0.45650865313595473</v>
          </cell>
        </row>
        <row r="39">
          <cell r="B39">
            <v>31</v>
          </cell>
          <cell r="C39">
            <v>8</v>
          </cell>
          <cell r="D39">
            <v>3</v>
          </cell>
          <cell r="E39" t="str">
            <v>Barabanki</v>
          </cell>
          <cell r="H39">
            <v>2423136</v>
          </cell>
          <cell r="I39">
            <v>2198258</v>
          </cell>
          <cell r="J39">
            <v>224878</v>
          </cell>
          <cell r="K39">
            <v>2423136</v>
          </cell>
          <cell r="L39">
            <v>2198258</v>
          </cell>
          <cell r="M39">
            <v>224878</v>
          </cell>
          <cell r="N39">
            <v>2673394</v>
          </cell>
          <cell r="O39">
            <v>2425535</v>
          </cell>
          <cell r="P39">
            <v>247859</v>
          </cell>
          <cell r="Q39">
            <v>26.59</v>
          </cell>
          <cell r="R39">
            <v>26.4</v>
          </cell>
          <cell r="S39">
            <v>2.3858499683352186E-2</v>
          </cell>
          <cell r="T39">
            <v>2.3704724006482714E-2</v>
          </cell>
          <cell r="U39">
            <v>9.8770852947653864E-3</v>
          </cell>
          <cell r="X39">
            <v>0</v>
          </cell>
          <cell r="Y39">
            <v>0</v>
          </cell>
          <cell r="Z39">
            <v>0</v>
          </cell>
          <cell r="AA39">
            <v>0</v>
          </cell>
          <cell r="AD39">
            <v>14</v>
          </cell>
          <cell r="AE39">
            <v>0</v>
          </cell>
          <cell r="AF39">
            <v>0</v>
          </cell>
          <cell r="AG39">
            <v>0</v>
          </cell>
          <cell r="AI39">
            <v>3825</v>
          </cell>
          <cell r="AK39">
            <v>431765</v>
          </cell>
          <cell r="AL39">
            <v>398505</v>
          </cell>
          <cell r="AM39">
            <v>33260</v>
          </cell>
          <cell r="AN39">
            <v>431765</v>
          </cell>
          <cell r="AO39">
            <v>398505</v>
          </cell>
          <cell r="AP39">
            <v>33260</v>
          </cell>
          <cell r="AR39">
            <v>553078.11512237601</v>
          </cell>
          <cell r="AS39">
            <v>510473.04498243827</v>
          </cell>
          <cell r="AT39">
            <v>42605.070139937758</v>
          </cell>
          <cell r="AV39">
            <v>0.41</v>
          </cell>
          <cell r="AW39">
            <v>0.32700000000000001</v>
          </cell>
          <cell r="AX39">
            <v>0.75900000000000001</v>
          </cell>
          <cell r="AZ39">
            <v>0.30299999999999999</v>
          </cell>
          <cell r="BA39">
            <v>0.33600000000000002</v>
          </cell>
          <cell r="BB39">
            <v>0.16699999999999998</v>
          </cell>
          <cell r="BD39">
            <v>81614</v>
          </cell>
          <cell r="BE39">
            <v>58102</v>
          </cell>
          <cell r="BF39">
            <v>23512</v>
          </cell>
          <cell r="BH39">
            <v>0.14043339063547985</v>
          </cell>
          <cell r="BI39">
            <v>0.10832045099460826</v>
          </cell>
          <cell r="BJ39">
            <v>0.52519487625140104</v>
          </cell>
        </row>
        <row r="40">
          <cell r="B40">
            <v>32</v>
          </cell>
          <cell r="C40">
            <v>8</v>
          </cell>
          <cell r="D40">
            <v>3</v>
          </cell>
          <cell r="E40" t="str">
            <v>Faizabad</v>
          </cell>
          <cell r="F40" t="str">
            <v>Split</v>
          </cell>
          <cell r="G40">
            <v>2</v>
          </cell>
          <cell r="H40">
            <v>2978484</v>
          </cell>
          <cell r="I40">
            <v>2631261</v>
          </cell>
          <cell r="J40">
            <v>347223</v>
          </cell>
          <cell r="K40">
            <v>1511886</v>
          </cell>
          <cell r="L40">
            <v>1335635</v>
          </cell>
          <cell r="M40">
            <v>176251</v>
          </cell>
          <cell r="N40">
            <v>2087914</v>
          </cell>
          <cell r="O40">
            <v>1806600</v>
          </cell>
          <cell r="P40">
            <v>281314</v>
          </cell>
          <cell r="Q40">
            <v>23.77</v>
          </cell>
          <cell r="R40">
            <v>23.87</v>
          </cell>
          <cell r="S40">
            <v>2.1554494985880135E-2</v>
          </cell>
          <cell r="T40">
            <v>2.1637001511741971E-2</v>
          </cell>
          <cell r="U40">
            <v>3.2807435963712051E-2</v>
          </cell>
          <cell r="W40">
            <v>0</v>
          </cell>
          <cell r="X40">
            <v>0</v>
          </cell>
          <cell r="Y40">
            <v>0</v>
          </cell>
          <cell r="Z40">
            <v>0</v>
          </cell>
          <cell r="AA40">
            <v>0</v>
          </cell>
          <cell r="AC40">
            <v>0</v>
          </cell>
          <cell r="AD40">
            <v>4</v>
          </cell>
          <cell r="AE40">
            <v>0</v>
          </cell>
          <cell r="AF40">
            <v>0</v>
          </cell>
          <cell r="AG40">
            <v>0</v>
          </cell>
          <cell r="AI40">
            <v>2764</v>
          </cell>
          <cell r="AK40">
            <v>471593</v>
          </cell>
          <cell r="AL40">
            <v>421239</v>
          </cell>
          <cell r="AM40">
            <v>50354</v>
          </cell>
          <cell r="AN40">
            <v>239382</v>
          </cell>
          <cell r="AO40">
            <v>213822</v>
          </cell>
          <cell r="AP40">
            <v>25560</v>
          </cell>
          <cell r="AR40">
            <v>306641.21768606675</v>
          </cell>
          <cell r="AS40">
            <v>273899.61838429864</v>
          </cell>
          <cell r="AT40">
            <v>32741.599301768165</v>
          </cell>
          <cell r="AV40">
            <v>0.41</v>
          </cell>
          <cell r="AW40">
            <v>0.32700000000000001</v>
          </cell>
          <cell r="AX40">
            <v>0.75900000000000001</v>
          </cell>
          <cell r="AZ40">
            <v>0.30299999999999999</v>
          </cell>
          <cell r="BA40">
            <v>0.33600000000000002</v>
          </cell>
          <cell r="BB40">
            <v>0.16699999999999998</v>
          </cell>
          <cell r="BD40">
            <v>109635</v>
          </cell>
          <cell r="BE40">
            <v>72594</v>
          </cell>
          <cell r="BF40">
            <v>37041</v>
          </cell>
          <cell r="BH40">
            <v>0.34025998783361489</v>
          </cell>
          <cell r="BI40">
            <v>0.25223275995112732</v>
          </cell>
          <cell r="BJ40">
            <v>1.0766511427745082</v>
          </cell>
        </row>
        <row r="41">
          <cell r="B41">
            <v>33</v>
          </cell>
          <cell r="C41">
            <v>8</v>
          </cell>
          <cell r="D41">
            <v>3</v>
          </cell>
          <cell r="E41" t="str">
            <v>Sultanpur</v>
          </cell>
          <cell r="H41">
            <v>2558970</v>
          </cell>
          <cell r="I41">
            <v>2444802</v>
          </cell>
          <cell r="J41">
            <v>114168</v>
          </cell>
          <cell r="K41">
            <v>2558970</v>
          </cell>
          <cell r="L41">
            <v>2444802</v>
          </cell>
          <cell r="M41">
            <v>114168</v>
          </cell>
          <cell r="N41">
            <v>3190926</v>
          </cell>
          <cell r="O41">
            <v>3038675</v>
          </cell>
          <cell r="P41">
            <v>152251</v>
          </cell>
          <cell r="Q41">
            <v>25.32</v>
          </cell>
          <cell r="R41">
            <v>24.2</v>
          </cell>
          <cell r="S41">
            <v>2.2826658171600567E-2</v>
          </cell>
          <cell r="T41">
            <v>2.1908848379270873E-2</v>
          </cell>
          <cell r="U41">
            <v>2.2315990452679513E-2</v>
          </cell>
          <cell r="W41">
            <v>471</v>
          </cell>
          <cell r="X41">
            <v>477</v>
          </cell>
          <cell r="Y41">
            <v>481</v>
          </cell>
          <cell r="Z41">
            <v>481</v>
          </cell>
          <cell r="AA41">
            <v>481</v>
          </cell>
          <cell r="AC41">
            <v>8870</v>
          </cell>
          <cell r="AD41">
            <v>9192</v>
          </cell>
          <cell r="AE41">
            <v>9532</v>
          </cell>
          <cell r="AF41">
            <v>9645</v>
          </cell>
          <cell r="AG41">
            <v>9773</v>
          </cell>
          <cell r="AI41">
            <v>4436</v>
          </cell>
          <cell r="AK41">
            <v>415049</v>
          </cell>
          <cell r="AL41">
            <v>398823</v>
          </cell>
          <cell r="AM41">
            <v>16226</v>
          </cell>
          <cell r="AN41">
            <v>415049</v>
          </cell>
          <cell r="AO41">
            <v>398823</v>
          </cell>
          <cell r="AP41">
            <v>16226</v>
          </cell>
          <cell r="AR41">
            <v>531665.41661187692</v>
          </cell>
          <cell r="AS41">
            <v>510880.3935183523</v>
          </cell>
          <cell r="AT41">
            <v>20785.023093524658</v>
          </cell>
          <cell r="AV41">
            <v>0.41</v>
          </cell>
          <cell r="AW41">
            <v>0.32700000000000001</v>
          </cell>
          <cell r="AX41">
            <v>0.75900000000000001</v>
          </cell>
          <cell r="AZ41">
            <v>0.30299999999999999</v>
          </cell>
          <cell r="BA41">
            <v>0.33600000000000002</v>
          </cell>
          <cell r="BB41">
            <v>0.16699999999999998</v>
          </cell>
          <cell r="BD41">
            <v>117382</v>
          </cell>
          <cell r="BE41">
            <v>102139</v>
          </cell>
          <cell r="BF41">
            <v>15243</v>
          </cell>
          <cell r="BH41">
            <v>0.21011414261930533</v>
          </cell>
          <cell r="BI41">
            <v>0.19026747635469807</v>
          </cell>
          <cell r="BJ41">
            <v>0.69793042387466397</v>
          </cell>
        </row>
        <row r="42">
          <cell r="B42">
            <v>34</v>
          </cell>
          <cell r="C42">
            <v>9</v>
          </cell>
          <cell r="D42">
            <v>4</v>
          </cell>
          <cell r="E42" t="str">
            <v>Deoria</v>
          </cell>
          <cell r="F42" t="str">
            <v>Split</v>
          </cell>
          <cell r="G42">
            <v>2</v>
          </cell>
          <cell r="H42">
            <v>4440024</v>
          </cell>
          <cell r="I42">
            <v>4113897</v>
          </cell>
          <cell r="J42">
            <v>326127</v>
          </cell>
          <cell r="K42">
            <v>2156220</v>
          </cell>
          <cell r="L42">
            <v>1997843</v>
          </cell>
          <cell r="M42">
            <v>158377</v>
          </cell>
          <cell r="N42">
            <v>2730376</v>
          </cell>
          <cell r="O42">
            <v>2460256</v>
          </cell>
          <cell r="P42">
            <v>270120</v>
          </cell>
          <cell r="Q42">
            <v>24.95</v>
          </cell>
          <cell r="R42">
            <v>25.03</v>
          </cell>
          <cell r="S42">
            <v>2.2524272591935457E-2</v>
          </cell>
          <cell r="T42">
            <v>2.2589721477868308E-2</v>
          </cell>
          <cell r="U42">
            <v>2.3889145080040253E-2</v>
          </cell>
          <cell r="W42">
            <v>1275</v>
          </cell>
          <cell r="X42">
            <v>1285</v>
          </cell>
          <cell r="Y42">
            <v>1291</v>
          </cell>
          <cell r="Z42">
            <v>1291</v>
          </cell>
          <cell r="AA42">
            <v>1291</v>
          </cell>
          <cell r="AC42">
            <v>8247</v>
          </cell>
          <cell r="AD42">
            <v>8341</v>
          </cell>
          <cell r="AE42">
            <v>8415</v>
          </cell>
          <cell r="AF42">
            <v>8452</v>
          </cell>
          <cell r="AG42">
            <v>8483</v>
          </cell>
          <cell r="AI42">
            <v>2535</v>
          </cell>
          <cell r="AK42">
            <v>648411</v>
          </cell>
          <cell r="AL42">
            <v>604506</v>
          </cell>
          <cell r="AM42">
            <v>43905</v>
          </cell>
          <cell r="AN42">
            <v>314890</v>
          </cell>
          <cell r="AO42">
            <v>293568</v>
          </cell>
          <cell r="AP42">
            <v>21322</v>
          </cell>
          <cell r="AR42">
            <v>403364.71847158752</v>
          </cell>
          <cell r="AS42">
            <v>376051.87104152882</v>
          </cell>
          <cell r="AT42">
            <v>27312.847430058719</v>
          </cell>
          <cell r="AV42">
            <v>0.41</v>
          </cell>
          <cell r="AW42">
            <v>0.32700000000000001</v>
          </cell>
          <cell r="AX42">
            <v>0.75900000000000001</v>
          </cell>
          <cell r="AZ42">
            <v>0.30299999999999999</v>
          </cell>
          <cell r="BA42">
            <v>0.33600000000000002</v>
          </cell>
          <cell r="BB42">
            <v>0.16699999999999998</v>
          </cell>
          <cell r="BD42">
            <v>97642</v>
          </cell>
          <cell r="BE42">
            <v>75812</v>
          </cell>
          <cell r="BF42">
            <v>21830</v>
          </cell>
          <cell r="BH42">
            <v>0.23037266688170177</v>
          </cell>
          <cell r="BI42">
            <v>0.19185909525255887</v>
          </cell>
          <cell r="BJ42">
            <v>0.76063963039470384</v>
          </cell>
        </row>
        <row r="43">
          <cell r="B43">
            <v>35</v>
          </cell>
          <cell r="C43">
            <v>9</v>
          </cell>
          <cell r="D43">
            <v>4</v>
          </cell>
          <cell r="E43" t="str">
            <v>Gorakhpur</v>
          </cell>
          <cell r="H43">
            <v>3066002</v>
          </cell>
          <cell r="I43">
            <v>2490726</v>
          </cell>
          <cell r="J43">
            <v>575276</v>
          </cell>
          <cell r="K43">
            <v>3066002</v>
          </cell>
          <cell r="L43">
            <v>2490726</v>
          </cell>
          <cell r="M43">
            <v>575276</v>
          </cell>
          <cell r="N43">
            <v>3784720</v>
          </cell>
          <cell r="O43">
            <v>3044155</v>
          </cell>
          <cell r="P43">
            <v>740565</v>
          </cell>
          <cell r="Q43">
            <v>24.6</v>
          </cell>
          <cell r="R43">
            <v>23.44</v>
          </cell>
          <cell r="S43">
            <v>2.2237489549933986E-2</v>
          </cell>
          <cell r="T43">
            <v>2.1281797128665625E-2</v>
          </cell>
          <cell r="U43">
            <v>2.1283068941806871E-2</v>
          </cell>
          <cell r="W43">
            <v>721</v>
          </cell>
          <cell r="X43">
            <v>721</v>
          </cell>
          <cell r="Y43">
            <v>722</v>
          </cell>
          <cell r="Z43">
            <v>722</v>
          </cell>
          <cell r="AA43">
            <v>722</v>
          </cell>
          <cell r="AC43">
            <v>13607</v>
          </cell>
          <cell r="AD43">
            <v>13687</v>
          </cell>
          <cell r="AE43">
            <v>13848</v>
          </cell>
          <cell r="AF43">
            <v>13910</v>
          </cell>
          <cell r="AG43">
            <v>13970</v>
          </cell>
          <cell r="AI43">
            <v>3321</v>
          </cell>
          <cell r="AK43">
            <v>422713</v>
          </cell>
          <cell r="AL43">
            <v>340677</v>
          </cell>
          <cell r="AM43">
            <v>82036</v>
          </cell>
          <cell r="AN43">
            <v>422713</v>
          </cell>
          <cell r="AO43">
            <v>340677</v>
          </cell>
          <cell r="AP43">
            <v>82036</v>
          </cell>
          <cell r="AR43">
            <v>541482.77252145251</v>
          </cell>
          <cell r="AS43">
            <v>436397.09801754588</v>
          </cell>
          <cell r="AT43">
            <v>105085.67450390662</v>
          </cell>
          <cell r="AV43">
            <v>0.41</v>
          </cell>
          <cell r="AW43">
            <v>0.32700000000000001</v>
          </cell>
          <cell r="AX43">
            <v>0.75900000000000001</v>
          </cell>
          <cell r="AZ43">
            <v>0.30299999999999999</v>
          </cell>
          <cell r="BA43">
            <v>0.33600000000000002</v>
          </cell>
          <cell r="BB43">
            <v>0.16699999999999998</v>
          </cell>
          <cell r="BD43">
            <v>200402</v>
          </cell>
          <cell r="BE43">
            <v>97829</v>
          </cell>
          <cell r="BF43">
            <v>102573</v>
          </cell>
          <cell r="BH43">
            <v>0.3522164208593826</v>
          </cell>
          <cell r="BI43">
            <v>0.21334278118545313</v>
          </cell>
          <cell r="BJ43">
            <v>0.92892731538368034</v>
          </cell>
        </row>
        <row r="44">
          <cell r="B44">
            <v>36</v>
          </cell>
          <cell r="C44">
            <v>9</v>
          </cell>
          <cell r="D44">
            <v>4</v>
          </cell>
          <cell r="E44" t="str">
            <v>Kushinagar</v>
          </cell>
          <cell r="F44" t="str">
            <v>New</v>
          </cell>
          <cell r="G44">
            <v>1</v>
          </cell>
          <cell r="H44">
            <v>0</v>
          </cell>
          <cell r="I44">
            <v>0</v>
          </cell>
          <cell r="J44">
            <v>0</v>
          </cell>
          <cell r="K44">
            <v>2283804</v>
          </cell>
          <cell r="L44">
            <v>2116054</v>
          </cell>
          <cell r="M44">
            <v>167750</v>
          </cell>
          <cell r="N44">
            <v>2891933</v>
          </cell>
          <cell r="O44">
            <v>2759414</v>
          </cell>
          <cell r="P44">
            <v>132519</v>
          </cell>
          <cell r="Q44">
            <v>29.01</v>
          </cell>
          <cell r="R44">
            <v>28.17</v>
          </cell>
          <cell r="S44">
            <v>2.5799156281759439E-2</v>
          </cell>
          <cell r="T44">
            <v>2.5129280726861936E-2</v>
          </cell>
          <cell r="U44">
            <v>2.3889147427369695E-2</v>
          </cell>
          <cell r="W44">
            <v>0</v>
          </cell>
          <cell r="X44">
            <v>0</v>
          </cell>
          <cell r="Y44">
            <v>0</v>
          </cell>
          <cell r="Z44">
            <v>0</v>
          </cell>
          <cell r="AA44">
            <v>0</v>
          </cell>
          <cell r="AC44">
            <v>10</v>
          </cell>
          <cell r="AD44">
            <v>10</v>
          </cell>
          <cell r="AE44">
            <v>10</v>
          </cell>
          <cell r="AF44">
            <v>10</v>
          </cell>
          <cell r="AG44">
            <v>10</v>
          </cell>
          <cell r="AI44">
            <v>2910</v>
          </cell>
          <cell r="AK44">
            <v>0</v>
          </cell>
          <cell r="AL44">
            <v>0</v>
          </cell>
          <cell r="AM44">
            <v>0</v>
          </cell>
          <cell r="AN44">
            <v>333521</v>
          </cell>
          <cell r="AO44">
            <v>310938</v>
          </cell>
          <cell r="AP44">
            <v>22583</v>
          </cell>
          <cell r="AR44">
            <v>427230.4749892418</v>
          </cell>
          <cell r="AS44">
            <v>398302.32408815296</v>
          </cell>
          <cell r="AT44">
            <v>28928.150901088829</v>
          </cell>
          <cell r="AV44">
            <v>0.41</v>
          </cell>
          <cell r="AW44">
            <v>0.32700000000000001</v>
          </cell>
          <cell r="AX44">
            <v>0.75900000000000001</v>
          </cell>
          <cell r="AZ44">
            <v>0.30299999999999999</v>
          </cell>
          <cell r="BA44">
            <v>0.33600000000000002</v>
          </cell>
          <cell r="BB44">
            <v>0.16699999999999998</v>
          </cell>
          <cell r="BD44">
            <v>83965</v>
          </cell>
          <cell r="BE44">
            <v>67033</v>
          </cell>
          <cell r="BF44">
            <v>16932</v>
          </cell>
          <cell r="BH44">
            <v>0.18703731542643998</v>
          </cell>
          <cell r="BI44">
            <v>0.16016514373527976</v>
          </cell>
          <cell r="BJ44">
            <v>0.55703152883059248</v>
          </cell>
        </row>
        <row r="45">
          <cell r="B45">
            <v>37</v>
          </cell>
          <cell r="C45">
            <v>9</v>
          </cell>
          <cell r="D45">
            <v>4</v>
          </cell>
          <cell r="E45" t="str">
            <v>Maharajganj</v>
          </cell>
          <cell r="H45">
            <v>1676378</v>
          </cell>
          <cell r="I45">
            <v>1593461</v>
          </cell>
          <cell r="J45">
            <v>82917</v>
          </cell>
          <cell r="K45">
            <v>1676378</v>
          </cell>
          <cell r="L45">
            <v>1593461</v>
          </cell>
          <cell r="M45">
            <v>82917</v>
          </cell>
          <cell r="N45">
            <v>2167041</v>
          </cell>
          <cell r="O45">
            <v>2056632</v>
          </cell>
          <cell r="P45">
            <v>110409</v>
          </cell>
          <cell r="Q45">
            <v>25.56</v>
          </cell>
          <cell r="R45">
            <v>29.27</v>
          </cell>
          <cell r="S45">
            <v>2.3022370829143046E-2</v>
          </cell>
          <cell r="T45">
            <v>2.6005703223787036E-2</v>
          </cell>
          <cell r="U45">
            <v>2.6005095275626555E-2</v>
          </cell>
          <cell r="W45">
            <v>1</v>
          </cell>
          <cell r="X45">
            <v>1</v>
          </cell>
          <cell r="Y45">
            <v>1</v>
          </cell>
          <cell r="Z45">
            <v>1</v>
          </cell>
          <cell r="AA45">
            <v>1</v>
          </cell>
          <cell r="AC45">
            <v>740</v>
          </cell>
          <cell r="AD45">
            <v>774</v>
          </cell>
          <cell r="AE45">
            <v>830</v>
          </cell>
          <cell r="AF45">
            <v>870</v>
          </cell>
          <cell r="AG45">
            <v>887</v>
          </cell>
          <cell r="AI45">
            <v>2951</v>
          </cell>
          <cell r="AK45">
            <v>257021</v>
          </cell>
          <cell r="AL45">
            <v>244644</v>
          </cell>
          <cell r="AM45">
            <v>12377</v>
          </cell>
          <cell r="AN45">
            <v>257021</v>
          </cell>
          <cell r="AO45">
            <v>244644</v>
          </cell>
          <cell r="AP45">
            <v>12377</v>
          </cell>
          <cell r="AR45">
            <v>329236.2517269075</v>
          </cell>
          <cell r="AS45">
            <v>313381.68308222893</v>
          </cell>
          <cell r="AT45">
            <v>15854.568644678582</v>
          </cell>
          <cell r="AV45">
            <v>0.41</v>
          </cell>
          <cell r="AW45">
            <v>0.32700000000000001</v>
          </cell>
          <cell r="AX45">
            <v>0.75900000000000001</v>
          </cell>
          <cell r="AZ45">
            <v>0.30299999999999999</v>
          </cell>
          <cell r="BA45">
            <v>0.33600000000000002</v>
          </cell>
          <cell r="BB45">
            <v>0.16699999999999998</v>
          </cell>
          <cell r="BD45">
            <v>56555</v>
          </cell>
          <cell r="BE45">
            <v>50657</v>
          </cell>
          <cell r="BF45">
            <v>5898</v>
          </cell>
          <cell r="BH45">
            <v>0.16347658246876662</v>
          </cell>
          <cell r="BI45">
            <v>0.15383602510926436</v>
          </cell>
          <cell r="BJ45">
            <v>0.35403200903886128</v>
          </cell>
        </row>
        <row r="46">
          <cell r="B46">
            <v>38</v>
          </cell>
          <cell r="C46">
            <v>10</v>
          </cell>
          <cell r="D46">
            <v>2</v>
          </cell>
          <cell r="E46" t="str">
            <v>Jalaun</v>
          </cell>
          <cell r="H46">
            <v>1219377</v>
          </cell>
          <cell r="I46">
            <v>950180</v>
          </cell>
          <cell r="J46">
            <v>269197</v>
          </cell>
          <cell r="K46">
            <v>1219377</v>
          </cell>
          <cell r="L46">
            <v>950180</v>
          </cell>
          <cell r="M46">
            <v>269197</v>
          </cell>
          <cell r="N46">
            <v>1455859</v>
          </cell>
          <cell r="O46">
            <v>1115381</v>
          </cell>
          <cell r="P46">
            <v>340478</v>
          </cell>
          <cell r="Q46">
            <v>23.64</v>
          </cell>
          <cell r="R46">
            <v>19.39</v>
          </cell>
          <cell r="S46">
            <v>2.144714676324333E-2</v>
          </cell>
          <cell r="T46">
            <v>1.7880501763361423E-2</v>
          </cell>
          <cell r="U46">
            <v>1.7883634038733165E-2</v>
          </cell>
          <cell r="W46">
            <v>559</v>
          </cell>
          <cell r="X46">
            <v>560</v>
          </cell>
          <cell r="Y46">
            <v>561</v>
          </cell>
          <cell r="Z46">
            <v>561</v>
          </cell>
          <cell r="AA46">
            <v>561</v>
          </cell>
          <cell r="AC46">
            <v>4543</v>
          </cell>
          <cell r="AD46">
            <v>4603</v>
          </cell>
          <cell r="AE46">
            <v>4703</v>
          </cell>
          <cell r="AF46">
            <v>4818</v>
          </cell>
          <cell r="AG46">
            <v>4928</v>
          </cell>
          <cell r="AI46">
            <v>4565</v>
          </cell>
          <cell r="AK46">
            <v>188046</v>
          </cell>
          <cell r="AL46">
            <v>149281</v>
          </cell>
          <cell r="AM46">
            <v>38765</v>
          </cell>
          <cell r="AN46">
            <v>188046</v>
          </cell>
          <cell r="AO46">
            <v>149281</v>
          </cell>
          <cell r="AP46">
            <v>38765</v>
          </cell>
          <cell r="AR46">
            <v>240881.3295109662</v>
          </cell>
          <cell r="AS46">
            <v>191224.51820685656</v>
          </cell>
          <cell r="AT46">
            <v>49656.811304109659</v>
          </cell>
          <cell r="AV46">
            <v>0.41</v>
          </cell>
          <cell r="AW46">
            <v>0.32700000000000001</v>
          </cell>
          <cell r="AX46">
            <v>0.75900000000000001</v>
          </cell>
          <cell r="AZ46">
            <v>0.30299999999999999</v>
          </cell>
          <cell r="BA46">
            <v>0.33600000000000002</v>
          </cell>
          <cell r="BB46">
            <v>0.16699999999999998</v>
          </cell>
          <cell r="BD46">
            <v>40451</v>
          </cell>
          <cell r="BE46">
            <v>386</v>
          </cell>
          <cell r="BF46">
            <v>40065</v>
          </cell>
          <cell r="BH46">
            <v>0.15981528547615009</v>
          </cell>
          <cell r="BI46">
            <v>1.9210378479594917E-3</v>
          </cell>
          <cell r="BJ46">
            <v>0.76785375265489186</v>
          </cell>
        </row>
        <row r="47">
          <cell r="B47">
            <v>39</v>
          </cell>
          <cell r="C47">
            <v>10</v>
          </cell>
          <cell r="D47">
            <v>2</v>
          </cell>
          <cell r="E47" t="str">
            <v>Jhansi</v>
          </cell>
          <cell r="H47">
            <v>1429698</v>
          </cell>
          <cell r="I47">
            <v>863342</v>
          </cell>
          <cell r="J47">
            <v>566356</v>
          </cell>
          <cell r="K47">
            <v>1429698</v>
          </cell>
          <cell r="L47">
            <v>863342</v>
          </cell>
          <cell r="M47">
            <v>566356</v>
          </cell>
          <cell r="N47">
            <v>1746715</v>
          </cell>
          <cell r="O47">
            <v>1029164</v>
          </cell>
          <cell r="P47">
            <v>717551</v>
          </cell>
          <cell r="Q47">
            <v>24.66</v>
          </cell>
          <cell r="R47">
            <v>23.23</v>
          </cell>
          <cell r="S47">
            <v>2.2286703805709962E-2</v>
          </cell>
          <cell r="T47">
            <v>2.1107920312171569E-2</v>
          </cell>
          <cell r="U47">
            <v>2.0229258002185224E-2</v>
          </cell>
          <cell r="W47">
            <v>373</v>
          </cell>
          <cell r="X47">
            <v>376</v>
          </cell>
          <cell r="Y47">
            <v>382</v>
          </cell>
          <cell r="Z47">
            <v>382</v>
          </cell>
          <cell r="AA47">
            <v>382</v>
          </cell>
          <cell r="AC47">
            <v>9296</v>
          </cell>
          <cell r="AD47">
            <v>9640</v>
          </cell>
          <cell r="AE47">
            <v>10209</v>
          </cell>
          <cell r="AF47">
            <v>10524</v>
          </cell>
          <cell r="AG47">
            <v>10621</v>
          </cell>
          <cell r="AI47">
            <v>5024</v>
          </cell>
          <cell r="AK47">
            <v>227712</v>
          </cell>
          <cell r="AL47">
            <v>141501</v>
          </cell>
          <cell r="AM47">
            <v>86211</v>
          </cell>
          <cell r="AN47">
            <v>227712</v>
          </cell>
          <cell r="AO47">
            <v>141501</v>
          </cell>
          <cell r="AP47">
            <v>86211</v>
          </cell>
          <cell r="AR47">
            <v>291692.29500016558</v>
          </cell>
          <cell r="AS47">
            <v>181258.56974958908</v>
          </cell>
          <cell r="AT47">
            <v>110433.72525057649</v>
          </cell>
          <cell r="AV47">
            <v>0.41</v>
          </cell>
          <cell r="AW47">
            <v>0.32700000000000001</v>
          </cell>
          <cell r="AX47">
            <v>0.75900000000000001</v>
          </cell>
          <cell r="AZ47">
            <v>0.30299999999999999</v>
          </cell>
          <cell r="BA47">
            <v>0.33600000000000002</v>
          </cell>
          <cell r="BB47">
            <v>0.16699999999999998</v>
          </cell>
          <cell r="BD47">
            <v>88143</v>
          </cell>
          <cell r="BE47">
            <v>35953</v>
          </cell>
          <cell r="BF47">
            <v>52190</v>
          </cell>
          <cell r="BH47">
            <v>0.28757760499080914</v>
          </cell>
          <cell r="BI47">
            <v>0.1887681753897518</v>
          </cell>
          <cell r="BJ47">
            <v>0.44975682919629595</v>
          </cell>
        </row>
        <row r="48">
          <cell r="B48">
            <v>40</v>
          </cell>
          <cell r="C48">
            <v>10</v>
          </cell>
          <cell r="D48">
            <v>2</v>
          </cell>
          <cell r="E48" t="str">
            <v>Lalitpur</v>
          </cell>
          <cell r="H48">
            <v>752043</v>
          </cell>
          <cell r="I48">
            <v>646495</v>
          </cell>
          <cell r="J48">
            <v>105548</v>
          </cell>
          <cell r="K48">
            <v>752043</v>
          </cell>
          <cell r="L48">
            <v>646495</v>
          </cell>
          <cell r="M48">
            <v>105548</v>
          </cell>
          <cell r="N48">
            <v>977447</v>
          </cell>
          <cell r="O48">
            <v>835616</v>
          </cell>
          <cell r="P48">
            <v>141831</v>
          </cell>
          <cell r="Q48">
            <v>30.18</v>
          </cell>
          <cell r="R48">
            <v>29.98</v>
          </cell>
          <cell r="S48">
            <v>2.6725685165151836E-2</v>
          </cell>
          <cell r="T48">
            <v>2.6567836616395057E-2</v>
          </cell>
          <cell r="U48">
            <v>2.6561693734602487E-2</v>
          </cell>
          <cell r="W48">
            <v>279</v>
          </cell>
          <cell r="X48">
            <v>280</v>
          </cell>
          <cell r="Y48">
            <v>280</v>
          </cell>
          <cell r="Z48">
            <v>280</v>
          </cell>
          <cell r="AA48">
            <v>280</v>
          </cell>
          <cell r="AC48">
            <v>7666</v>
          </cell>
          <cell r="AD48">
            <v>7812</v>
          </cell>
          <cell r="AE48">
            <v>8111</v>
          </cell>
          <cell r="AF48">
            <v>8177</v>
          </cell>
          <cell r="AG48">
            <v>8232</v>
          </cell>
          <cell r="AI48">
            <v>5039</v>
          </cell>
          <cell r="AK48">
            <v>126353</v>
          </cell>
          <cell r="AL48">
            <v>110394</v>
          </cell>
          <cell r="AM48">
            <v>15959</v>
          </cell>
          <cell r="AN48">
            <v>126353</v>
          </cell>
          <cell r="AO48">
            <v>110394</v>
          </cell>
          <cell r="AP48">
            <v>15959</v>
          </cell>
          <cell r="AR48">
            <v>161854.43257340818</v>
          </cell>
          <cell r="AS48">
            <v>141411.42853362265</v>
          </cell>
          <cell r="AT48">
            <v>20443.00403978553</v>
          </cell>
          <cell r="AV48">
            <v>0.41</v>
          </cell>
          <cell r="AW48">
            <v>0.32700000000000001</v>
          </cell>
          <cell r="AX48">
            <v>0.75900000000000001</v>
          </cell>
          <cell r="AZ48">
            <v>0.30299999999999999</v>
          </cell>
          <cell r="BA48">
            <v>0.33600000000000002</v>
          </cell>
          <cell r="BB48">
            <v>0.16699999999999998</v>
          </cell>
          <cell r="BD48">
            <v>23170</v>
          </cell>
          <cell r="BE48">
            <v>9219</v>
          </cell>
          <cell r="BF48">
            <v>13951</v>
          </cell>
          <cell r="BH48">
            <v>0.13623654720343992</v>
          </cell>
          <cell r="BI48">
            <v>6.2042815451036369E-2</v>
          </cell>
          <cell r="BJ48">
            <v>0.64946061030732105</v>
          </cell>
        </row>
        <row r="49">
          <cell r="B49">
            <v>41</v>
          </cell>
          <cell r="C49">
            <v>11</v>
          </cell>
          <cell r="D49">
            <v>2</v>
          </cell>
          <cell r="E49" t="str">
            <v>Auraiya</v>
          </cell>
          <cell r="F49" t="str">
            <v>New</v>
          </cell>
          <cell r="G49">
            <v>1</v>
          </cell>
          <cell r="H49">
            <v>0</v>
          </cell>
          <cell r="I49">
            <v>0</v>
          </cell>
          <cell r="J49">
            <v>0</v>
          </cell>
          <cell r="K49">
            <v>994639</v>
          </cell>
          <cell r="L49">
            <v>838420</v>
          </cell>
          <cell r="M49">
            <v>156219</v>
          </cell>
          <cell r="N49">
            <v>1179496</v>
          </cell>
          <cell r="O49">
            <v>1010658</v>
          </cell>
          <cell r="P49">
            <v>168838</v>
          </cell>
          <cell r="Q49">
            <v>27.23</v>
          </cell>
          <cell r="R49">
            <v>14.7</v>
          </cell>
          <cell r="S49">
            <v>2.4374957079400073E-2</v>
          </cell>
          <cell r="T49">
            <v>1.3809465650069352E-2</v>
          </cell>
          <cell r="U49">
            <v>1.7192381674638213E-2</v>
          </cell>
          <cell r="W49">
            <v>947</v>
          </cell>
          <cell r="X49">
            <v>947</v>
          </cell>
          <cell r="Y49">
            <v>947</v>
          </cell>
          <cell r="Z49">
            <v>947</v>
          </cell>
          <cell r="AA49">
            <v>947</v>
          </cell>
          <cell r="AC49">
            <v>54938</v>
          </cell>
          <cell r="AD49">
            <v>55638</v>
          </cell>
          <cell r="AE49">
            <v>56491</v>
          </cell>
          <cell r="AF49">
            <v>57093</v>
          </cell>
          <cell r="AG49">
            <v>57692</v>
          </cell>
          <cell r="AI49">
            <v>2052</v>
          </cell>
          <cell r="AK49">
            <v>0</v>
          </cell>
          <cell r="AL49">
            <v>0</v>
          </cell>
          <cell r="AM49">
            <v>0</v>
          </cell>
          <cell r="AN49">
            <v>150072</v>
          </cell>
          <cell r="AO49">
            <v>128410</v>
          </cell>
          <cell r="AP49">
            <v>21662</v>
          </cell>
          <cell r="AR49">
            <v>192237.76566568669</v>
          </cell>
          <cell r="AS49">
            <v>164489.38835446205</v>
          </cell>
          <cell r="AT49">
            <v>27748.377311224649</v>
          </cell>
          <cell r="AV49">
            <v>0.41</v>
          </cell>
          <cell r="AW49">
            <v>0.32700000000000001</v>
          </cell>
          <cell r="AX49">
            <v>0.75900000000000001</v>
          </cell>
          <cell r="AZ49">
            <v>0.30299999999999999</v>
          </cell>
          <cell r="BA49">
            <v>0.33600000000000002</v>
          </cell>
          <cell r="BB49">
            <v>0.16699999999999998</v>
          </cell>
          <cell r="BD49">
            <v>26873</v>
          </cell>
          <cell r="BE49">
            <v>17392</v>
          </cell>
          <cell r="BF49">
            <v>9481</v>
          </cell>
          <cell r="BH49">
            <v>0.13303613956525198</v>
          </cell>
          <cell r="BI49">
            <v>0.10062452263829753</v>
          </cell>
          <cell r="BJ49">
            <v>0.3251687094844754</v>
          </cell>
        </row>
        <row r="50">
          <cell r="B50">
            <v>42</v>
          </cell>
          <cell r="C50">
            <v>11</v>
          </cell>
          <cell r="D50">
            <v>2</v>
          </cell>
          <cell r="E50" t="str">
            <v>Etawah</v>
          </cell>
          <cell r="F50" t="str">
            <v>Split</v>
          </cell>
          <cell r="G50">
            <v>2</v>
          </cell>
          <cell r="H50">
            <v>2124655</v>
          </cell>
          <cell r="I50">
            <v>1790954</v>
          </cell>
          <cell r="J50">
            <v>333701</v>
          </cell>
          <cell r="K50">
            <v>1130016</v>
          </cell>
          <cell r="L50">
            <v>952534</v>
          </cell>
          <cell r="M50">
            <v>177482</v>
          </cell>
          <cell r="N50">
            <v>1340031</v>
          </cell>
          <cell r="O50">
            <v>1030994</v>
          </cell>
          <cell r="P50">
            <v>309037</v>
          </cell>
          <cell r="Q50">
            <v>17.239999999999998</v>
          </cell>
          <cell r="R50">
            <v>21.59</v>
          </cell>
          <cell r="S50">
            <v>1.6032455448809602E-2</v>
          </cell>
          <cell r="T50">
            <v>1.9740776521756098E-2</v>
          </cell>
          <cell r="U50">
            <v>1.7192209340733511E-2</v>
          </cell>
          <cell r="W50">
            <v>421</v>
          </cell>
          <cell r="X50">
            <v>421</v>
          </cell>
          <cell r="Y50">
            <v>424</v>
          </cell>
          <cell r="Z50">
            <v>424</v>
          </cell>
          <cell r="AA50">
            <v>424</v>
          </cell>
          <cell r="AC50">
            <v>5001</v>
          </cell>
          <cell r="AD50">
            <v>5033</v>
          </cell>
          <cell r="AE50">
            <v>5142</v>
          </cell>
          <cell r="AF50">
            <v>5191</v>
          </cell>
          <cell r="AG50">
            <v>5241</v>
          </cell>
          <cell r="AI50">
            <v>2288</v>
          </cell>
          <cell r="AK50">
            <v>320570</v>
          </cell>
          <cell r="AL50">
            <v>274299</v>
          </cell>
          <cell r="AM50">
            <v>46271</v>
          </cell>
          <cell r="AN50">
            <v>170498</v>
          </cell>
          <cell r="AO50">
            <v>145889</v>
          </cell>
          <cell r="AP50">
            <v>24609</v>
          </cell>
          <cell r="AR50">
            <v>218402.86376184932</v>
          </cell>
          <cell r="AS50">
            <v>186879.46715710705</v>
          </cell>
          <cell r="AT50">
            <v>31523.396604742284</v>
          </cell>
          <cell r="AV50">
            <v>0.41</v>
          </cell>
          <cell r="AW50">
            <v>0.32700000000000001</v>
          </cell>
          <cell r="AX50">
            <v>0.75900000000000001</v>
          </cell>
          <cell r="AZ50">
            <v>0.30299999999999999</v>
          </cell>
          <cell r="BA50">
            <v>0.33600000000000002</v>
          </cell>
          <cell r="BB50">
            <v>0.16699999999999998</v>
          </cell>
          <cell r="BD50">
            <v>49005</v>
          </cell>
          <cell r="BE50">
            <v>21956</v>
          </cell>
          <cell r="BF50">
            <v>27049</v>
          </cell>
          <cell r="BH50">
            <v>0.21353755065602259</v>
          </cell>
          <cell r="BI50">
            <v>0.11181081858324121</v>
          </cell>
          <cell r="BJ50">
            <v>0.81660192610264803</v>
          </cell>
        </row>
        <row r="51">
          <cell r="B51">
            <v>43</v>
          </cell>
          <cell r="C51">
            <v>11</v>
          </cell>
          <cell r="D51">
            <v>2</v>
          </cell>
          <cell r="E51" t="str">
            <v>Farrukhabad</v>
          </cell>
          <cell r="F51" t="str">
            <v>Split</v>
          </cell>
          <cell r="G51">
            <v>2</v>
          </cell>
          <cell r="H51">
            <v>2440266</v>
          </cell>
          <cell r="I51">
            <v>1985645</v>
          </cell>
          <cell r="J51">
            <v>454621</v>
          </cell>
          <cell r="K51">
            <v>1299216</v>
          </cell>
          <cell r="L51">
            <v>1057172</v>
          </cell>
          <cell r="M51">
            <v>242044</v>
          </cell>
          <cell r="N51">
            <v>1577237</v>
          </cell>
          <cell r="O51">
            <v>1236330</v>
          </cell>
          <cell r="P51">
            <v>340907</v>
          </cell>
          <cell r="Q51">
            <v>24.46</v>
          </cell>
          <cell r="R51">
            <v>22.8</v>
          </cell>
          <cell r="S51">
            <v>2.2122573289337755E-2</v>
          </cell>
          <cell r="T51">
            <v>2.0751053164405509E-2</v>
          </cell>
          <cell r="U51">
            <v>1.9580591203779418E-2</v>
          </cell>
          <cell r="W51">
            <v>563</v>
          </cell>
          <cell r="X51">
            <v>564</v>
          </cell>
          <cell r="Y51">
            <v>570</v>
          </cell>
          <cell r="Z51">
            <v>570</v>
          </cell>
          <cell r="AA51">
            <v>570</v>
          </cell>
          <cell r="AC51">
            <v>15502</v>
          </cell>
          <cell r="AD51">
            <v>15525</v>
          </cell>
          <cell r="AE51">
            <v>15636</v>
          </cell>
          <cell r="AF51">
            <v>15672</v>
          </cell>
          <cell r="AG51">
            <v>15765</v>
          </cell>
          <cell r="AI51">
            <v>2279</v>
          </cell>
          <cell r="AK51">
            <v>369280</v>
          </cell>
          <cell r="AL51">
            <v>308915</v>
          </cell>
          <cell r="AM51">
            <v>60365</v>
          </cell>
          <cell r="AN51">
            <v>196608</v>
          </cell>
          <cell r="AO51">
            <v>164469</v>
          </cell>
          <cell r="AP51">
            <v>32139</v>
          </cell>
          <cell r="AR51">
            <v>251848.99669491532</v>
          </cell>
          <cell r="AS51">
            <v>210679.89419258639</v>
          </cell>
          <cell r="AT51">
            <v>41169.102502328911</v>
          </cell>
          <cell r="AV51">
            <v>0.41</v>
          </cell>
          <cell r="AW51">
            <v>0.32700000000000001</v>
          </cell>
          <cell r="AX51">
            <v>0.75900000000000001</v>
          </cell>
          <cell r="AZ51">
            <v>0.30299999999999999</v>
          </cell>
          <cell r="BA51">
            <v>0.33600000000000002</v>
          </cell>
          <cell r="BB51">
            <v>0.16699999999999998</v>
          </cell>
          <cell r="BD51">
            <v>56865</v>
          </cell>
          <cell r="BE51">
            <v>22751</v>
          </cell>
          <cell r="BF51">
            <v>34114</v>
          </cell>
          <cell r="BH51">
            <v>0.21488050226989985</v>
          </cell>
          <cell r="BI51">
            <v>0.10277076537872236</v>
          </cell>
          <cell r="BJ51">
            <v>0.78859394440422526</v>
          </cell>
        </row>
        <row r="52">
          <cell r="B52">
            <v>44</v>
          </cell>
          <cell r="C52">
            <v>11</v>
          </cell>
          <cell r="D52">
            <v>2</v>
          </cell>
          <cell r="E52" t="str">
            <v>Kannauj</v>
          </cell>
          <cell r="F52" t="str">
            <v>New</v>
          </cell>
          <cell r="G52">
            <v>1</v>
          </cell>
          <cell r="H52">
            <v>0</v>
          </cell>
          <cell r="I52">
            <v>0</v>
          </cell>
          <cell r="J52">
            <v>0</v>
          </cell>
          <cell r="K52">
            <v>1141050</v>
          </cell>
          <cell r="L52">
            <v>928473</v>
          </cell>
          <cell r="M52">
            <v>212577</v>
          </cell>
          <cell r="N52">
            <v>1385227</v>
          </cell>
          <cell r="O52">
            <v>1153315</v>
          </cell>
          <cell r="P52">
            <v>231912</v>
          </cell>
          <cell r="Q52">
            <v>24.94</v>
          </cell>
          <cell r="R52">
            <v>19.579999999999998</v>
          </cell>
          <cell r="S52">
            <v>2.2516088829629854E-2</v>
          </cell>
          <cell r="T52">
            <v>1.8042373725129845E-2</v>
          </cell>
          <cell r="U52">
            <v>1.9580750011246595E-2</v>
          </cell>
          <cell r="W52">
            <v>462</v>
          </cell>
          <cell r="X52">
            <v>464</v>
          </cell>
          <cell r="Y52">
            <v>470</v>
          </cell>
          <cell r="Z52">
            <v>470</v>
          </cell>
          <cell r="AA52">
            <v>470</v>
          </cell>
          <cell r="AC52">
            <v>13289</v>
          </cell>
          <cell r="AD52">
            <v>13408</v>
          </cell>
          <cell r="AE52">
            <v>13734</v>
          </cell>
          <cell r="AF52">
            <v>13942</v>
          </cell>
          <cell r="AG52">
            <v>14131</v>
          </cell>
          <cell r="AI52">
            <v>1995</v>
          </cell>
          <cell r="AK52">
            <v>0</v>
          </cell>
          <cell r="AL52">
            <v>0</v>
          </cell>
          <cell r="AM52">
            <v>0</v>
          </cell>
          <cell r="AN52">
            <v>172672</v>
          </cell>
          <cell r="AO52">
            <v>144446</v>
          </cell>
          <cell r="AP52">
            <v>28226</v>
          </cell>
          <cell r="AR52">
            <v>221187.69306083382</v>
          </cell>
          <cell r="AS52">
            <v>185031.02710262928</v>
          </cell>
          <cell r="AT52">
            <v>36156.665958204547</v>
          </cell>
          <cell r="AV52">
            <v>0.41</v>
          </cell>
          <cell r="AW52">
            <v>0.32700000000000001</v>
          </cell>
          <cell r="AX52">
            <v>0.75900000000000001</v>
          </cell>
          <cell r="AZ52">
            <v>0.30299999999999999</v>
          </cell>
          <cell r="BA52">
            <v>0.33600000000000002</v>
          </cell>
          <cell r="BB52">
            <v>0.16699999999999998</v>
          </cell>
          <cell r="BD52">
            <v>32894</v>
          </cell>
          <cell r="BE52">
            <v>18179</v>
          </cell>
          <cell r="BF52">
            <v>14715</v>
          </cell>
          <cell r="BH52">
            <v>0.14152980916853075</v>
          </cell>
          <cell r="BI52">
            <v>9.3501294177955496E-2</v>
          </cell>
          <cell r="BJ52">
            <v>0.38731479026144638</v>
          </cell>
        </row>
        <row r="53">
          <cell r="B53">
            <v>45</v>
          </cell>
          <cell r="C53">
            <v>11</v>
          </cell>
          <cell r="D53">
            <v>2</v>
          </cell>
          <cell r="E53" t="str">
            <v>Kanpur Dehat (Rural) (Akbarpur)</v>
          </cell>
          <cell r="H53">
            <v>2138317</v>
          </cell>
          <cell r="I53">
            <v>2016274</v>
          </cell>
          <cell r="J53">
            <v>122043</v>
          </cell>
          <cell r="K53">
            <v>2138317</v>
          </cell>
          <cell r="L53">
            <v>2016274</v>
          </cell>
          <cell r="M53">
            <v>122043</v>
          </cell>
          <cell r="N53">
            <v>1584037</v>
          </cell>
          <cell r="O53">
            <v>1476662</v>
          </cell>
          <cell r="P53">
            <v>107375</v>
          </cell>
          <cell r="Q53">
            <v>19.89</v>
          </cell>
          <cell r="R53">
            <v>21.55</v>
          </cell>
          <cell r="S53">
            <v>1.8305984340279968E-2</v>
          </cell>
          <cell r="T53">
            <v>1.970722469121533E-2</v>
          </cell>
          <cell r="U53">
            <v>-2.9558583006472405E-2</v>
          </cell>
          <cell r="X53">
            <v>0</v>
          </cell>
          <cell r="Y53">
            <v>0</v>
          </cell>
          <cell r="Z53">
            <v>0</v>
          </cell>
          <cell r="AA53">
            <v>0</v>
          </cell>
          <cell r="AD53">
            <v>0</v>
          </cell>
          <cell r="AE53">
            <v>0</v>
          </cell>
          <cell r="AF53">
            <v>0</v>
          </cell>
          <cell r="AG53">
            <v>0</v>
          </cell>
          <cell r="AI53">
            <v>3146</v>
          </cell>
          <cell r="AK53">
            <v>336385</v>
          </cell>
          <cell r="AL53">
            <v>319115</v>
          </cell>
          <cell r="AM53">
            <v>17270</v>
          </cell>
          <cell r="AN53">
            <v>336385</v>
          </cell>
          <cell r="AO53">
            <v>319115</v>
          </cell>
          <cell r="AP53">
            <v>17270</v>
          </cell>
          <cell r="AR53">
            <v>430899.17375294538</v>
          </cell>
          <cell r="AS53">
            <v>408776.81773019361</v>
          </cell>
          <cell r="AT53">
            <v>22122.356022751806</v>
          </cell>
          <cell r="AV53">
            <v>0.41</v>
          </cell>
          <cell r="AW53">
            <v>0.32700000000000001</v>
          </cell>
          <cell r="AX53">
            <v>0.75900000000000001</v>
          </cell>
          <cell r="AZ53">
            <v>0.30299999999999999</v>
          </cell>
          <cell r="BA53">
            <v>0.33600000000000002</v>
          </cell>
          <cell r="BB53">
            <v>0.16699999999999998</v>
          </cell>
          <cell r="BD53">
            <v>0</v>
          </cell>
          <cell r="BE53">
            <v>0</v>
          </cell>
          <cell r="BF53">
            <v>0</v>
          </cell>
          <cell r="BH53">
            <v>0</v>
          </cell>
          <cell r="BI53">
            <v>0</v>
          </cell>
          <cell r="BJ53">
            <v>0</v>
          </cell>
        </row>
        <row r="54">
          <cell r="B54">
            <v>46</v>
          </cell>
          <cell r="C54">
            <v>11</v>
          </cell>
          <cell r="D54">
            <v>2</v>
          </cell>
          <cell r="E54" t="str">
            <v>Kanpur Nagar (Urban)</v>
          </cell>
          <cell r="H54">
            <v>2418487</v>
          </cell>
          <cell r="I54">
            <v>381154</v>
          </cell>
          <cell r="J54">
            <v>2037333</v>
          </cell>
          <cell r="K54">
            <v>2418487</v>
          </cell>
          <cell r="L54">
            <v>381154</v>
          </cell>
          <cell r="M54">
            <v>2037333</v>
          </cell>
          <cell r="N54">
            <v>4137489</v>
          </cell>
          <cell r="O54">
            <v>1365277</v>
          </cell>
          <cell r="P54">
            <v>2772212</v>
          </cell>
          <cell r="Q54">
            <v>22.54</v>
          </cell>
          <cell r="R54">
            <v>27.17</v>
          </cell>
          <cell r="S54">
            <v>2.0534727045732115E-2</v>
          </cell>
          <cell r="T54">
            <v>2.4326638644651677E-2</v>
          </cell>
          <cell r="U54">
            <v>5.5162405987835506E-2</v>
          </cell>
          <cell r="W54">
            <v>9</v>
          </cell>
          <cell r="X54">
            <v>9</v>
          </cell>
          <cell r="Y54">
            <v>9</v>
          </cell>
          <cell r="Z54">
            <v>9</v>
          </cell>
          <cell r="AA54">
            <v>9</v>
          </cell>
          <cell r="AC54">
            <v>10791</v>
          </cell>
          <cell r="AD54">
            <v>10941</v>
          </cell>
          <cell r="AE54">
            <v>11216</v>
          </cell>
          <cell r="AF54">
            <v>11278</v>
          </cell>
          <cell r="AG54">
            <v>11357</v>
          </cell>
          <cell r="AI54">
            <v>3030</v>
          </cell>
          <cell r="AK54">
            <v>385756</v>
          </cell>
          <cell r="AL54">
            <v>60213</v>
          </cell>
          <cell r="AM54">
            <v>325543</v>
          </cell>
          <cell r="AN54">
            <v>385756</v>
          </cell>
          <cell r="AO54">
            <v>60213</v>
          </cell>
          <cell r="AP54">
            <v>325543</v>
          </cell>
          <cell r="AR54">
            <v>494141.95540895464</v>
          </cell>
          <cell r="AS54">
            <v>77131.06098424751</v>
          </cell>
          <cell r="AT54">
            <v>417010.8944247071</v>
          </cell>
          <cell r="AV54">
            <v>0.41</v>
          </cell>
          <cell r="AW54">
            <v>0.32700000000000001</v>
          </cell>
          <cell r="AX54">
            <v>0.75900000000000001</v>
          </cell>
          <cell r="AZ54">
            <v>0.30299999999999999</v>
          </cell>
          <cell r="BA54">
            <v>0.33600000000000002</v>
          </cell>
          <cell r="BB54">
            <v>0.16699999999999998</v>
          </cell>
          <cell r="BD54">
            <v>316744</v>
          </cell>
          <cell r="BE54">
            <v>56212</v>
          </cell>
          <cell r="BF54">
            <v>260532</v>
          </cell>
          <cell r="BH54">
            <v>0.61002672191454099</v>
          </cell>
          <cell r="BI54">
            <v>0.6935725944295642</v>
          </cell>
          <cell r="BJ54">
            <v>0.59457393189372332</v>
          </cell>
        </row>
        <row r="55">
          <cell r="B55">
            <v>47</v>
          </cell>
          <cell r="C55">
            <v>12</v>
          </cell>
          <cell r="D55">
            <v>3</v>
          </cell>
          <cell r="E55" t="str">
            <v>Hardoi</v>
          </cell>
          <cell r="H55">
            <v>2747082</v>
          </cell>
          <cell r="I55">
            <v>2424471</v>
          </cell>
          <cell r="J55">
            <v>322611</v>
          </cell>
          <cell r="K55">
            <v>2747082</v>
          </cell>
          <cell r="L55">
            <v>2424471</v>
          </cell>
          <cell r="M55">
            <v>322611</v>
          </cell>
          <cell r="N55">
            <v>3397414</v>
          </cell>
          <cell r="O55">
            <v>2990382</v>
          </cell>
          <cell r="P55">
            <v>407032</v>
          </cell>
          <cell r="Q55">
            <v>20.75</v>
          </cell>
          <cell r="R55">
            <v>23.67</v>
          </cell>
          <cell r="S55">
            <v>1.9034092656040613E-2</v>
          </cell>
          <cell r="T55">
            <v>2.1471928443140609E-2</v>
          </cell>
          <cell r="U55">
            <v>2.1474865670801035E-2</v>
          </cell>
          <cell r="W55">
            <v>1129</v>
          </cell>
          <cell r="X55">
            <v>1135</v>
          </cell>
          <cell r="Y55">
            <v>1146</v>
          </cell>
          <cell r="Z55">
            <v>1146</v>
          </cell>
          <cell r="AA55">
            <v>1146</v>
          </cell>
          <cell r="AC55">
            <v>13314</v>
          </cell>
          <cell r="AD55">
            <v>13497</v>
          </cell>
          <cell r="AE55">
            <v>13747</v>
          </cell>
          <cell r="AF55">
            <v>13849</v>
          </cell>
          <cell r="AG55">
            <v>13949</v>
          </cell>
          <cell r="AI55">
            <v>5986</v>
          </cell>
          <cell r="AK55">
            <v>433288</v>
          </cell>
          <cell r="AL55">
            <v>390217</v>
          </cell>
          <cell r="AM55">
            <v>43071</v>
          </cell>
          <cell r="AN55">
            <v>433288</v>
          </cell>
          <cell r="AO55">
            <v>390217</v>
          </cell>
          <cell r="AP55">
            <v>43071</v>
          </cell>
          <cell r="AR55">
            <v>555029.0327959517</v>
          </cell>
          <cell r="AS55">
            <v>499856.36364389939</v>
          </cell>
          <cell r="AT55">
            <v>55172.669152052295</v>
          </cell>
          <cell r="AV55">
            <v>0.41</v>
          </cell>
          <cell r="AW55">
            <v>0.32700000000000001</v>
          </cell>
          <cell r="AX55">
            <v>0.75900000000000001</v>
          </cell>
          <cell r="AZ55">
            <v>0.30299999999999999</v>
          </cell>
          <cell r="BA55">
            <v>0.33600000000000002</v>
          </cell>
          <cell r="BB55">
            <v>0.16699999999999998</v>
          </cell>
          <cell r="BD55">
            <v>69352</v>
          </cell>
          <cell r="BE55">
            <v>34669</v>
          </cell>
          <cell r="BF55">
            <v>34683</v>
          </cell>
          <cell r="BH55">
            <v>0.11891468257977234</v>
          </cell>
          <cell r="BI55">
            <v>6.6006739634272574E-2</v>
          </cell>
          <cell r="BJ55">
            <v>0.59825295595081274</v>
          </cell>
        </row>
        <row r="56">
          <cell r="B56">
            <v>48</v>
          </cell>
          <cell r="C56">
            <v>12</v>
          </cell>
          <cell r="D56">
            <v>3</v>
          </cell>
          <cell r="E56" t="str">
            <v>Lakhimpur Kheri</v>
          </cell>
          <cell r="H56">
            <v>2419234</v>
          </cell>
          <cell r="I56">
            <v>2161259</v>
          </cell>
          <cell r="J56">
            <v>257975</v>
          </cell>
          <cell r="K56">
            <v>2419234</v>
          </cell>
          <cell r="L56">
            <v>2161259</v>
          </cell>
          <cell r="M56">
            <v>257975</v>
          </cell>
          <cell r="N56">
            <v>3200137</v>
          </cell>
          <cell r="O56">
            <v>2855105</v>
          </cell>
          <cell r="P56">
            <v>345032</v>
          </cell>
          <cell r="Q56">
            <v>23.89</v>
          </cell>
          <cell r="R56">
            <v>32.28</v>
          </cell>
          <cell r="S56">
            <v>2.1653495622991015E-2</v>
          </cell>
          <cell r="T56">
            <v>2.8370047055166436E-2</v>
          </cell>
          <cell r="U56">
            <v>2.8369220053329425E-2</v>
          </cell>
          <cell r="W56">
            <v>128</v>
          </cell>
          <cell r="X56">
            <v>128</v>
          </cell>
          <cell r="Y56">
            <v>128</v>
          </cell>
          <cell r="Z56">
            <v>128</v>
          </cell>
          <cell r="AA56">
            <v>128</v>
          </cell>
          <cell r="AC56">
            <v>6641</v>
          </cell>
          <cell r="AD56">
            <v>6750</v>
          </cell>
          <cell r="AE56">
            <v>6850</v>
          </cell>
          <cell r="AF56">
            <v>6919</v>
          </cell>
          <cell r="AG56">
            <v>6935</v>
          </cell>
          <cell r="AI56">
            <v>7680</v>
          </cell>
          <cell r="AK56">
            <v>374369</v>
          </cell>
          <cell r="AL56">
            <v>336845</v>
          </cell>
          <cell r="AM56">
            <v>37524</v>
          </cell>
          <cell r="AN56">
            <v>374369</v>
          </cell>
          <cell r="AO56">
            <v>336845</v>
          </cell>
          <cell r="AP56">
            <v>37524</v>
          </cell>
          <cell r="AR56">
            <v>479555.54730061215</v>
          </cell>
          <cell r="AS56">
            <v>431488.42006275814</v>
          </cell>
          <cell r="AT56">
            <v>48067.127237854016</v>
          </cell>
          <cell r="AV56">
            <v>0.41</v>
          </cell>
          <cell r="AW56">
            <v>0.32700000000000001</v>
          </cell>
          <cell r="AX56">
            <v>0.75900000000000001</v>
          </cell>
          <cell r="AZ56">
            <v>0.30299999999999999</v>
          </cell>
          <cell r="BA56">
            <v>0.33600000000000002</v>
          </cell>
          <cell r="BB56">
            <v>0.16699999999999998</v>
          </cell>
          <cell r="BD56">
            <v>72524</v>
          </cell>
          <cell r="BE56">
            <v>40405</v>
          </cell>
          <cell r="BF56">
            <v>32119</v>
          </cell>
          <cell r="BH56">
            <v>0.14392459703879701</v>
          </cell>
          <cell r="BI56">
            <v>8.9116507530193026E-2</v>
          </cell>
          <cell r="BJ56">
            <v>0.63592520759539284</v>
          </cell>
        </row>
        <row r="57">
          <cell r="B57">
            <v>49</v>
          </cell>
          <cell r="C57">
            <v>12</v>
          </cell>
          <cell r="D57">
            <v>3</v>
          </cell>
          <cell r="E57" t="str">
            <v>Lucknow</v>
          </cell>
          <cell r="H57">
            <v>2762801</v>
          </cell>
          <cell r="I57">
            <v>1031577</v>
          </cell>
          <cell r="J57">
            <v>1731224</v>
          </cell>
          <cell r="K57">
            <v>2762801</v>
          </cell>
          <cell r="L57">
            <v>1031577</v>
          </cell>
          <cell r="M57">
            <v>1731224</v>
          </cell>
          <cell r="N57">
            <v>3681416</v>
          </cell>
          <cell r="O57">
            <v>1339177</v>
          </cell>
          <cell r="P57">
            <v>2342239</v>
          </cell>
          <cell r="Q57">
            <v>37.14</v>
          </cell>
          <cell r="R57">
            <v>33.25</v>
          </cell>
          <cell r="S57">
            <v>3.2087253640676883E-2</v>
          </cell>
          <cell r="T57">
            <v>2.9121666740875574E-2</v>
          </cell>
          <cell r="U57">
            <v>2.912121017501601E-2</v>
          </cell>
          <cell r="W57">
            <v>45</v>
          </cell>
          <cell r="X57">
            <v>47</v>
          </cell>
          <cell r="Y57">
            <v>47</v>
          </cell>
          <cell r="Z57">
            <v>47</v>
          </cell>
          <cell r="AA57">
            <v>47</v>
          </cell>
          <cell r="AC57">
            <v>12988</v>
          </cell>
          <cell r="AD57">
            <v>13098</v>
          </cell>
          <cell r="AE57">
            <v>13422</v>
          </cell>
          <cell r="AF57">
            <v>13645</v>
          </cell>
          <cell r="AG57">
            <v>13320</v>
          </cell>
          <cell r="AI57">
            <v>2528</v>
          </cell>
          <cell r="AK57">
            <v>462998</v>
          </cell>
          <cell r="AL57">
            <v>183606</v>
          </cell>
          <cell r="AM57">
            <v>279392</v>
          </cell>
          <cell r="AN57">
            <v>462998</v>
          </cell>
          <cell r="AO57">
            <v>183606</v>
          </cell>
          <cell r="AP57">
            <v>279392</v>
          </cell>
          <cell r="AR57">
            <v>593086.65858842165</v>
          </cell>
          <cell r="AS57">
            <v>235193.82165103464</v>
          </cell>
          <cell r="AT57">
            <v>357892.83693738701</v>
          </cell>
          <cell r="AV57">
            <v>0.41</v>
          </cell>
          <cell r="AW57">
            <v>0.32700000000000001</v>
          </cell>
          <cell r="AX57">
            <v>0.75900000000000001</v>
          </cell>
          <cell r="AZ57">
            <v>0.30299999999999999</v>
          </cell>
          <cell r="BA57">
            <v>0.33600000000000002</v>
          </cell>
          <cell r="BB57">
            <v>0.16699999999999998</v>
          </cell>
          <cell r="BD57">
            <v>398735</v>
          </cell>
          <cell r="BE57">
            <v>0</v>
          </cell>
          <cell r="BF57">
            <v>398735</v>
          </cell>
          <cell r="BH57">
            <v>0.63982086109798597</v>
          </cell>
          <cell r="BI57">
            <v>0</v>
          </cell>
          <cell r="BJ57">
            <v>1.0602872632238762</v>
          </cell>
        </row>
        <row r="58">
          <cell r="B58">
            <v>50</v>
          </cell>
          <cell r="C58">
            <v>12</v>
          </cell>
          <cell r="D58">
            <v>3</v>
          </cell>
          <cell r="E58" t="str">
            <v>Rae Barielly</v>
          </cell>
          <cell r="H58">
            <v>2322810</v>
          </cell>
          <cell r="I58">
            <v>2112898</v>
          </cell>
          <cell r="J58">
            <v>209912</v>
          </cell>
          <cell r="K58">
            <v>2322810</v>
          </cell>
          <cell r="L58">
            <v>2112898</v>
          </cell>
          <cell r="M58">
            <v>209912</v>
          </cell>
          <cell r="N58">
            <v>2872204</v>
          </cell>
          <cell r="O58">
            <v>2598459</v>
          </cell>
          <cell r="P58">
            <v>273745</v>
          </cell>
          <cell r="Q58">
            <v>23.57</v>
          </cell>
          <cell r="R58">
            <v>23.66</v>
          </cell>
          <cell r="S58">
            <v>2.1389301791283399E-2</v>
          </cell>
          <cell r="T58">
            <v>2.1463668484388965E-2</v>
          </cell>
          <cell r="U58">
            <v>2.1457166021236374E-2</v>
          </cell>
          <cell r="W58">
            <v>0</v>
          </cell>
          <cell r="X58">
            <v>0</v>
          </cell>
          <cell r="Y58">
            <v>0</v>
          </cell>
          <cell r="Z58">
            <v>0</v>
          </cell>
          <cell r="AA58">
            <v>0</v>
          </cell>
          <cell r="AC58">
            <v>3</v>
          </cell>
          <cell r="AD58">
            <v>3</v>
          </cell>
          <cell r="AE58">
            <v>3</v>
          </cell>
          <cell r="AF58">
            <v>3</v>
          </cell>
          <cell r="AG58">
            <v>3</v>
          </cell>
          <cell r="AI58">
            <v>4586</v>
          </cell>
          <cell r="AK58">
            <v>419983</v>
          </cell>
          <cell r="AL58">
            <v>385967</v>
          </cell>
          <cell r="AM58">
            <v>34016</v>
          </cell>
          <cell r="AN58">
            <v>419983</v>
          </cell>
          <cell r="AO58">
            <v>385967</v>
          </cell>
          <cell r="AP58">
            <v>34016</v>
          </cell>
          <cell r="AR58">
            <v>537985.72376973787</v>
          </cell>
          <cell r="AS58">
            <v>494412.24012932525</v>
          </cell>
          <cell r="AT58">
            <v>43573.483640412596</v>
          </cell>
          <cell r="AV58">
            <v>0.41</v>
          </cell>
          <cell r="AW58">
            <v>0.32700000000000001</v>
          </cell>
          <cell r="AX58">
            <v>0.75900000000000001</v>
          </cell>
          <cell r="AZ58">
            <v>0.30299999999999999</v>
          </cell>
          <cell r="BA58">
            <v>0.33600000000000002</v>
          </cell>
          <cell r="BB58">
            <v>0.16699999999999998</v>
          </cell>
          <cell r="BD58">
            <v>100613</v>
          </cell>
          <cell r="BE58">
            <v>69951</v>
          </cell>
          <cell r="BF58">
            <v>30662</v>
          </cell>
          <cell r="BH58">
            <v>0.17798177740561882</v>
          </cell>
          <cell r="BI58">
            <v>0.13464706941769594</v>
          </cell>
          <cell r="BJ58">
            <v>0.66968471831503307</v>
          </cell>
        </row>
        <row r="59">
          <cell r="B59">
            <v>51</v>
          </cell>
          <cell r="C59">
            <v>12</v>
          </cell>
          <cell r="D59">
            <v>3</v>
          </cell>
          <cell r="E59" t="str">
            <v>Sitapur</v>
          </cell>
          <cell r="H59">
            <v>2857009</v>
          </cell>
          <cell r="I59">
            <v>2513341</v>
          </cell>
          <cell r="J59">
            <v>343668</v>
          </cell>
          <cell r="K59">
            <v>2857009</v>
          </cell>
          <cell r="L59">
            <v>2513341</v>
          </cell>
          <cell r="M59">
            <v>343668</v>
          </cell>
          <cell r="N59">
            <v>3616510</v>
          </cell>
          <cell r="O59">
            <v>3184640</v>
          </cell>
          <cell r="P59">
            <v>431870</v>
          </cell>
          <cell r="Q59">
            <v>22.24</v>
          </cell>
          <cell r="R59">
            <v>26.58</v>
          </cell>
          <cell r="S59">
            <v>2.0284606078570633E-2</v>
          </cell>
          <cell r="T59">
            <v>2.3850411407047245E-2</v>
          </cell>
          <cell r="U59">
            <v>2.3853469207162137E-2</v>
          </cell>
          <cell r="W59">
            <v>1386</v>
          </cell>
          <cell r="X59">
            <v>1393</v>
          </cell>
          <cell r="Y59">
            <v>1395</v>
          </cell>
          <cell r="Z59">
            <v>1395</v>
          </cell>
          <cell r="AA59">
            <v>1395</v>
          </cell>
          <cell r="AC59">
            <v>19250</v>
          </cell>
          <cell r="AD59">
            <v>19373</v>
          </cell>
          <cell r="AE59">
            <v>19857</v>
          </cell>
          <cell r="AF59">
            <v>20283</v>
          </cell>
          <cell r="AG59">
            <v>20477</v>
          </cell>
          <cell r="AI59">
            <v>5743</v>
          </cell>
          <cell r="AK59">
            <v>459497</v>
          </cell>
          <cell r="AL59">
            <v>412951</v>
          </cell>
          <cell r="AM59">
            <v>46546</v>
          </cell>
          <cell r="AN59">
            <v>459497</v>
          </cell>
          <cell r="AO59">
            <v>412951</v>
          </cell>
          <cell r="AP59">
            <v>46546</v>
          </cell>
          <cell r="AR59">
            <v>588601.98178265127</v>
          </cell>
          <cell r="AS59">
            <v>528977.94105103542</v>
          </cell>
          <cell r="AT59">
            <v>59624.040731615845</v>
          </cell>
          <cell r="AV59">
            <v>0.41</v>
          </cell>
          <cell r="AW59">
            <v>0.32700000000000001</v>
          </cell>
          <cell r="AX59">
            <v>0.75900000000000001</v>
          </cell>
          <cell r="AZ59">
            <v>0.30299999999999999</v>
          </cell>
          <cell r="BA59">
            <v>0.33600000000000002</v>
          </cell>
          <cell r="BB59">
            <v>0.16699999999999998</v>
          </cell>
          <cell r="BD59">
            <v>73270</v>
          </cell>
          <cell r="BE59">
            <v>37578</v>
          </cell>
          <cell r="BF59">
            <v>35692</v>
          </cell>
          <cell r="BH59">
            <v>0.1184668016482876</v>
          </cell>
          <cell r="BI59">
            <v>6.760647497673275E-2</v>
          </cell>
          <cell r="BJ59">
            <v>0.56969403404946606</v>
          </cell>
        </row>
        <row r="60">
          <cell r="B60">
            <v>52</v>
          </cell>
          <cell r="C60">
            <v>12</v>
          </cell>
          <cell r="D60">
            <v>3</v>
          </cell>
          <cell r="E60" t="str">
            <v>Unnao</v>
          </cell>
          <cell r="H60">
            <v>2200397</v>
          </cell>
          <cell r="I60">
            <v>1901099</v>
          </cell>
          <cell r="J60">
            <v>299298</v>
          </cell>
          <cell r="K60">
            <v>2200397</v>
          </cell>
          <cell r="L60">
            <v>1901099</v>
          </cell>
          <cell r="M60">
            <v>299298</v>
          </cell>
          <cell r="N60">
            <v>2700426</v>
          </cell>
          <cell r="O60">
            <v>2288567</v>
          </cell>
          <cell r="P60">
            <v>411859</v>
          </cell>
          <cell r="Q60">
            <v>20.73</v>
          </cell>
          <cell r="R60">
            <v>22.72</v>
          </cell>
          <cell r="S60">
            <v>1.9017212986417897E-2</v>
          </cell>
          <cell r="T60">
            <v>2.0684535221755951E-2</v>
          </cell>
          <cell r="U60">
            <v>2.0688269717518581E-2</v>
          </cell>
          <cell r="W60">
            <v>1107</v>
          </cell>
          <cell r="X60">
            <v>1114</v>
          </cell>
          <cell r="Y60">
            <v>1124</v>
          </cell>
          <cell r="Z60">
            <v>1124</v>
          </cell>
          <cell r="AA60">
            <v>1124</v>
          </cell>
          <cell r="AC60">
            <v>8502</v>
          </cell>
          <cell r="AD60">
            <v>8604</v>
          </cell>
          <cell r="AE60">
            <v>8788</v>
          </cell>
          <cell r="AF60">
            <v>8929</v>
          </cell>
          <cell r="AG60">
            <v>9045</v>
          </cell>
          <cell r="AI60">
            <v>4558</v>
          </cell>
          <cell r="AK60">
            <v>373349</v>
          </cell>
          <cell r="AL60">
            <v>325705</v>
          </cell>
          <cell r="AM60">
            <v>47644</v>
          </cell>
          <cell r="AN60">
            <v>373349</v>
          </cell>
          <cell r="AO60">
            <v>325705</v>
          </cell>
          <cell r="AP60">
            <v>47644</v>
          </cell>
          <cell r="AR60">
            <v>478248.95765711437</v>
          </cell>
          <cell r="AS60">
            <v>417218.41160338029</v>
          </cell>
          <cell r="AT60">
            <v>61030.546053734055</v>
          </cell>
          <cell r="AV60">
            <v>0.41</v>
          </cell>
          <cell r="AW60">
            <v>0.32700000000000001</v>
          </cell>
          <cell r="AX60">
            <v>0.75900000000000001</v>
          </cell>
          <cell r="AZ60">
            <v>0.30299999999999999</v>
          </cell>
          <cell r="BA60">
            <v>0.33600000000000002</v>
          </cell>
          <cell r="BB60">
            <v>0.16699999999999998</v>
          </cell>
          <cell r="BD60">
            <v>75419</v>
          </cell>
          <cell r="BE60">
            <v>49381</v>
          </cell>
          <cell r="BF60">
            <v>26038</v>
          </cell>
          <cell r="BH60">
            <v>0.15007865522922706</v>
          </cell>
          <cell r="BI60">
            <v>0.11263895357090002</v>
          </cell>
          <cell r="BJ60">
            <v>0.40602479805152186</v>
          </cell>
        </row>
        <row r="61">
          <cell r="B61">
            <v>53</v>
          </cell>
          <cell r="C61">
            <v>13</v>
          </cell>
          <cell r="D61">
            <v>1</v>
          </cell>
          <cell r="E61" t="str">
            <v>Baghpat</v>
          </cell>
          <cell r="F61" t="str">
            <v>New</v>
          </cell>
          <cell r="G61">
            <v>1</v>
          </cell>
          <cell r="H61">
            <v>0</v>
          </cell>
          <cell r="I61">
            <v>0</v>
          </cell>
          <cell r="J61">
            <v>0</v>
          </cell>
          <cell r="K61">
            <v>963678</v>
          </cell>
          <cell r="L61">
            <v>606885</v>
          </cell>
          <cell r="M61">
            <v>356793</v>
          </cell>
          <cell r="N61">
            <v>1164388</v>
          </cell>
          <cell r="O61">
            <v>934824</v>
          </cell>
          <cell r="P61">
            <v>229564</v>
          </cell>
          <cell r="Q61">
            <v>22.39</v>
          </cell>
          <cell r="R61">
            <v>13</v>
          </cell>
          <cell r="S61">
            <v>2.040973553498282E-2</v>
          </cell>
          <cell r="T61">
            <v>1.2296754216952754E-2</v>
          </cell>
          <cell r="U61">
            <v>1.9099474515575032E-2</v>
          </cell>
          <cell r="W61">
            <v>751</v>
          </cell>
          <cell r="X61">
            <v>752</v>
          </cell>
          <cell r="Y61">
            <v>752</v>
          </cell>
          <cell r="Z61">
            <v>752</v>
          </cell>
          <cell r="AA61">
            <v>752</v>
          </cell>
          <cell r="AC61">
            <v>31287</v>
          </cell>
          <cell r="AD61">
            <v>32505</v>
          </cell>
          <cell r="AE61">
            <v>33723</v>
          </cell>
          <cell r="AF61">
            <v>34158</v>
          </cell>
          <cell r="AG61">
            <v>34319</v>
          </cell>
          <cell r="AI61">
            <v>1389</v>
          </cell>
          <cell r="AK61">
            <v>0</v>
          </cell>
          <cell r="AL61">
            <v>0</v>
          </cell>
          <cell r="AM61">
            <v>0</v>
          </cell>
          <cell r="AN61">
            <v>140108</v>
          </cell>
          <cell r="AO61">
            <v>88931</v>
          </cell>
          <cell r="AP61">
            <v>51177</v>
          </cell>
          <cell r="AR61">
            <v>179474.17820704749</v>
          </cell>
          <cell r="AS61">
            <v>113917.96429990394</v>
          </cell>
          <cell r="AT61">
            <v>65556.213907143567</v>
          </cell>
          <cell r="AV61">
            <v>0.41</v>
          </cell>
          <cell r="AW61">
            <v>0.32700000000000001</v>
          </cell>
          <cell r="AX61">
            <v>0.75900000000000001</v>
          </cell>
          <cell r="AZ61">
            <v>0.30299999999999999</v>
          </cell>
          <cell r="BA61">
            <v>0.33600000000000002</v>
          </cell>
          <cell r="BB61">
            <v>0.16699999999999998</v>
          </cell>
          <cell r="BD61">
            <v>76043</v>
          </cell>
          <cell r="BE61">
            <v>57517</v>
          </cell>
          <cell r="BF61">
            <v>18526</v>
          </cell>
          <cell r="BH61">
            <v>0.40322686629098003</v>
          </cell>
          <cell r="BI61">
            <v>0.48050310930026013</v>
          </cell>
          <cell r="BJ61">
            <v>0.26894284090734516</v>
          </cell>
        </row>
        <row r="62">
          <cell r="B62">
            <v>54</v>
          </cell>
          <cell r="C62">
            <v>13</v>
          </cell>
          <cell r="D62">
            <v>1</v>
          </cell>
          <cell r="E62" t="str">
            <v>Bulandshahr</v>
          </cell>
          <cell r="F62" t="str">
            <v>Split</v>
          </cell>
          <cell r="G62">
            <v>2</v>
          </cell>
          <cell r="H62">
            <v>2849859</v>
          </cell>
          <cell r="I62">
            <v>2257064</v>
          </cell>
          <cell r="J62">
            <v>592795</v>
          </cell>
          <cell r="K62">
            <v>2192754</v>
          </cell>
          <cell r="L62">
            <v>1465867</v>
          </cell>
          <cell r="M62">
            <v>726887</v>
          </cell>
          <cell r="N62">
            <v>2923290</v>
          </cell>
          <cell r="O62">
            <v>2249464</v>
          </cell>
          <cell r="P62">
            <v>673826</v>
          </cell>
          <cell r="Q62">
            <v>16.100000000000001</v>
          </cell>
          <cell r="R62">
            <v>22.22</v>
          </cell>
          <cell r="S62">
            <v>1.5040151938647606E-2</v>
          </cell>
          <cell r="T62">
            <v>2.026791171121145E-2</v>
          </cell>
          <cell r="U62">
            <v>2.9172561075500036E-2</v>
          </cell>
          <cell r="W62">
            <v>13</v>
          </cell>
          <cell r="X62">
            <v>14</v>
          </cell>
          <cell r="Y62">
            <v>15</v>
          </cell>
          <cell r="Z62">
            <v>15</v>
          </cell>
          <cell r="AA62">
            <v>15</v>
          </cell>
          <cell r="AC62">
            <v>19</v>
          </cell>
          <cell r="AD62">
            <v>19</v>
          </cell>
          <cell r="AE62">
            <v>19</v>
          </cell>
          <cell r="AF62">
            <v>19</v>
          </cell>
          <cell r="AG62">
            <v>19</v>
          </cell>
          <cell r="AI62">
            <v>3718</v>
          </cell>
          <cell r="AK62">
            <v>425219</v>
          </cell>
          <cell r="AL62">
            <v>345420</v>
          </cell>
          <cell r="AM62">
            <v>79799</v>
          </cell>
          <cell r="AN62">
            <v>334121</v>
          </cell>
          <cell r="AO62">
            <v>218857</v>
          </cell>
          <cell r="AP62">
            <v>115264</v>
          </cell>
          <cell r="AR62">
            <v>427999.05713247578</v>
          </cell>
          <cell r="AS62">
            <v>280349.30353627057</v>
          </cell>
          <cell r="AT62">
            <v>147649.75359620524</v>
          </cell>
          <cell r="AV62">
            <v>0.41</v>
          </cell>
          <cell r="AW62">
            <v>0.32700000000000001</v>
          </cell>
          <cell r="AX62">
            <v>0.75900000000000001</v>
          </cell>
          <cell r="AZ62">
            <v>0.30299999999999999</v>
          </cell>
          <cell r="BA62">
            <v>0.33600000000000002</v>
          </cell>
          <cell r="BB62">
            <v>0.16699999999999998</v>
          </cell>
          <cell r="BD62">
            <v>127267</v>
          </cell>
          <cell r="BE62">
            <v>57757</v>
          </cell>
          <cell r="BF62">
            <v>69510</v>
          </cell>
          <cell r="BH62">
            <v>0.28298615387148135</v>
          </cell>
          <cell r="BI62">
            <v>0.19606376479301316</v>
          </cell>
          <cell r="BJ62">
            <v>0.44802964799407219</v>
          </cell>
        </row>
        <row r="63">
          <cell r="B63">
            <v>55</v>
          </cell>
          <cell r="C63">
            <v>13</v>
          </cell>
          <cell r="D63">
            <v>1</v>
          </cell>
          <cell r="E63" t="str">
            <v>Gautam Buddha Nagar</v>
          </cell>
          <cell r="F63" t="str">
            <v>New</v>
          </cell>
          <cell r="G63">
            <v>1</v>
          </cell>
          <cell r="H63">
            <v>0</v>
          </cell>
          <cell r="I63">
            <v>0</v>
          </cell>
          <cell r="J63">
            <v>0</v>
          </cell>
          <cell r="K63">
            <v>893563</v>
          </cell>
          <cell r="L63">
            <v>597351</v>
          </cell>
          <cell r="M63">
            <v>296212</v>
          </cell>
          <cell r="N63">
            <v>1191263</v>
          </cell>
          <cell r="O63">
            <v>753051</v>
          </cell>
          <cell r="P63">
            <v>438212</v>
          </cell>
          <cell r="Q63">
            <v>37.64</v>
          </cell>
          <cell r="R63">
            <v>35.700000000000003</v>
          </cell>
          <cell r="S63">
            <v>3.2462927349978798E-2</v>
          </cell>
          <cell r="T63">
            <v>3.0998384476280005E-2</v>
          </cell>
          <cell r="U63">
            <v>2.9172676359748628E-2</v>
          </cell>
          <cell r="W63">
            <v>142</v>
          </cell>
          <cell r="X63">
            <v>148</v>
          </cell>
          <cell r="Y63">
            <v>149</v>
          </cell>
          <cell r="Z63">
            <v>149</v>
          </cell>
          <cell r="AA63">
            <v>149</v>
          </cell>
          <cell r="AC63">
            <v>13976</v>
          </cell>
          <cell r="AD63">
            <v>14212</v>
          </cell>
          <cell r="AE63">
            <v>14484</v>
          </cell>
          <cell r="AF63">
            <v>14752</v>
          </cell>
          <cell r="AG63">
            <v>15118</v>
          </cell>
          <cell r="AI63">
            <v>1269</v>
          </cell>
          <cell r="AK63">
            <v>0</v>
          </cell>
          <cell r="AL63">
            <v>0</v>
          </cell>
          <cell r="AM63">
            <v>0</v>
          </cell>
          <cell r="AN63">
            <v>136156</v>
          </cell>
          <cell r="AO63">
            <v>89185</v>
          </cell>
          <cell r="AP63">
            <v>46971</v>
          </cell>
          <cell r="AR63">
            <v>174411.78382361293</v>
          </cell>
          <cell r="AS63">
            <v>114243.33074053966</v>
          </cell>
          <cell r="AT63">
            <v>60168.453083073262</v>
          </cell>
          <cell r="AV63">
            <v>0.41</v>
          </cell>
          <cell r="AW63">
            <v>0.32700000000000001</v>
          </cell>
          <cell r="AX63">
            <v>0.75900000000000001</v>
          </cell>
          <cell r="AZ63">
            <v>0.30299999999999999</v>
          </cell>
          <cell r="BA63">
            <v>0.33600000000000002</v>
          </cell>
          <cell r="BB63">
            <v>0.16699999999999998</v>
          </cell>
          <cell r="BD63">
            <v>80666</v>
          </cell>
          <cell r="BE63">
            <v>0</v>
          </cell>
          <cell r="BF63">
            <v>80666</v>
          </cell>
          <cell r="BH63">
            <v>0.44015626739285751</v>
          </cell>
          <cell r="BI63">
            <v>0</v>
          </cell>
          <cell r="BJ63">
            <v>1.2758918639829235</v>
          </cell>
        </row>
        <row r="64">
          <cell r="B64">
            <v>56</v>
          </cell>
          <cell r="C64">
            <v>13</v>
          </cell>
          <cell r="D64">
            <v>1</v>
          </cell>
          <cell r="E64" t="str">
            <v>Ghaziabad</v>
          </cell>
          <cell r="F64" t="str">
            <v>Split</v>
          </cell>
          <cell r="G64">
            <v>2</v>
          </cell>
          <cell r="H64">
            <v>2703933</v>
          </cell>
          <cell r="I64">
            <v>1455673</v>
          </cell>
          <cell r="J64">
            <v>1248260</v>
          </cell>
          <cell r="K64">
            <v>2467475</v>
          </cell>
          <cell r="L64">
            <v>1649519</v>
          </cell>
          <cell r="M64">
            <v>817956</v>
          </cell>
          <cell r="N64">
            <v>3289540</v>
          </cell>
          <cell r="O64">
            <v>1473559</v>
          </cell>
          <cell r="P64">
            <v>1815981</v>
          </cell>
          <cell r="Q64">
            <v>40.9</v>
          </cell>
          <cell r="R64">
            <v>47.47</v>
          </cell>
          <cell r="S64">
            <v>3.488263410939596E-2</v>
          </cell>
          <cell r="T64">
            <v>3.9609807780575768E-2</v>
          </cell>
          <cell r="U64">
            <v>2.917266095740656E-2</v>
          </cell>
          <cell r="W64">
            <v>656</v>
          </cell>
          <cell r="X64">
            <v>661</v>
          </cell>
          <cell r="Y64">
            <v>666</v>
          </cell>
          <cell r="Z64">
            <v>666</v>
          </cell>
          <cell r="AA64">
            <v>666</v>
          </cell>
          <cell r="AC64">
            <v>6245</v>
          </cell>
          <cell r="AD64">
            <v>6295</v>
          </cell>
          <cell r="AE64">
            <v>6355</v>
          </cell>
          <cell r="AF64">
            <v>6393</v>
          </cell>
          <cell r="AG64">
            <v>6404</v>
          </cell>
          <cell r="AI64">
            <v>1956</v>
          </cell>
          <cell r="AK64">
            <v>421039</v>
          </cell>
          <cell r="AL64">
            <v>208898</v>
          </cell>
          <cell r="AM64">
            <v>212141</v>
          </cell>
          <cell r="AN64">
            <v>375981</v>
          </cell>
          <cell r="AO64">
            <v>246276</v>
          </cell>
          <cell r="AP64">
            <v>129705</v>
          </cell>
          <cell r="AR64">
            <v>481620.47132543416</v>
          </cell>
          <cell r="AS64">
            <v>315472.2265118254</v>
          </cell>
          <cell r="AT64">
            <v>166148.24481360876</v>
          </cell>
          <cell r="AV64">
            <v>0.41</v>
          </cell>
          <cell r="AW64">
            <v>0.32700000000000001</v>
          </cell>
          <cell r="AX64">
            <v>0.75900000000000001</v>
          </cell>
          <cell r="AZ64">
            <v>0.30299999999999999</v>
          </cell>
          <cell r="BA64">
            <v>0.33600000000000002</v>
          </cell>
          <cell r="BB64">
            <v>0.16699999999999998</v>
          </cell>
          <cell r="BD64">
            <v>363146</v>
          </cell>
          <cell r="BE64">
            <v>87694</v>
          </cell>
          <cell r="BF64">
            <v>275452</v>
          </cell>
          <cell r="BH64">
            <v>0.71757701387563022</v>
          </cell>
          <cell r="BI64">
            <v>0.26454584279498849</v>
          </cell>
          <cell r="BJ64">
            <v>1.5777651692208838</v>
          </cell>
        </row>
        <row r="65">
          <cell r="B65">
            <v>57</v>
          </cell>
          <cell r="C65">
            <v>13</v>
          </cell>
          <cell r="D65">
            <v>1</v>
          </cell>
          <cell r="E65" t="str">
            <v>Meerut</v>
          </cell>
          <cell r="F65" t="str">
            <v>Split</v>
          </cell>
          <cell r="G65">
            <v>2</v>
          </cell>
          <cell r="H65">
            <v>3447912</v>
          </cell>
          <cell r="I65">
            <v>2171355</v>
          </cell>
          <cell r="J65">
            <v>1276557</v>
          </cell>
          <cell r="K65">
            <v>2484234</v>
          </cell>
          <cell r="L65">
            <v>1564470</v>
          </cell>
          <cell r="M65">
            <v>919764</v>
          </cell>
          <cell r="N65">
            <v>3001636</v>
          </cell>
          <cell r="O65">
            <v>1544542</v>
          </cell>
          <cell r="P65">
            <v>1457094</v>
          </cell>
          <cell r="Q65">
            <v>24.91</v>
          </cell>
          <cell r="R65">
            <v>24.16</v>
          </cell>
          <cell r="S65">
            <v>2.2491534005144365E-2</v>
          </cell>
          <cell r="T65">
            <v>2.1875931890339206E-2</v>
          </cell>
          <cell r="U65">
            <v>1.9099415271484732E-2</v>
          </cell>
          <cell r="W65">
            <v>0</v>
          </cell>
          <cell r="X65">
            <v>0</v>
          </cell>
          <cell r="Y65">
            <v>0</v>
          </cell>
          <cell r="Z65">
            <v>0</v>
          </cell>
          <cell r="AA65">
            <v>0</v>
          </cell>
          <cell r="AC65">
            <v>2</v>
          </cell>
          <cell r="AD65">
            <v>2</v>
          </cell>
          <cell r="AE65">
            <v>2</v>
          </cell>
          <cell r="AF65">
            <v>2</v>
          </cell>
          <cell r="AG65">
            <v>2</v>
          </cell>
          <cell r="AI65">
            <v>2522</v>
          </cell>
          <cell r="AK65">
            <v>501289</v>
          </cell>
          <cell r="AL65">
            <v>318185</v>
          </cell>
          <cell r="AM65">
            <v>183104</v>
          </cell>
          <cell r="AN65">
            <v>361181</v>
          </cell>
          <cell r="AO65">
            <v>229254</v>
          </cell>
          <cell r="AP65">
            <v>131927</v>
          </cell>
          <cell r="AR65">
            <v>462662.11179232894</v>
          </cell>
          <cell r="AS65">
            <v>293667.55110827694</v>
          </cell>
          <cell r="AT65">
            <v>168994.56068405198</v>
          </cell>
          <cell r="AV65">
            <v>0.41</v>
          </cell>
          <cell r="AW65">
            <v>0.32700000000000001</v>
          </cell>
          <cell r="AX65">
            <v>0.75900000000000001</v>
          </cell>
          <cell r="AZ65">
            <v>0.30299999999999999</v>
          </cell>
          <cell r="BA65">
            <v>0.33600000000000002</v>
          </cell>
          <cell r="BB65">
            <v>0.16699999999999998</v>
          </cell>
          <cell r="BD65">
            <v>250995</v>
          </cell>
          <cell r="BE65">
            <v>90055</v>
          </cell>
          <cell r="BF65">
            <v>160940</v>
          </cell>
          <cell r="BH65">
            <v>0.51628953998705251</v>
          </cell>
          <cell r="BI65">
            <v>0.29183949218209543</v>
          </cell>
          <cell r="BJ65">
            <v>0.90632396250463898</v>
          </cell>
        </row>
        <row r="66">
          <cell r="B66">
            <v>58</v>
          </cell>
          <cell r="C66">
            <v>14</v>
          </cell>
          <cell r="D66">
            <v>4</v>
          </cell>
          <cell r="E66" t="str">
            <v>Mirzapur</v>
          </cell>
          <cell r="H66">
            <v>1657139</v>
          </cell>
          <cell r="I66">
            <v>1428499</v>
          </cell>
          <cell r="J66">
            <v>228640</v>
          </cell>
          <cell r="K66">
            <v>1657139</v>
          </cell>
          <cell r="L66">
            <v>1428499</v>
          </cell>
          <cell r="M66">
            <v>228640</v>
          </cell>
          <cell r="N66">
            <v>2114852</v>
          </cell>
          <cell r="O66">
            <v>1828102</v>
          </cell>
          <cell r="P66">
            <v>286750</v>
          </cell>
          <cell r="Q66">
            <v>31.4</v>
          </cell>
          <cell r="R66">
            <v>27.62</v>
          </cell>
          <cell r="S66">
            <v>2.768386149316715E-2</v>
          </cell>
          <cell r="T66">
            <v>2.4688527955109452E-2</v>
          </cell>
          <cell r="U66">
            <v>2.4689071016630315E-2</v>
          </cell>
          <cell r="W66">
            <v>522</v>
          </cell>
          <cell r="X66">
            <v>524</v>
          </cell>
          <cell r="Y66">
            <v>528</v>
          </cell>
          <cell r="Z66">
            <v>528</v>
          </cell>
          <cell r="AA66">
            <v>528</v>
          </cell>
          <cell r="AC66">
            <v>1711</v>
          </cell>
          <cell r="AD66">
            <v>1761</v>
          </cell>
          <cell r="AE66">
            <v>1827</v>
          </cell>
          <cell r="AF66">
            <v>1906</v>
          </cell>
          <cell r="AG66">
            <v>1943</v>
          </cell>
          <cell r="AI66">
            <v>4522</v>
          </cell>
          <cell r="AK66">
            <v>233908</v>
          </cell>
          <cell r="AL66">
            <v>204543</v>
          </cell>
          <cell r="AM66">
            <v>29365</v>
          </cell>
          <cell r="AN66">
            <v>233908</v>
          </cell>
          <cell r="AO66">
            <v>204543</v>
          </cell>
          <cell r="AP66">
            <v>29365</v>
          </cell>
          <cell r="AR66">
            <v>299629.1865992953</v>
          </cell>
          <cell r="AS66">
            <v>262013.49553918489</v>
          </cell>
          <cell r="AT66">
            <v>37615.69106011041</v>
          </cell>
          <cell r="AV66">
            <v>0.41</v>
          </cell>
          <cell r="AW66">
            <v>0.32700000000000001</v>
          </cell>
          <cell r="AX66">
            <v>0.75900000000000001</v>
          </cell>
          <cell r="AZ66">
            <v>0.30299999999999999</v>
          </cell>
          <cell r="BA66">
            <v>0.33600000000000002</v>
          </cell>
          <cell r="BB66">
            <v>0.16699999999999998</v>
          </cell>
          <cell r="BD66">
            <v>78459</v>
          </cell>
          <cell r="BE66">
            <v>48196</v>
          </cell>
          <cell r="BF66">
            <v>30263</v>
          </cell>
          <cell r="BH66">
            <v>0.24920161083589282</v>
          </cell>
          <cell r="BI66">
            <v>0.17505701816770766</v>
          </cell>
          <cell r="BJ66">
            <v>0.76565852955302571</v>
          </cell>
        </row>
        <row r="67">
          <cell r="B67">
            <v>59</v>
          </cell>
          <cell r="C67">
            <v>14</v>
          </cell>
          <cell r="D67">
            <v>4</v>
          </cell>
          <cell r="E67" t="str">
            <v>Sant Ravidas Nagar Bhadohi</v>
          </cell>
          <cell r="F67" t="str">
            <v>New</v>
          </cell>
          <cell r="G67">
            <v>1</v>
          </cell>
          <cell r="H67">
            <v>0</v>
          </cell>
          <cell r="I67">
            <v>0</v>
          </cell>
          <cell r="J67">
            <v>0</v>
          </cell>
          <cell r="K67">
            <v>1070364</v>
          </cell>
          <cell r="L67">
            <v>779187</v>
          </cell>
          <cell r="M67">
            <v>291177</v>
          </cell>
          <cell r="N67">
            <v>1352056</v>
          </cell>
          <cell r="O67">
            <v>1179423</v>
          </cell>
          <cell r="P67">
            <v>172633</v>
          </cell>
          <cell r="Q67">
            <v>38.159999999999997</v>
          </cell>
          <cell r="R67">
            <v>25.47</v>
          </cell>
          <cell r="S67">
            <v>3.2852327347188126E-2</v>
          </cell>
          <cell r="T67">
            <v>2.2949018069388538E-2</v>
          </cell>
          <cell r="U67">
            <v>2.3637809033460133E-2</v>
          </cell>
          <cell r="W67">
            <v>697</v>
          </cell>
          <cell r="X67">
            <v>702</v>
          </cell>
          <cell r="Y67">
            <v>706</v>
          </cell>
          <cell r="Z67">
            <v>706</v>
          </cell>
          <cell r="AA67">
            <v>706</v>
          </cell>
          <cell r="AC67">
            <v>4777</v>
          </cell>
          <cell r="AD67">
            <v>4841</v>
          </cell>
          <cell r="AE67">
            <v>4992</v>
          </cell>
          <cell r="AF67">
            <v>5060</v>
          </cell>
          <cell r="AG67">
            <v>5135</v>
          </cell>
          <cell r="AI67">
            <v>960</v>
          </cell>
          <cell r="AK67">
            <v>0</v>
          </cell>
          <cell r="AL67">
            <v>0</v>
          </cell>
          <cell r="AM67">
            <v>0</v>
          </cell>
          <cell r="AN67">
            <v>135180</v>
          </cell>
          <cell r="AO67">
            <v>98839</v>
          </cell>
          <cell r="AP67">
            <v>36341</v>
          </cell>
          <cell r="AR67">
            <v>173161.55687061895</v>
          </cell>
          <cell r="AS67">
            <v>126609.81742517464</v>
          </cell>
          <cell r="AT67">
            <v>46551.73944544432</v>
          </cell>
          <cell r="AV67">
            <v>0.41</v>
          </cell>
          <cell r="AW67">
            <v>0.32700000000000001</v>
          </cell>
          <cell r="AX67">
            <v>0.75900000000000001</v>
          </cell>
          <cell r="AZ67">
            <v>0.30299999999999999</v>
          </cell>
          <cell r="BA67">
            <v>0.33600000000000002</v>
          </cell>
          <cell r="BB67">
            <v>0.16699999999999998</v>
          </cell>
          <cell r="BD67">
            <v>42836</v>
          </cell>
          <cell r="BE67">
            <v>22993</v>
          </cell>
          <cell r="BF67">
            <v>19843</v>
          </cell>
          <cell r="BH67">
            <v>0.23542339598310361</v>
          </cell>
          <cell r="BI67">
            <v>0.17283052486549333</v>
          </cell>
          <cell r="BJ67">
            <v>0.40566133077833433</v>
          </cell>
        </row>
        <row r="68">
          <cell r="B68">
            <v>60</v>
          </cell>
          <cell r="C68">
            <v>14</v>
          </cell>
          <cell r="D68">
            <v>4</v>
          </cell>
          <cell r="E68" t="str">
            <v>Sonbhadra</v>
          </cell>
          <cell r="H68">
            <v>1075041</v>
          </cell>
          <cell r="I68">
            <v>930958</v>
          </cell>
          <cell r="J68">
            <v>144083</v>
          </cell>
          <cell r="K68">
            <v>1075041</v>
          </cell>
          <cell r="L68">
            <v>930958</v>
          </cell>
          <cell r="M68">
            <v>144083</v>
          </cell>
          <cell r="N68">
            <v>1463468</v>
          </cell>
          <cell r="O68">
            <v>1186754</v>
          </cell>
          <cell r="P68">
            <v>276714</v>
          </cell>
          <cell r="Q68">
            <v>38.18</v>
          </cell>
          <cell r="R68">
            <v>36.130000000000003</v>
          </cell>
          <cell r="S68">
            <v>3.2867277912497883E-2</v>
          </cell>
          <cell r="T68">
            <v>3.1324617645245967E-2</v>
          </cell>
          <cell r="U68">
            <v>3.132565264149223E-2</v>
          </cell>
          <cell r="W68">
            <v>597</v>
          </cell>
          <cell r="X68">
            <v>597</v>
          </cell>
          <cell r="Y68">
            <v>602</v>
          </cell>
          <cell r="Z68">
            <v>602</v>
          </cell>
          <cell r="AA68">
            <v>602</v>
          </cell>
          <cell r="AC68">
            <v>9142</v>
          </cell>
          <cell r="AD68">
            <v>9216</v>
          </cell>
          <cell r="AE68">
            <v>9698</v>
          </cell>
          <cell r="AF68">
            <v>9954</v>
          </cell>
          <cell r="AG68">
            <v>10099</v>
          </cell>
          <cell r="AI68">
            <v>6788</v>
          </cell>
          <cell r="AK68">
            <v>192584</v>
          </cell>
          <cell r="AL68">
            <v>162303</v>
          </cell>
          <cell r="AM68">
            <v>30281</v>
          </cell>
          <cell r="AN68">
            <v>192584</v>
          </cell>
          <cell r="AO68">
            <v>162303</v>
          </cell>
          <cell r="AP68">
            <v>30281</v>
          </cell>
          <cell r="AR68">
            <v>246694.37245429266</v>
          </cell>
          <cell r="AS68">
            <v>207905.31265551169</v>
          </cell>
          <cell r="AT68">
            <v>38789.059798780982</v>
          </cell>
          <cell r="AV68">
            <v>0.41</v>
          </cell>
          <cell r="AW68">
            <v>0.32700000000000001</v>
          </cell>
          <cell r="AX68">
            <v>0.75900000000000001</v>
          </cell>
          <cell r="AZ68">
            <v>0.30299999999999999</v>
          </cell>
          <cell r="BA68">
            <v>0.33600000000000002</v>
          </cell>
          <cell r="BB68">
            <v>0.16699999999999998</v>
          </cell>
          <cell r="BD68">
            <v>23798</v>
          </cell>
          <cell r="BE68">
            <v>7745</v>
          </cell>
          <cell r="BF68">
            <v>16053</v>
          </cell>
          <cell r="BH68">
            <v>9.1806495533818477E-2</v>
          </cell>
          <cell r="BI68">
            <v>3.5452594803726992E-2</v>
          </cell>
          <cell r="BJ68">
            <v>0.39385752258695533</v>
          </cell>
        </row>
        <row r="69">
          <cell r="B69">
            <v>61</v>
          </cell>
          <cell r="C69">
            <v>15</v>
          </cell>
          <cell r="D69">
            <v>1</v>
          </cell>
          <cell r="E69" t="str">
            <v>Bijnor</v>
          </cell>
          <cell r="H69">
            <v>2454521</v>
          </cell>
          <cell r="I69">
            <v>1839169</v>
          </cell>
          <cell r="J69">
            <v>615352</v>
          </cell>
          <cell r="K69">
            <v>2454521</v>
          </cell>
          <cell r="L69">
            <v>1839169</v>
          </cell>
          <cell r="M69">
            <v>615352</v>
          </cell>
          <cell r="N69">
            <v>3130586</v>
          </cell>
          <cell r="O69">
            <v>2369001</v>
          </cell>
          <cell r="P69">
            <v>761585</v>
          </cell>
          <cell r="Q69">
            <v>27.76</v>
          </cell>
          <cell r="R69">
            <v>27.16</v>
          </cell>
          <cell r="S69">
            <v>2.4800881524607021E-2</v>
          </cell>
          <cell r="T69">
            <v>2.4318583577521258E-2</v>
          </cell>
          <cell r="U69">
            <v>2.4627219070865403E-2</v>
          </cell>
          <cell r="W69">
            <v>971</v>
          </cell>
          <cell r="X69">
            <v>971</v>
          </cell>
          <cell r="Y69">
            <v>975</v>
          </cell>
          <cell r="Z69">
            <v>975</v>
          </cell>
          <cell r="AA69">
            <v>975</v>
          </cell>
          <cell r="AC69">
            <v>25546</v>
          </cell>
          <cell r="AD69">
            <v>25746</v>
          </cell>
          <cell r="AE69">
            <v>26203</v>
          </cell>
          <cell r="AF69">
            <v>26593</v>
          </cell>
          <cell r="AG69">
            <v>26788</v>
          </cell>
          <cell r="AI69">
            <v>4561</v>
          </cell>
          <cell r="AK69">
            <v>372875</v>
          </cell>
          <cell r="AL69">
            <v>286469</v>
          </cell>
          <cell r="AM69">
            <v>86406</v>
          </cell>
          <cell r="AN69">
            <v>372875</v>
          </cell>
          <cell r="AO69">
            <v>286469</v>
          </cell>
          <cell r="AP69">
            <v>86406</v>
          </cell>
          <cell r="AR69">
            <v>477641.77776395949</v>
          </cell>
          <cell r="AS69">
            <v>366958.26331683196</v>
          </cell>
          <cell r="AT69">
            <v>110683.51444712754</v>
          </cell>
          <cell r="AV69">
            <v>0.41</v>
          </cell>
          <cell r="AW69">
            <v>0.32700000000000001</v>
          </cell>
          <cell r="AX69">
            <v>0.75900000000000001</v>
          </cell>
          <cell r="AZ69">
            <v>0.30299999999999999</v>
          </cell>
          <cell r="BA69">
            <v>0.33600000000000002</v>
          </cell>
          <cell r="BB69">
            <v>0.16699999999999998</v>
          </cell>
          <cell r="BD69">
            <v>161879</v>
          </cell>
          <cell r="BE69">
            <v>93207</v>
          </cell>
          <cell r="BF69">
            <v>68672</v>
          </cell>
          <cell r="BH69">
            <v>0.32253763624540649</v>
          </cell>
          <cell r="BI69">
            <v>0.24172638101876123</v>
          </cell>
          <cell r="BJ69">
            <v>0.59045791346599108</v>
          </cell>
        </row>
        <row r="70">
          <cell r="B70">
            <v>62</v>
          </cell>
          <cell r="C70">
            <v>15</v>
          </cell>
          <cell r="D70">
            <v>1</v>
          </cell>
          <cell r="E70" t="str">
            <v>Jyotiba Phule Nagar</v>
          </cell>
          <cell r="F70" t="str">
            <v>New</v>
          </cell>
          <cell r="G70">
            <v>1</v>
          </cell>
          <cell r="H70">
            <v>0</v>
          </cell>
          <cell r="I70">
            <v>0</v>
          </cell>
          <cell r="J70">
            <v>0</v>
          </cell>
          <cell r="K70">
            <v>1177068</v>
          </cell>
          <cell r="L70">
            <v>851608</v>
          </cell>
          <cell r="M70">
            <v>325460</v>
          </cell>
          <cell r="N70">
            <v>1499193</v>
          </cell>
          <cell r="O70">
            <v>1129758</v>
          </cell>
          <cell r="P70">
            <v>369435</v>
          </cell>
          <cell r="Q70">
            <v>28.25</v>
          </cell>
          <cell r="R70">
            <v>29.72</v>
          </cell>
          <cell r="S70">
            <v>2.5193248361054188E-2</v>
          </cell>
          <cell r="T70">
            <v>2.636230638392334E-2</v>
          </cell>
          <cell r="U70">
            <v>2.4484988701083843E-2</v>
          </cell>
          <cell r="W70">
            <v>6</v>
          </cell>
          <cell r="X70">
            <v>6</v>
          </cell>
          <cell r="Y70">
            <v>9</v>
          </cell>
          <cell r="Z70">
            <v>9</v>
          </cell>
          <cell r="AA70">
            <v>9</v>
          </cell>
          <cell r="AC70">
            <v>0</v>
          </cell>
          <cell r="AD70">
            <v>175</v>
          </cell>
          <cell r="AE70">
            <v>0</v>
          </cell>
          <cell r="AF70">
            <v>0</v>
          </cell>
          <cell r="AG70">
            <v>0</v>
          </cell>
          <cell r="AI70">
            <v>2321</v>
          </cell>
          <cell r="AK70">
            <v>0</v>
          </cell>
          <cell r="AL70">
            <v>0</v>
          </cell>
          <cell r="AM70">
            <v>0</v>
          </cell>
          <cell r="AN70">
            <v>172103</v>
          </cell>
          <cell r="AO70">
            <v>128464</v>
          </cell>
          <cell r="AP70">
            <v>43639</v>
          </cell>
          <cell r="AR70">
            <v>220458.82099500025</v>
          </cell>
          <cell r="AS70">
            <v>164558.56074735313</v>
          </cell>
          <cell r="AT70">
            <v>55900.260247647144</v>
          </cell>
          <cell r="AV70">
            <v>0.41</v>
          </cell>
          <cell r="AW70">
            <v>0.32700000000000001</v>
          </cell>
          <cell r="AX70">
            <v>0.75900000000000001</v>
          </cell>
          <cell r="AZ70">
            <v>0.30299999999999999</v>
          </cell>
          <cell r="BA70">
            <v>0.33600000000000002</v>
          </cell>
          <cell r="BB70">
            <v>0.16699999999999998</v>
          </cell>
          <cell r="BD70">
            <v>38159</v>
          </cell>
          <cell r="BE70">
            <v>11529</v>
          </cell>
          <cell r="BF70">
            <v>26630</v>
          </cell>
          <cell r="BH70">
            <v>0.16472582699065666</v>
          </cell>
          <cell r="BI70">
            <v>6.6675050137284197E-2</v>
          </cell>
          <cell r="BJ70">
            <v>0.45336660697396602</v>
          </cell>
        </row>
        <row r="71">
          <cell r="B71">
            <v>63</v>
          </cell>
          <cell r="C71">
            <v>15</v>
          </cell>
          <cell r="D71">
            <v>1</v>
          </cell>
          <cell r="E71" t="str">
            <v>Moradabad</v>
          </cell>
          <cell r="F71" t="str">
            <v>Split</v>
          </cell>
          <cell r="G71">
            <v>2</v>
          </cell>
          <cell r="H71">
            <v>4121035</v>
          </cell>
          <cell r="I71">
            <v>2981566</v>
          </cell>
          <cell r="J71">
            <v>1139469</v>
          </cell>
          <cell r="K71">
            <v>2943967</v>
          </cell>
          <cell r="L71">
            <v>2129958</v>
          </cell>
          <cell r="M71">
            <v>814009</v>
          </cell>
          <cell r="N71">
            <v>3749630</v>
          </cell>
          <cell r="O71">
            <v>2586152</v>
          </cell>
          <cell r="P71">
            <v>1163478</v>
          </cell>
          <cell r="Q71">
            <v>31.89</v>
          </cell>
          <cell r="R71">
            <v>26.45</v>
          </cell>
          <cell r="S71">
            <v>2.8066450579064206E-2</v>
          </cell>
          <cell r="T71">
            <v>2.3745211448876979E-2</v>
          </cell>
          <cell r="U71">
            <v>2.4484867213547812E-2</v>
          </cell>
          <cell r="W71">
            <v>638</v>
          </cell>
          <cell r="X71">
            <v>640</v>
          </cell>
          <cell r="Y71">
            <v>641</v>
          </cell>
          <cell r="Z71">
            <v>641</v>
          </cell>
          <cell r="AA71">
            <v>641</v>
          </cell>
          <cell r="AC71">
            <v>8628</v>
          </cell>
          <cell r="AD71">
            <v>8807</v>
          </cell>
          <cell r="AE71">
            <v>8945</v>
          </cell>
          <cell r="AF71">
            <v>9006</v>
          </cell>
          <cell r="AG71">
            <v>9041</v>
          </cell>
          <cell r="AI71">
            <v>3647</v>
          </cell>
          <cell r="AK71">
            <v>602550</v>
          </cell>
          <cell r="AL71">
            <v>449767</v>
          </cell>
          <cell r="AM71">
            <v>152783</v>
          </cell>
          <cell r="AN71">
            <v>430447</v>
          </cell>
          <cell r="AO71">
            <v>321303</v>
          </cell>
          <cell r="AP71">
            <v>109144</v>
          </cell>
          <cell r="AR71">
            <v>551389.79634773871</v>
          </cell>
          <cell r="AS71">
            <v>411579.58061252022</v>
          </cell>
          <cell r="AT71">
            <v>139810.21573521849</v>
          </cell>
          <cell r="AV71">
            <v>0.41</v>
          </cell>
          <cell r="AW71">
            <v>0.32700000000000001</v>
          </cell>
          <cell r="AX71">
            <v>0.75900000000000001</v>
          </cell>
          <cell r="AZ71">
            <v>0.30299999999999999</v>
          </cell>
          <cell r="BA71">
            <v>0.33600000000000002</v>
          </cell>
          <cell r="BB71">
            <v>0.16699999999999998</v>
          </cell>
          <cell r="BD71">
            <v>176984</v>
          </cell>
          <cell r="BE71">
            <v>60869</v>
          </cell>
          <cell r="BF71">
            <v>116115</v>
          </cell>
          <cell r="BH71">
            <v>0.30546923219786748</v>
          </cell>
          <cell r="BI71">
            <v>0.1407455066244844</v>
          </cell>
          <cell r="BJ71">
            <v>0.79039031991597131</v>
          </cell>
        </row>
        <row r="72">
          <cell r="B72">
            <v>64</v>
          </cell>
          <cell r="C72">
            <v>15</v>
          </cell>
          <cell r="D72">
            <v>1</v>
          </cell>
          <cell r="E72" t="str">
            <v>Rampur</v>
          </cell>
          <cell r="H72">
            <v>1502141</v>
          </cell>
          <cell r="I72">
            <v>1109425</v>
          </cell>
          <cell r="J72">
            <v>392716</v>
          </cell>
          <cell r="K72">
            <v>1502141</v>
          </cell>
          <cell r="L72">
            <v>1109425</v>
          </cell>
          <cell r="M72">
            <v>392716</v>
          </cell>
          <cell r="N72">
            <v>1922450</v>
          </cell>
          <cell r="O72">
            <v>1442386</v>
          </cell>
          <cell r="P72">
            <v>480064</v>
          </cell>
          <cell r="Q72">
            <v>27.45</v>
          </cell>
          <cell r="R72">
            <v>27.98</v>
          </cell>
          <cell r="S72">
            <v>2.4551949395413608E-2</v>
          </cell>
          <cell r="T72">
            <v>2.4977213459784542E-2</v>
          </cell>
          <cell r="U72">
            <v>2.4977743861476887E-2</v>
          </cell>
          <cell r="W72">
            <v>0</v>
          </cell>
          <cell r="X72">
            <v>0</v>
          </cell>
          <cell r="Y72">
            <v>0</v>
          </cell>
          <cell r="Z72">
            <v>0</v>
          </cell>
          <cell r="AA72">
            <v>0</v>
          </cell>
          <cell r="AC72">
            <v>21</v>
          </cell>
          <cell r="AD72">
            <v>21</v>
          </cell>
          <cell r="AE72">
            <v>21</v>
          </cell>
          <cell r="AF72">
            <v>21</v>
          </cell>
          <cell r="AG72">
            <v>21</v>
          </cell>
          <cell r="AI72">
            <v>2367</v>
          </cell>
          <cell r="AK72">
            <v>224785</v>
          </cell>
          <cell r="AL72">
            <v>170500</v>
          </cell>
          <cell r="AM72">
            <v>54285</v>
          </cell>
          <cell r="AN72">
            <v>224785</v>
          </cell>
          <cell r="AO72">
            <v>170500</v>
          </cell>
          <cell r="AP72">
            <v>54285</v>
          </cell>
          <cell r="AR72">
            <v>287942.8951114224</v>
          </cell>
          <cell r="AS72">
            <v>218405.42570232676</v>
          </cell>
          <cell r="AT72">
            <v>69537.469409095647</v>
          </cell>
          <cell r="AV72">
            <v>0.41</v>
          </cell>
          <cell r="AW72">
            <v>0.32700000000000001</v>
          </cell>
          <cell r="AX72">
            <v>0.75900000000000001</v>
          </cell>
          <cell r="AZ72">
            <v>0.30299999999999999</v>
          </cell>
          <cell r="BA72">
            <v>0.33600000000000002</v>
          </cell>
          <cell r="BB72">
            <v>0.16699999999999998</v>
          </cell>
          <cell r="BD72">
            <v>57996</v>
          </cell>
          <cell r="BE72">
            <v>26654</v>
          </cell>
          <cell r="BF72">
            <v>31342</v>
          </cell>
          <cell r="BH72">
            <v>0.19168311849293929</v>
          </cell>
          <cell r="BI72">
            <v>0.11614249793283994</v>
          </cell>
          <cell r="BJ72">
            <v>0.42894342622982679</v>
          </cell>
        </row>
        <row r="73">
          <cell r="B73">
            <v>65</v>
          </cell>
          <cell r="C73">
            <v>16</v>
          </cell>
          <cell r="D73">
            <v>1</v>
          </cell>
          <cell r="E73" t="str">
            <v>Muzaffarnagar</v>
          </cell>
          <cell r="H73">
            <v>2842543</v>
          </cell>
          <cell r="I73">
            <v>2143313</v>
          </cell>
          <cell r="J73">
            <v>699230</v>
          </cell>
          <cell r="K73">
            <v>2842543</v>
          </cell>
          <cell r="L73">
            <v>2143313</v>
          </cell>
          <cell r="M73">
            <v>699230</v>
          </cell>
          <cell r="N73">
            <v>3541952</v>
          </cell>
          <cell r="O73">
            <v>2638123</v>
          </cell>
          <cell r="P73">
            <v>903829</v>
          </cell>
          <cell r="Q73">
            <v>26.42</v>
          </cell>
          <cell r="R73">
            <v>24.61</v>
          </cell>
          <cell r="S73">
            <v>2.372092071282661E-2</v>
          </cell>
          <cell r="T73">
            <v>2.2245693406858003E-2</v>
          </cell>
          <cell r="U73">
            <v>2.2241628923095336E-2</v>
          </cell>
          <cell r="W73">
            <v>205</v>
          </cell>
          <cell r="X73">
            <v>205</v>
          </cell>
          <cell r="Y73">
            <v>210</v>
          </cell>
          <cell r="Z73">
            <v>210</v>
          </cell>
          <cell r="AA73">
            <v>210</v>
          </cell>
          <cell r="AC73">
            <v>9444</v>
          </cell>
          <cell r="AD73">
            <v>9585</v>
          </cell>
          <cell r="AE73">
            <v>9726</v>
          </cell>
          <cell r="AF73">
            <v>9843</v>
          </cell>
          <cell r="AG73">
            <v>9965</v>
          </cell>
          <cell r="AI73">
            <v>4008</v>
          </cell>
          <cell r="AK73">
            <v>424027</v>
          </cell>
          <cell r="AL73">
            <v>324619</v>
          </cell>
          <cell r="AM73">
            <v>99408</v>
          </cell>
          <cell r="AN73">
            <v>424027</v>
          </cell>
          <cell r="AO73">
            <v>324619</v>
          </cell>
          <cell r="AP73">
            <v>99408</v>
          </cell>
          <cell r="AR73">
            <v>543165.967415135</v>
          </cell>
          <cell r="AS73">
            <v>415827.27792412677</v>
          </cell>
          <cell r="AT73">
            <v>127338.6894910082</v>
          </cell>
          <cell r="AV73">
            <v>0.41</v>
          </cell>
          <cell r="AW73">
            <v>0.32700000000000001</v>
          </cell>
          <cell r="AX73">
            <v>0.75900000000000001</v>
          </cell>
          <cell r="AZ73">
            <v>0.30299999999999999</v>
          </cell>
          <cell r="BA73">
            <v>0.33600000000000002</v>
          </cell>
          <cell r="BB73">
            <v>0.16699999999999998</v>
          </cell>
          <cell r="BD73">
            <v>221450</v>
          </cell>
          <cell r="BE73">
            <v>130889</v>
          </cell>
          <cell r="BF73">
            <v>90561</v>
          </cell>
          <cell r="BH73">
            <v>0.38800321634736418</v>
          </cell>
          <cell r="BI73">
            <v>0.29955899607652953</v>
          </cell>
          <cell r="BJ73">
            <v>0.67681975364917191</v>
          </cell>
        </row>
        <row r="74">
          <cell r="B74">
            <v>66</v>
          </cell>
          <cell r="C74">
            <v>16</v>
          </cell>
          <cell r="D74">
            <v>1</v>
          </cell>
          <cell r="E74" t="str">
            <v>Saharanpur</v>
          </cell>
          <cell r="H74">
            <v>2309029</v>
          </cell>
          <cell r="I74">
            <v>1719377</v>
          </cell>
          <cell r="J74">
            <v>589652</v>
          </cell>
          <cell r="K74">
            <v>2309029</v>
          </cell>
          <cell r="L74">
            <v>1719377</v>
          </cell>
          <cell r="M74">
            <v>589652</v>
          </cell>
          <cell r="N74">
            <v>2848152</v>
          </cell>
          <cell r="O74">
            <v>2103408</v>
          </cell>
          <cell r="P74">
            <v>744744</v>
          </cell>
          <cell r="Q74">
            <v>26.76</v>
          </cell>
          <cell r="R74">
            <v>23.35</v>
          </cell>
          <cell r="S74">
            <v>2.3995912472692504E-2</v>
          </cell>
          <cell r="T74">
            <v>2.1207311117154015E-2</v>
          </cell>
          <cell r="U74">
            <v>2.120604646314872E-2</v>
          </cell>
          <cell r="X74">
            <v>0</v>
          </cell>
          <cell r="Y74">
            <v>0</v>
          </cell>
          <cell r="Z74">
            <v>0</v>
          </cell>
          <cell r="AA74">
            <v>0</v>
          </cell>
          <cell r="AD74">
            <v>0</v>
          </cell>
          <cell r="AE74">
            <v>0</v>
          </cell>
          <cell r="AF74">
            <v>0</v>
          </cell>
          <cell r="AG74">
            <v>0</v>
          </cell>
          <cell r="AI74">
            <v>3689</v>
          </cell>
          <cell r="AK74">
            <v>367287</v>
          </cell>
          <cell r="AL74">
            <v>275735</v>
          </cell>
          <cell r="AM74">
            <v>91552</v>
          </cell>
          <cell r="AN74">
            <v>367287</v>
          </cell>
          <cell r="AO74">
            <v>275735</v>
          </cell>
          <cell r="AP74">
            <v>91552</v>
          </cell>
          <cell r="AR74">
            <v>470483.71606997354</v>
          </cell>
          <cell r="AS74">
            <v>353208.32877437578</v>
          </cell>
          <cell r="AT74">
            <v>117275.38729559777</v>
          </cell>
          <cell r="AV74">
            <v>0.41</v>
          </cell>
          <cell r="AW74">
            <v>0.32700000000000001</v>
          </cell>
          <cell r="AX74">
            <v>0.75900000000000001</v>
          </cell>
          <cell r="AZ74">
            <v>0.30299999999999999</v>
          </cell>
          <cell r="BA74">
            <v>0.33600000000000002</v>
          </cell>
          <cell r="BB74">
            <v>0.16699999999999998</v>
          </cell>
          <cell r="BD74">
            <v>191369</v>
          </cell>
          <cell r="BE74">
            <v>94914</v>
          </cell>
          <cell r="BF74">
            <v>96455</v>
          </cell>
          <cell r="BH74">
            <v>0.38709644499907664</v>
          </cell>
          <cell r="BI74">
            <v>0.25573580250499112</v>
          </cell>
          <cell r="BJ74">
            <v>0.78272654328318492</v>
          </cell>
        </row>
        <row r="75">
          <cell r="B75">
            <v>67</v>
          </cell>
          <cell r="C75">
            <v>17</v>
          </cell>
          <cell r="D75">
            <v>4</v>
          </cell>
          <cell r="E75" t="str">
            <v>Chandauli</v>
          </cell>
          <cell r="F75" t="str">
            <v>New</v>
          </cell>
          <cell r="G75">
            <v>1</v>
          </cell>
          <cell r="H75">
            <v>0</v>
          </cell>
          <cell r="I75">
            <v>0</v>
          </cell>
          <cell r="J75">
            <v>0</v>
          </cell>
          <cell r="K75">
            <v>1298141</v>
          </cell>
          <cell r="L75">
            <v>945002</v>
          </cell>
          <cell r="M75">
            <v>353139</v>
          </cell>
          <cell r="N75">
            <v>1639777</v>
          </cell>
          <cell r="O75">
            <v>1466354</v>
          </cell>
          <cell r="P75">
            <v>173423</v>
          </cell>
          <cell r="Q75">
            <v>27.33</v>
          </cell>
          <cell r="R75">
            <v>28.63</v>
          </cell>
          <cell r="S75">
            <v>2.4455442250034265E-2</v>
          </cell>
          <cell r="T75">
            <v>2.5496605067313327E-2</v>
          </cell>
          <cell r="U75">
            <v>2.3637747266854525E-2</v>
          </cell>
          <cell r="W75">
            <v>1</v>
          </cell>
          <cell r="X75">
            <v>1</v>
          </cell>
          <cell r="Y75">
            <v>1</v>
          </cell>
          <cell r="Z75">
            <v>1</v>
          </cell>
          <cell r="AA75">
            <v>1</v>
          </cell>
          <cell r="AC75">
            <v>0</v>
          </cell>
          <cell r="AD75">
            <v>0</v>
          </cell>
          <cell r="AE75">
            <v>0</v>
          </cell>
          <cell r="AF75">
            <v>0</v>
          </cell>
          <cell r="AG75">
            <v>0</v>
          </cell>
          <cell r="AI75">
            <v>2554</v>
          </cell>
          <cell r="AK75">
            <v>0</v>
          </cell>
          <cell r="AL75">
            <v>0</v>
          </cell>
          <cell r="AM75">
            <v>0</v>
          </cell>
          <cell r="AN75">
            <v>163949</v>
          </cell>
          <cell r="AO75">
            <v>119875</v>
          </cell>
          <cell r="AP75">
            <v>44074</v>
          </cell>
          <cell r="AR75">
            <v>210013.78966845028</v>
          </cell>
          <cell r="AS75">
            <v>153556.30736695847</v>
          </cell>
          <cell r="AT75">
            <v>56457.482301491786</v>
          </cell>
          <cell r="AV75">
            <v>0.41</v>
          </cell>
          <cell r="AW75">
            <v>0.32700000000000001</v>
          </cell>
          <cell r="AX75">
            <v>0.75900000000000001</v>
          </cell>
          <cell r="AZ75">
            <v>0.30299999999999999</v>
          </cell>
          <cell r="BA75">
            <v>0.33600000000000002</v>
          </cell>
          <cell r="BB75">
            <v>0.16699999999999998</v>
          </cell>
          <cell r="BD75">
            <v>28022</v>
          </cell>
          <cell r="BE75">
            <v>18573</v>
          </cell>
          <cell r="BF75">
            <v>9449</v>
          </cell>
          <cell r="BH75">
            <v>0.12698239354220275</v>
          </cell>
          <cell r="BI75">
            <v>0.11510828698016799</v>
          </cell>
          <cell r="BJ75">
            <v>0.15927827147758239</v>
          </cell>
        </row>
        <row r="76">
          <cell r="B76">
            <v>68</v>
          </cell>
          <cell r="C76">
            <v>17</v>
          </cell>
          <cell r="D76">
            <v>4</v>
          </cell>
          <cell r="E76" t="str">
            <v>Ghazipur</v>
          </cell>
          <cell r="H76">
            <v>2416617</v>
          </cell>
          <cell r="I76">
            <v>2238315</v>
          </cell>
          <cell r="J76">
            <v>178302</v>
          </cell>
          <cell r="K76">
            <v>2416617</v>
          </cell>
          <cell r="L76">
            <v>2238315</v>
          </cell>
          <cell r="M76">
            <v>178302</v>
          </cell>
          <cell r="N76">
            <v>3049337</v>
          </cell>
          <cell r="O76">
            <v>2816348</v>
          </cell>
          <cell r="P76">
            <v>232989</v>
          </cell>
          <cell r="Q76">
            <v>24.27</v>
          </cell>
          <cell r="R76">
            <v>26.18</v>
          </cell>
          <cell r="S76">
            <v>2.1966429283679201E-2</v>
          </cell>
          <cell r="T76">
            <v>2.3526407844567165E-2</v>
          </cell>
          <cell r="U76">
            <v>2.352807503969867E-2</v>
          </cell>
          <cell r="W76">
            <v>844</v>
          </cell>
          <cell r="X76">
            <v>848</v>
          </cell>
          <cell r="Y76">
            <v>857</v>
          </cell>
          <cell r="Z76">
            <v>857</v>
          </cell>
          <cell r="AA76">
            <v>857</v>
          </cell>
          <cell r="AC76">
            <v>15254</v>
          </cell>
          <cell r="AD76">
            <v>15405</v>
          </cell>
          <cell r="AE76">
            <v>15893</v>
          </cell>
          <cell r="AF76">
            <v>16403</v>
          </cell>
          <cell r="AG76">
            <v>16520</v>
          </cell>
          <cell r="AI76">
            <v>3377</v>
          </cell>
          <cell r="AK76">
            <v>341149</v>
          </cell>
          <cell r="AL76">
            <v>318075</v>
          </cell>
          <cell r="AM76">
            <v>23074</v>
          </cell>
          <cell r="AN76">
            <v>341149</v>
          </cell>
          <cell r="AO76">
            <v>318075</v>
          </cell>
          <cell r="AP76">
            <v>23074</v>
          </cell>
          <cell r="AR76">
            <v>437001.7159702233</v>
          </cell>
          <cell r="AS76">
            <v>407444.60868192132</v>
          </cell>
          <cell r="AT76">
            <v>29557.107288301981</v>
          </cell>
          <cell r="AV76">
            <v>0.41</v>
          </cell>
          <cell r="AW76">
            <v>0.32700000000000001</v>
          </cell>
          <cell r="AX76">
            <v>0.75900000000000001</v>
          </cell>
          <cell r="AZ76">
            <v>0.30299999999999999</v>
          </cell>
          <cell r="BA76">
            <v>0.33600000000000002</v>
          </cell>
          <cell r="BB76">
            <v>0.16699999999999998</v>
          </cell>
          <cell r="BD76">
            <v>108922</v>
          </cell>
          <cell r="BE76">
            <v>87767</v>
          </cell>
          <cell r="BF76">
            <v>21155</v>
          </cell>
          <cell r="BH76">
            <v>0.23720544661178103</v>
          </cell>
          <cell r="BI76">
            <v>0.20500047638641103</v>
          </cell>
          <cell r="BJ76">
            <v>0.68115083555321121</v>
          </cell>
        </row>
        <row r="77">
          <cell r="B77">
            <v>69</v>
          </cell>
          <cell r="C77">
            <v>17</v>
          </cell>
          <cell r="D77">
            <v>4</v>
          </cell>
          <cell r="E77" t="str">
            <v>Jaunpur</v>
          </cell>
          <cell r="H77">
            <v>3214636</v>
          </cell>
          <cell r="I77">
            <v>2993297</v>
          </cell>
          <cell r="J77">
            <v>221339</v>
          </cell>
          <cell r="K77">
            <v>3214636</v>
          </cell>
          <cell r="L77">
            <v>2993297</v>
          </cell>
          <cell r="M77">
            <v>221339</v>
          </cell>
          <cell r="N77">
            <v>3911305</v>
          </cell>
          <cell r="O77">
            <v>3622168</v>
          </cell>
          <cell r="P77">
            <v>289137</v>
          </cell>
          <cell r="Q77">
            <v>26.92</v>
          </cell>
          <cell r="R77">
            <v>21.67</v>
          </cell>
          <cell r="S77">
            <v>2.4125090730155119E-2</v>
          </cell>
          <cell r="T77">
            <v>1.9807850391679871E-2</v>
          </cell>
          <cell r="U77">
            <v>1.9809346460711197E-2</v>
          </cell>
          <cell r="X77">
            <v>0</v>
          </cell>
          <cell r="Y77">
            <v>0</v>
          </cell>
          <cell r="Z77">
            <v>0</v>
          </cell>
          <cell r="AA77">
            <v>0</v>
          </cell>
          <cell r="AD77">
            <v>0</v>
          </cell>
          <cell r="AE77">
            <v>0</v>
          </cell>
          <cell r="AF77">
            <v>0</v>
          </cell>
          <cell r="AG77">
            <v>0</v>
          </cell>
          <cell r="AI77">
            <v>4038</v>
          </cell>
          <cell r="AK77">
            <v>416729</v>
          </cell>
          <cell r="AL77">
            <v>387440</v>
          </cell>
          <cell r="AM77">
            <v>29289</v>
          </cell>
          <cell r="AN77">
            <v>416729</v>
          </cell>
          <cell r="AO77">
            <v>387440</v>
          </cell>
          <cell r="AP77">
            <v>29289</v>
          </cell>
          <cell r="AR77">
            <v>533817.44661293214</v>
          </cell>
          <cell r="AS77">
            <v>496299.10929096473</v>
          </cell>
          <cell r="AT77">
            <v>37518.337321967439</v>
          </cell>
          <cell r="AV77">
            <v>0.41</v>
          </cell>
          <cell r="AW77">
            <v>0.32700000000000001</v>
          </cell>
          <cell r="AX77">
            <v>0.75900000000000001</v>
          </cell>
          <cell r="AZ77">
            <v>0.30299999999999999</v>
          </cell>
          <cell r="BA77">
            <v>0.33600000000000002</v>
          </cell>
          <cell r="BB77">
            <v>0.16699999999999998</v>
          </cell>
          <cell r="BD77">
            <v>125326</v>
          </cell>
          <cell r="BE77">
            <v>93244</v>
          </cell>
          <cell r="BF77">
            <v>32082</v>
          </cell>
          <cell r="BH77">
            <v>0.2234295480609054</v>
          </cell>
          <cell r="BI77">
            <v>0.17880085532411252</v>
          </cell>
          <cell r="BJ77">
            <v>0.8137856788247767</v>
          </cell>
        </row>
        <row r="78">
          <cell r="B78">
            <v>70</v>
          </cell>
          <cell r="C78">
            <v>17</v>
          </cell>
          <cell r="D78">
            <v>4</v>
          </cell>
          <cell r="E78" t="str">
            <v>Varanasi</v>
          </cell>
          <cell r="F78" t="str">
            <v>Split</v>
          </cell>
          <cell r="G78">
            <v>2</v>
          </cell>
          <cell r="H78">
            <v>4860582</v>
          </cell>
          <cell r="I78">
            <v>3538334</v>
          </cell>
          <cell r="J78">
            <v>1322248</v>
          </cell>
          <cell r="K78">
            <v>2492077</v>
          </cell>
          <cell r="L78">
            <v>1814145</v>
          </cell>
          <cell r="M78">
            <v>677932</v>
          </cell>
          <cell r="N78">
            <v>3147927</v>
          </cell>
          <cell r="O78">
            <v>1879405</v>
          </cell>
          <cell r="P78">
            <v>1268522</v>
          </cell>
          <cell r="Q78">
            <v>30.65</v>
          </cell>
          <cell r="R78">
            <v>25.51</v>
          </cell>
          <cell r="S78">
            <v>2.7095771857297279E-2</v>
          </cell>
          <cell r="T78">
            <v>2.2981625140236606E-2</v>
          </cell>
          <cell r="U78">
            <v>2.3637811315496915E-2</v>
          </cell>
          <cell r="W78">
            <v>296</v>
          </cell>
          <cell r="X78">
            <v>300</v>
          </cell>
          <cell r="Y78">
            <v>302</v>
          </cell>
          <cell r="Z78">
            <v>302</v>
          </cell>
          <cell r="AA78">
            <v>302</v>
          </cell>
          <cell r="AC78">
            <v>6029</v>
          </cell>
          <cell r="AD78">
            <v>6070</v>
          </cell>
          <cell r="AE78">
            <v>6154</v>
          </cell>
          <cell r="AF78">
            <v>6214</v>
          </cell>
          <cell r="AG78">
            <v>6249</v>
          </cell>
          <cell r="AI78">
            <v>1578</v>
          </cell>
          <cell r="AK78">
            <v>613863</v>
          </cell>
          <cell r="AL78">
            <v>448837</v>
          </cell>
          <cell r="AM78">
            <v>165026</v>
          </cell>
          <cell r="AN78">
            <v>314734</v>
          </cell>
          <cell r="AO78">
            <v>230123</v>
          </cell>
          <cell r="AP78">
            <v>84611</v>
          </cell>
          <cell r="AR78">
            <v>403164.88711434673</v>
          </cell>
          <cell r="AS78">
            <v>294780.71424572752</v>
          </cell>
          <cell r="AT78">
            <v>108384.17286861918</v>
          </cell>
          <cell r="AV78">
            <v>0.41</v>
          </cell>
          <cell r="AW78">
            <v>0.32700000000000001</v>
          </cell>
          <cell r="AX78">
            <v>0.75900000000000001</v>
          </cell>
          <cell r="AZ78">
            <v>0.30299999999999999</v>
          </cell>
          <cell r="BA78">
            <v>0.33600000000000002</v>
          </cell>
          <cell r="BB78">
            <v>0.16699999999999998</v>
          </cell>
          <cell r="BD78">
            <v>218343</v>
          </cell>
          <cell r="BE78">
            <v>79568</v>
          </cell>
          <cell r="BF78">
            <v>138775</v>
          </cell>
          <cell r="BH78">
            <v>0.51540516235749068</v>
          </cell>
          <cell r="BI78">
            <v>0.25688075389999671</v>
          </cell>
          <cell r="BJ78">
            <v>1.2185337443085831</v>
          </cell>
        </row>
        <row r="92">
          <cell r="B92">
            <v>1</v>
          </cell>
          <cell r="C92">
            <v>1</v>
          </cell>
          <cell r="D92" t="str">
            <v xml:space="preserve">Agra </v>
          </cell>
          <cell r="K92">
            <v>13072987</v>
          </cell>
          <cell r="L92">
            <v>9721444</v>
          </cell>
          <cell r="M92">
            <v>3351543</v>
          </cell>
          <cell r="N92">
            <v>16431521</v>
          </cell>
          <cell r="O92">
            <v>11828633</v>
          </cell>
          <cell r="P92">
            <v>4602888</v>
          </cell>
          <cell r="R92">
            <v>2.3128762111950696E-2</v>
          </cell>
          <cell r="S92">
            <v>1.9812610326953362E-2</v>
          </cell>
          <cell r="T92">
            <v>3.2234953820124757E-2</v>
          </cell>
          <cell r="W92">
            <v>2525</v>
          </cell>
          <cell r="X92">
            <v>2552</v>
          </cell>
          <cell r="AC92">
            <v>79288</v>
          </cell>
          <cell r="AD92">
            <v>95744</v>
          </cell>
          <cell r="AI92">
            <v>22410</v>
          </cell>
          <cell r="AK92">
            <v>1961065</v>
          </cell>
          <cell r="AL92">
            <v>1491857</v>
          </cell>
          <cell r="AM92">
            <v>469208</v>
          </cell>
          <cell r="AR92">
            <v>2512065.9012019555</v>
          </cell>
          <cell r="AS92">
            <v>1911024.4174310621</v>
          </cell>
          <cell r="AT92">
            <v>601041.48377089342</v>
          </cell>
        </row>
        <row r="93">
          <cell r="B93">
            <v>2</v>
          </cell>
          <cell r="C93">
            <v>3</v>
          </cell>
          <cell r="D93" t="str">
            <v xml:space="preserve">Azamgarh </v>
          </cell>
          <cell r="K93">
            <v>6861940</v>
          </cell>
          <cell r="L93">
            <v>6168139</v>
          </cell>
          <cell r="M93">
            <v>693801</v>
          </cell>
          <cell r="N93">
            <v>8552514</v>
          </cell>
          <cell r="O93">
            <v>7622197</v>
          </cell>
          <cell r="P93">
            <v>930317</v>
          </cell>
          <cell r="R93">
            <v>2.2267815069423769E-2</v>
          </cell>
          <cell r="S93">
            <v>2.1392352231079936E-2</v>
          </cell>
          <cell r="T93">
            <v>2.9768501588691709E-2</v>
          </cell>
          <cell r="W93">
            <v>881</v>
          </cell>
          <cell r="X93">
            <v>887</v>
          </cell>
          <cell r="AC93">
            <v>31642</v>
          </cell>
          <cell r="AD93">
            <v>33319</v>
          </cell>
          <cell r="AI93">
            <v>8904</v>
          </cell>
          <cell r="AK93">
            <v>913448</v>
          </cell>
          <cell r="AL93">
            <v>831824</v>
          </cell>
          <cell r="AM93">
            <v>81624</v>
          </cell>
          <cell r="AR93">
            <v>1170099.7026213431</v>
          </cell>
          <cell r="AS93">
            <v>1065541.7878557905</v>
          </cell>
          <cell r="AT93">
            <v>104557.91476555262</v>
          </cell>
        </row>
        <row r="94">
          <cell r="B94">
            <v>3</v>
          </cell>
          <cell r="C94">
            <v>2</v>
          </cell>
          <cell r="D94" t="str">
            <v xml:space="preserve">Allahabad </v>
          </cell>
          <cell r="K94">
            <v>9031254</v>
          </cell>
          <cell r="L94">
            <v>7698775</v>
          </cell>
          <cell r="M94">
            <v>1332479</v>
          </cell>
          <cell r="N94">
            <v>11269450</v>
          </cell>
          <cell r="O94">
            <v>9582276</v>
          </cell>
          <cell r="P94">
            <v>1687174</v>
          </cell>
          <cell r="R94">
            <v>2.2387347888586762E-2</v>
          </cell>
          <cell r="S94">
            <v>2.2126633536880602E-2</v>
          </cell>
          <cell r="T94">
            <v>2.3882098989907563E-2</v>
          </cell>
          <cell r="W94">
            <v>1577</v>
          </cell>
          <cell r="X94">
            <v>1602</v>
          </cell>
          <cell r="AC94">
            <v>46930</v>
          </cell>
          <cell r="AD94">
            <v>42143</v>
          </cell>
          <cell r="AI94">
            <v>15130</v>
          </cell>
          <cell r="AK94">
            <v>1466236</v>
          </cell>
          <cell r="AL94">
            <v>1265392</v>
          </cell>
          <cell r="AM94">
            <v>200844</v>
          </cell>
          <cell r="AR94">
            <v>1878204.6789447318</v>
          </cell>
          <cell r="AS94">
            <v>1620929.4923185846</v>
          </cell>
          <cell r="AT94">
            <v>257275.1866261473</v>
          </cell>
        </row>
        <row r="95">
          <cell r="B95">
            <v>4</v>
          </cell>
          <cell r="C95">
            <v>1</v>
          </cell>
          <cell r="D95" t="str">
            <v xml:space="preserve">Bareilly </v>
          </cell>
          <cell r="K95">
            <v>8553452</v>
          </cell>
          <cell r="L95">
            <v>6543195</v>
          </cell>
          <cell r="M95">
            <v>2010257</v>
          </cell>
          <cell r="N95">
            <v>10861192</v>
          </cell>
          <cell r="O95">
            <v>8310267</v>
          </cell>
          <cell r="P95">
            <v>2550925</v>
          </cell>
          <cell r="R95">
            <v>2.4173670660821989E-2</v>
          </cell>
          <cell r="S95">
            <v>2.4194670032591015E-2</v>
          </cell>
          <cell r="T95">
            <v>2.4105292860051142E-2</v>
          </cell>
          <cell r="W95">
            <v>686</v>
          </cell>
          <cell r="X95">
            <v>688</v>
          </cell>
          <cell r="AC95">
            <v>14369</v>
          </cell>
          <cell r="AD95">
            <v>15217</v>
          </cell>
          <cell r="AI95">
            <v>17362</v>
          </cell>
          <cell r="AK95">
            <v>1283676</v>
          </cell>
          <cell r="AL95">
            <v>1004893</v>
          </cell>
          <cell r="AM95">
            <v>278783</v>
          </cell>
          <cell r="AR95">
            <v>1644350.7521634018</v>
          </cell>
          <cell r="AS95">
            <v>1287238.0261013974</v>
          </cell>
          <cell r="AT95">
            <v>357112.72606200445</v>
          </cell>
        </row>
        <row r="96">
          <cell r="B96">
            <v>5</v>
          </cell>
          <cell r="C96">
            <v>3</v>
          </cell>
          <cell r="D96" t="str">
            <v xml:space="preserve">Basti </v>
          </cell>
          <cell r="K96">
            <v>4446407</v>
          </cell>
          <cell r="L96">
            <v>4211073</v>
          </cell>
          <cell r="M96">
            <v>235334</v>
          </cell>
          <cell r="N96">
            <v>5532020</v>
          </cell>
          <cell r="O96">
            <v>5237887</v>
          </cell>
          <cell r="P96">
            <v>294133</v>
          </cell>
          <cell r="R96">
            <v>2.2086031185979405E-2</v>
          </cell>
          <cell r="S96">
            <v>2.2059867482047801E-2</v>
          </cell>
          <cell r="T96">
            <v>2.2553189273764707E-2</v>
          </cell>
          <cell r="W96">
            <v>409</v>
          </cell>
          <cell r="X96">
            <v>411</v>
          </cell>
          <cell r="AC96">
            <v>18968</v>
          </cell>
          <cell r="AD96">
            <v>20250</v>
          </cell>
          <cell r="AI96">
            <v>7228</v>
          </cell>
          <cell r="AK96">
            <v>676346</v>
          </cell>
          <cell r="AL96">
            <v>643009</v>
          </cell>
          <cell r="AM96">
            <v>33337</v>
          </cell>
          <cell r="AR96">
            <v>866379.0970795654</v>
          </cell>
          <cell r="AS96">
            <v>823675.39223124599</v>
          </cell>
          <cell r="AT96">
            <v>42703.704848319459</v>
          </cell>
        </row>
        <row r="97">
          <cell r="B97">
            <v>6</v>
          </cell>
          <cell r="C97">
            <v>4</v>
          </cell>
          <cell r="D97" t="str">
            <v xml:space="preserve">Chitrakoot Dham </v>
          </cell>
          <cell r="K97">
            <v>3328630</v>
          </cell>
          <cell r="L97">
            <v>2834564</v>
          </cell>
          <cell r="M97">
            <v>494066</v>
          </cell>
          <cell r="N97">
            <v>4052050</v>
          </cell>
          <cell r="O97">
            <v>3403287</v>
          </cell>
          <cell r="P97">
            <v>648763</v>
          </cell>
          <cell r="R97">
            <v>1.9860865680851214E-2</v>
          </cell>
          <cell r="S97">
            <v>1.8453560412345249E-2</v>
          </cell>
          <cell r="T97">
            <v>2.7614232232819003E-2</v>
          </cell>
          <cell r="W97">
            <v>1283</v>
          </cell>
          <cell r="X97">
            <v>1287</v>
          </cell>
          <cell r="AC97">
            <v>32612</v>
          </cell>
          <cell r="AD97">
            <v>34464</v>
          </cell>
          <cell r="AI97">
            <v>14790</v>
          </cell>
          <cell r="AK97">
            <v>539005</v>
          </cell>
          <cell r="AL97">
            <v>459664</v>
          </cell>
          <cell r="AM97">
            <v>79341</v>
          </cell>
          <cell r="AR97">
            <v>690449.36352306535</v>
          </cell>
          <cell r="AS97">
            <v>588815.90381251811</v>
          </cell>
          <cell r="AT97">
            <v>101633.45971054726</v>
          </cell>
        </row>
        <row r="98">
          <cell r="B98">
            <v>7</v>
          </cell>
          <cell r="C98">
            <v>2</v>
          </cell>
          <cell r="D98" t="str">
            <v xml:space="preserve">Devi Patan </v>
          </cell>
          <cell r="K98">
            <v>6336825</v>
          </cell>
          <cell r="L98">
            <v>5855193</v>
          </cell>
          <cell r="M98">
            <v>481632</v>
          </cell>
          <cell r="N98">
            <v>8009988</v>
          </cell>
          <cell r="O98">
            <v>7407156</v>
          </cell>
          <cell r="P98">
            <v>602832</v>
          </cell>
          <cell r="R98">
            <v>2.3707806678628041E-2</v>
          </cell>
          <cell r="S98">
            <v>2.3790340468880622E-2</v>
          </cell>
          <cell r="T98">
            <v>2.2699624226915516E-2</v>
          </cell>
          <cell r="W98">
            <v>1589</v>
          </cell>
          <cell r="X98">
            <v>1621</v>
          </cell>
          <cell r="AC98">
            <v>10727</v>
          </cell>
          <cell r="AD98">
            <v>11178</v>
          </cell>
          <cell r="AI98">
            <v>14229</v>
          </cell>
          <cell r="AK98">
            <v>1009008</v>
          </cell>
          <cell r="AL98">
            <v>942268</v>
          </cell>
          <cell r="AM98">
            <v>66740</v>
          </cell>
          <cell r="AR98">
            <v>1292509.2186337439</v>
          </cell>
          <cell r="AS98">
            <v>1207017.2649013493</v>
          </cell>
          <cell r="AT98">
            <v>85491.953732394642</v>
          </cell>
        </row>
        <row r="99">
          <cell r="B99">
            <v>8</v>
          </cell>
          <cell r="C99">
            <v>2</v>
          </cell>
          <cell r="D99" t="str">
            <v xml:space="preserve">Faizabad </v>
          </cell>
          <cell r="K99">
            <v>7960590</v>
          </cell>
          <cell r="L99">
            <v>7274321</v>
          </cell>
          <cell r="M99">
            <v>686269</v>
          </cell>
          <cell r="N99">
            <v>9977607</v>
          </cell>
          <cell r="O99">
            <v>9115521</v>
          </cell>
          <cell r="P99">
            <v>862086</v>
          </cell>
          <cell r="R99">
            <v>2.2840966000976515E-2</v>
          </cell>
          <cell r="S99">
            <v>2.2819274367883224E-2</v>
          </cell>
          <cell r="T99">
            <v>2.3070639036858021E-2</v>
          </cell>
          <cell r="W99">
            <v>1261</v>
          </cell>
          <cell r="X99">
            <v>1283</v>
          </cell>
          <cell r="AC99">
            <v>20688</v>
          </cell>
          <cell r="AD99">
            <v>22035</v>
          </cell>
          <cell r="AI99">
            <v>13397</v>
          </cell>
          <cell r="AK99">
            <v>1318407</v>
          </cell>
          <cell r="AL99">
            <v>1218567</v>
          </cell>
          <cell r="AM99">
            <v>99840</v>
          </cell>
          <cell r="AR99">
            <v>1688840.1295245015</v>
          </cell>
          <cell r="AS99">
            <v>1560948.0608903649</v>
          </cell>
          <cell r="AT99">
            <v>127892.06863413667</v>
          </cell>
        </row>
        <row r="100">
          <cell r="B100">
            <v>9</v>
          </cell>
          <cell r="C100">
            <v>3</v>
          </cell>
          <cell r="D100" t="str">
            <v xml:space="preserve">Gorakhpur </v>
          </cell>
          <cell r="K100">
            <v>9182404</v>
          </cell>
          <cell r="L100">
            <v>8198084</v>
          </cell>
          <cell r="M100">
            <v>984320</v>
          </cell>
          <cell r="N100">
            <v>11574070</v>
          </cell>
          <cell r="O100">
            <v>10320457</v>
          </cell>
          <cell r="P100">
            <v>1253613</v>
          </cell>
          <cell r="R100">
            <v>2.341781072246385E-2</v>
          </cell>
          <cell r="S100">
            <v>2.328982665592827E-2</v>
          </cell>
          <cell r="T100">
            <v>2.4478191364251778E-2</v>
          </cell>
          <cell r="W100">
            <v>1997</v>
          </cell>
          <cell r="X100">
            <v>2014</v>
          </cell>
          <cell r="AC100">
            <v>22604</v>
          </cell>
          <cell r="AD100">
            <v>23350</v>
          </cell>
          <cell r="AI100">
            <v>11717</v>
          </cell>
          <cell r="AK100">
            <v>1328145</v>
          </cell>
          <cell r="AL100">
            <v>1189827</v>
          </cell>
          <cell r="AM100">
            <v>138318</v>
          </cell>
          <cell r="AR100">
            <v>1701314.2177091895</v>
          </cell>
          <cell r="AS100">
            <v>1524132.9762294567</v>
          </cell>
          <cell r="AT100">
            <v>177181.24147973274</v>
          </cell>
        </row>
        <row r="101">
          <cell r="B101">
            <v>10</v>
          </cell>
          <cell r="C101">
            <v>4</v>
          </cell>
          <cell r="D101" t="str">
            <v xml:space="preserve">Jhansi </v>
          </cell>
          <cell r="K101">
            <v>3401118</v>
          </cell>
          <cell r="L101">
            <v>2460017</v>
          </cell>
          <cell r="M101">
            <v>941101</v>
          </cell>
          <cell r="N101">
            <v>4180021</v>
          </cell>
          <cell r="O101">
            <v>2980161</v>
          </cell>
          <cell r="P101">
            <v>1199860</v>
          </cell>
          <cell r="R101">
            <v>2.0835293061550741E-2</v>
          </cell>
          <cell r="S101">
            <v>1.9366041922997956E-2</v>
          </cell>
          <cell r="T101">
            <v>2.4588398583732074E-2</v>
          </cell>
          <cell r="W101">
            <v>1211</v>
          </cell>
          <cell r="X101">
            <v>1223</v>
          </cell>
          <cell r="AC101">
            <v>21505</v>
          </cell>
          <cell r="AD101">
            <v>23781</v>
          </cell>
          <cell r="AI101">
            <v>14628</v>
          </cell>
          <cell r="AK101">
            <v>542111</v>
          </cell>
          <cell r="AL101">
            <v>401176</v>
          </cell>
          <cell r="AM101">
            <v>140935</v>
          </cell>
          <cell r="AR101">
            <v>694428.05708453991</v>
          </cell>
          <cell r="AS101">
            <v>513894.51649006829</v>
          </cell>
          <cell r="AT101">
            <v>180533.54059447168</v>
          </cell>
        </row>
        <row r="102">
          <cell r="B102">
            <v>11</v>
          </cell>
          <cell r="C102">
            <v>2</v>
          </cell>
          <cell r="D102" t="str">
            <v xml:space="preserve">Kanpur </v>
          </cell>
          <cell r="K102">
            <v>9121725</v>
          </cell>
          <cell r="L102">
            <v>6174027</v>
          </cell>
          <cell r="M102">
            <v>2947698</v>
          </cell>
          <cell r="N102">
            <v>11203517</v>
          </cell>
          <cell r="O102">
            <v>7273236</v>
          </cell>
          <cell r="P102">
            <v>3930281</v>
          </cell>
          <cell r="R102">
            <v>2.0769629594222128E-2</v>
          </cell>
          <cell r="S102">
            <v>1.6519971302385139E-2</v>
          </cell>
          <cell r="T102">
            <v>2.9186454128955708E-2</v>
          </cell>
          <cell r="W102">
            <v>2402</v>
          </cell>
          <cell r="X102">
            <v>2420</v>
          </cell>
          <cell r="AC102">
            <v>99521</v>
          </cell>
          <cell r="AD102">
            <v>104186</v>
          </cell>
          <cell r="AI102">
            <v>14790</v>
          </cell>
          <cell r="AK102">
            <v>1411991</v>
          </cell>
          <cell r="AL102">
            <v>962542</v>
          </cell>
          <cell r="AM102">
            <v>449449</v>
          </cell>
          <cell r="AR102">
            <v>1808718.4483451853</v>
          </cell>
          <cell r="AS102">
            <v>1232987.6555212259</v>
          </cell>
          <cell r="AT102">
            <v>575730.79282395926</v>
          </cell>
        </row>
        <row r="103">
          <cell r="B103">
            <v>12</v>
          </cell>
          <cell r="C103">
            <v>2</v>
          </cell>
          <cell r="D103" t="str">
            <v xml:space="preserve">Lucknow </v>
          </cell>
          <cell r="K103">
            <v>15309333</v>
          </cell>
          <cell r="L103">
            <v>12144645</v>
          </cell>
          <cell r="M103">
            <v>3164688</v>
          </cell>
          <cell r="N103">
            <v>19468107</v>
          </cell>
          <cell r="O103">
            <v>15256330</v>
          </cell>
          <cell r="P103">
            <v>4211777</v>
          </cell>
          <cell r="R103">
            <v>2.4322577984918103E-2</v>
          </cell>
          <cell r="S103">
            <v>2.3072768302980107E-2</v>
          </cell>
          <cell r="T103">
            <v>2.899543205723254E-2</v>
          </cell>
          <cell r="W103">
            <v>3795</v>
          </cell>
          <cell r="X103">
            <v>3840</v>
          </cell>
          <cell r="AC103">
            <v>60698</v>
          </cell>
          <cell r="AD103">
            <v>63729</v>
          </cell>
          <cell r="AI103">
            <v>31081</v>
          </cell>
          <cell r="AK103">
            <v>2523484</v>
          </cell>
          <cell r="AL103">
            <v>2035291</v>
          </cell>
          <cell r="AM103">
            <v>488193</v>
          </cell>
          <cell r="AR103">
            <v>3232507.9018944893</v>
          </cell>
          <cell r="AS103">
            <v>2607147.1981414333</v>
          </cell>
          <cell r="AT103">
            <v>625360.70375305577</v>
          </cell>
        </row>
        <row r="104">
          <cell r="B104">
            <v>13</v>
          </cell>
          <cell r="C104">
            <v>1</v>
          </cell>
          <cell r="D104" t="str">
            <v xml:space="preserve">Meerut </v>
          </cell>
          <cell r="K104">
            <v>9001704</v>
          </cell>
          <cell r="L104">
            <v>5884092</v>
          </cell>
          <cell r="M104">
            <v>3117612</v>
          </cell>
          <cell r="N104">
            <v>11570117</v>
          </cell>
          <cell r="O104">
            <v>6955440</v>
          </cell>
          <cell r="P104">
            <v>4614677</v>
          </cell>
          <cell r="R104">
            <v>2.5418863133622738E-2</v>
          </cell>
          <cell r="S104">
            <v>1.6867847231091471E-2</v>
          </cell>
          <cell r="T104">
            <v>3.9996611753870814E-2</v>
          </cell>
          <cell r="W104">
            <v>1562</v>
          </cell>
          <cell r="X104">
            <v>1582</v>
          </cell>
          <cell r="AC104">
            <v>51529</v>
          </cell>
          <cell r="AD104">
            <v>55862</v>
          </cell>
          <cell r="AI104">
            <v>10854</v>
          </cell>
          <cell r="AK104">
            <v>1347547</v>
          </cell>
          <cell r="AL104">
            <v>872503</v>
          </cell>
          <cell r="AM104">
            <v>475044</v>
          </cell>
          <cell r="AR104">
            <v>1726167.6022808994</v>
          </cell>
          <cell r="AS104">
            <v>1117650.3761968166</v>
          </cell>
          <cell r="AT104">
            <v>608517.22608408285</v>
          </cell>
        </row>
        <row r="105">
          <cell r="B105">
            <v>14</v>
          </cell>
          <cell r="C105">
            <v>3</v>
          </cell>
          <cell r="D105" t="str">
            <v xml:space="preserve">Vindhyachai  </v>
          </cell>
          <cell r="K105">
            <v>3802544</v>
          </cell>
          <cell r="L105">
            <v>3138644</v>
          </cell>
          <cell r="M105">
            <v>663900</v>
          </cell>
          <cell r="N105">
            <v>4930376</v>
          </cell>
          <cell r="O105">
            <v>4194279</v>
          </cell>
          <cell r="P105">
            <v>736097</v>
          </cell>
          <cell r="R105">
            <v>2.6314770593362846E-2</v>
          </cell>
          <cell r="S105">
            <v>2.9417449712510813E-2</v>
          </cell>
          <cell r="T105">
            <v>1.0376503144019056E-2</v>
          </cell>
          <cell r="W105">
            <v>1816</v>
          </cell>
          <cell r="X105">
            <v>1836</v>
          </cell>
          <cell r="AC105">
            <v>15630</v>
          </cell>
          <cell r="AD105">
            <v>17177</v>
          </cell>
          <cell r="AI105">
            <v>12270</v>
          </cell>
          <cell r="AK105">
            <v>561672</v>
          </cell>
          <cell r="AL105">
            <v>465685</v>
          </cell>
          <cell r="AM105">
            <v>95987</v>
          </cell>
          <cell r="AR105">
            <v>719485.11592420691</v>
          </cell>
          <cell r="AS105">
            <v>596528.62561987119</v>
          </cell>
          <cell r="AT105">
            <v>122956.49030433572</v>
          </cell>
        </row>
        <row r="106">
          <cell r="B106">
            <v>15</v>
          </cell>
          <cell r="C106">
            <v>1</v>
          </cell>
          <cell r="D106" t="str">
            <v xml:space="preserve">Moradabad </v>
          </cell>
          <cell r="K106">
            <v>8077697</v>
          </cell>
          <cell r="L106">
            <v>5930160</v>
          </cell>
          <cell r="M106">
            <v>2147537</v>
          </cell>
          <cell r="N106">
            <v>10301859</v>
          </cell>
          <cell r="O106">
            <v>7527297</v>
          </cell>
          <cell r="P106">
            <v>2774562</v>
          </cell>
          <cell r="R106">
            <v>2.4619942189203048E-2</v>
          </cell>
          <cell r="S106">
            <v>2.4135131138160792E-2</v>
          </cell>
          <cell r="T106">
            <v>2.5948067795545704E-2</v>
          </cell>
          <cell r="W106">
            <v>1615</v>
          </cell>
          <cell r="X106">
            <v>1625</v>
          </cell>
          <cell r="AC106">
            <v>34195</v>
          </cell>
          <cell r="AD106">
            <v>35850</v>
          </cell>
          <cell r="AI106">
            <v>12896</v>
          </cell>
          <cell r="AK106">
            <v>1200210</v>
          </cell>
          <cell r="AL106">
            <v>906736</v>
          </cell>
          <cell r="AM106">
            <v>293474</v>
          </cell>
          <cell r="AR106">
            <v>1537433.2902181209</v>
          </cell>
          <cell r="AS106">
            <v>1161501.8303790321</v>
          </cell>
          <cell r="AT106">
            <v>375931.45983908878</v>
          </cell>
        </row>
        <row r="107">
          <cell r="B107">
            <v>16</v>
          </cell>
          <cell r="C107">
            <v>1</v>
          </cell>
          <cell r="D107" t="str">
            <v xml:space="preserve">Saharanpur </v>
          </cell>
          <cell r="K107">
            <v>6449713</v>
          </cell>
          <cell r="L107">
            <v>4807692</v>
          </cell>
          <cell r="M107">
            <v>1642021</v>
          </cell>
          <cell r="N107">
            <v>8029881</v>
          </cell>
          <cell r="O107">
            <v>6207885</v>
          </cell>
          <cell r="P107">
            <v>1821996</v>
          </cell>
          <cell r="R107">
            <v>2.2155269630148133E-2</v>
          </cell>
          <cell r="S107">
            <v>2.5889778170929079E-2</v>
          </cell>
          <cell r="T107">
            <v>1.0454753308902776E-2</v>
          </cell>
          <cell r="W107">
            <v>206</v>
          </cell>
          <cell r="X107">
            <v>211</v>
          </cell>
          <cell r="AC107">
            <v>9444</v>
          </cell>
          <cell r="AD107">
            <v>9965</v>
          </cell>
          <cell r="AI107">
            <v>10251</v>
          </cell>
          <cell r="AK107">
            <v>955263</v>
          </cell>
          <cell r="AL107">
            <v>720229</v>
          </cell>
          <cell r="AM107">
            <v>235034</v>
          </cell>
          <cell r="AR107">
            <v>1223663.4731535588</v>
          </cell>
          <cell r="AS107">
            <v>922591.91406546102</v>
          </cell>
          <cell r="AT107">
            <v>301071.55908809777</v>
          </cell>
        </row>
        <row r="108">
          <cell r="B108">
            <v>17</v>
          </cell>
          <cell r="C108">
            <v>3</v>
          </cell>
          <cell r="D108" t="str">
            <v xml:space="preserve">Varanasi </v>
          </cell>
          <cell r="K108">
            <v>8123330</v>
          </cell>
          <cell r="L108">
            <v>7045757</v>
          </cell>
          <cell r="M108">
            <v>1077573</v>
          </cell>
          <cell r="N108">
            <v>10108569</v>
          </cell>
          <cell r="O108">
            <v>8317921</v>
          </cell>
          <cell r="P108">
            <v>1790648</v>
          </cell>
          <cell r="R108">
            <v>2.2105107224688725E-2</v>
          </cell>
          <cell r="S108">
            <v>1.6737198595820013E-2</v>
          </cell>
          <cell r="T108">
            <v>5.2098380511473641E-2</v>
          </cell>
          <cell r="W108">
            <v>1140</v>
          </cell>
          <cell r="X108">
            <v>1159</v>
          </cell>
          <cell r="AC108">
            <v>21283</v>
          </cell>
          <cell r="AD108">
            <v>22769</v>
          </cell>
          <cell r="AI108">
            <v>8993</v>
          </cell>
          <cell r="AK108">
            <v>1072612</v>
          </cell>
          <cell r="AL108">
            <v>935638</v>
          </cell>
          <cell r="AM108">
            <v>136974</v>
          </cell>
          <cell r="AR108">
            <v>1373984.0496975021</v>
          </cell>
          <cell r="AS108">
            <v>1198524.4322186136</v>
          </cell>
          <cell r="AT108">
            <v>175459.6174788886</v>
          </cell>
        </row>
      </sheetData>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seb"/>
      <sheetName val="Notes_on_changes"/>
      <sheetName val="Sheet1"/>
      <sheetName val="Previous years-ARR  Discoms"/>
      <sheetName val="Title"/>
      <sheetName val="One Sheeter FY 2019-20"/>
      <sheetName val="One Sheeter-FY 2018-19"/>
      <sheetName val="One sheeter-FY 2017-18"/>
      <sheetName val="ARR Summary APR_MYT"/>
      <sheetName val="BST(1)"/>
      <sheetName val="PP_Allowable 2017-18(1)"/>
      <sheetName val=" Summary O&amp;M"/>
      <sheetName val="Escalation"/>
      <sheetName val="Emp and A&amp;G Exp"/>
      <sheetName val="R&amp;M Exp"/>
      <sheetName val="Audited Figures"/>
      <sheetName val="BS"/>
      <sheetName val="other info"/>
      <sheetName val="CPI WPI Inc"/>
      <sheetName val="Index"/>
      <sheetName val="Gross Assets"/>
      <sheetName val="Grant Details"/>
      <sheetName val="Others"/>
      <sheetName val="Depreciation (2)"/>
      <sheetName val="Investment &amp; GFA"/>
      <sheetName val="IoWC"/>
      <sheetName val="Tariff Structure "/>
      <sheetName val="Assumption"/>
      <sheetName val="SBI PLR"/>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LLAN DETAILS"/>
      <sheetName val="XLR_NoRangeSheet"/>
      <sheetName val="CHALLAN_DETAILS"/>
    </sheetNames>
    <sheetDataSet>
      <sheetData sheetId="0" refreshError="1"/>
      <sheetData sheetId="1" refreshError="1">
        <row r="6">
          <cell r="B6" t="str">
            <v>DLF Laing O' Rourke (India) Ltd</v>
          </cell>
        </row>
        <row r="7">
          <cell r="C7" t="str">
            <v>3rd Floor , Shopping Mall Complex , Arjun Marg , DLF City Phase - I Gurgaon.</v>
          </cell>
          <cell r="D7" t="str">
            <v>HR/GGN/27852</v>
          </cell>
          <cell r="F7" t="str">
            <v>2006 - 2007</v>
          </cell>
        </row>
        <row r="8">
          <cell r="B8" t="str">
            <v>7,161,961.00</v>
          </cell>
          <cell r="C8" t="str">
            <v>460</v>
          </cell>
          <cell r="D8" t="str">
            <v>12.00</v>
          </cell>
          <cell r="E8" t="str">
            <v xml:space="preserve">8.33% Or </v>
          </cell>
          <cell r="F8" t="str">
            <v>.50</v>
          </cell>
          <cell r="G8" t="str">
            <v>.01</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FIXLD"/>
      <sheetName val="FC"/>
      <sheetName val="Load"/>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s>
    <sheetDataSet>
      <sheetData sheetId="0" refreshError="1">
        <row r="1">
          <cell r="A1" t="str">
            <v>CATEGORY</v>
          </cell>
          <cell r="B1" t="str">
            <v>RESULT</v>
          </cell>
          <cell r="C1" t="str">
            <v>RESULT</v>
          </cell>
          <cell r="D1" t="str">
            <v>FIXED</v>
          </cell>
          <cell r="E1" t="str">
            <v>LOAD</v>
          </cell>
        </row>
        <row r="2">
          <cell r="D2">
            <v>38388</v>
          </cell>
        </row>
        <row r="3">
          <cell r="A3" t="str">
            <v>LMV-1</v>
          </cell>
          <cell r="B3" t="str">
            <v>D(2)            Other Upto 1kw and 1 Phase</v>
          </cell>
          <cell r="C3" t="str">
            <v>D(2)            Other Upto 1kw and 1 Phase</v>
          </cell>
          <cell r="D3">
            <v>19075</v>
          </cell>
          <cell r="E3">
            <v>394</v>
          </cell>
        </row>
        <row r="4">
          <cell r="A4" t="str">
            <v>LMV-1</v>
          </cell>
          <cell r="B4" t="str">
            <v>D(3)            Other Above 1kw and 1 Phase</v>
          </cell>
          <cell r="C4" t="str">
            <v>D(3)            Other Above 1kw and 1 Phase</v>
          </cell>
          <cell r="D4">
            <v>1376075</v>
          </cell>
          <cell r="E4">
            <v>28198</v>
          </cell>
        </row>
        <row r="5">
          <cell r="A5" t="str">
            <v>LMV-1</v>
          </cell>
          <cell r="B5" t="str">
            <v>D(4)            Other 3 Phase</v>
          </cell>
          <cell r="C5" t="str">
            <v>D(4)            Other 3 Phase</v>
          </cell>
          <cell r="D5">
            <v>418309.83</v>
          </cell>
          <cell r="E5">
            <v>8737</v>
          </cell>
        </row>
        <row r="6">
          <cell r="A6" t="str">
            <v>LMV-1</v>
          </cell>
          <cell r="B6" t="str">
            <v>D(5)            Registered Societies</v>
          </cell>
          <cell r="C6" t="str">
            <v>D(5)            Registered Societies</v>
          </cell>
          <cell r="D6">
            <v>74580</v>
          </cell>
          <cell r="E6">
            <v>2486</v>
          </cell>
        </row>
        <row r="7">
          <cell r="A7" t="str">
            <v>LMV-2</v>
          </cell>
          <cell r="B7" t="str">
            <v>C(1)            Other Upto 1kw and 1 Phase</v>
          </cell>
          <cell r="C7" t="str">
            <v>C(1)            Other Upto 1kw and 1 Phase</v>
          </cell>
          <cell r="D7">
            <v>320</v>
          </cell>
          <cell r="E7">
            <v>4</v>
          </cell>
        </row>
        <row r="8">
          <cell r="A8" t="str">
            <v>LMV-2</v>
          </cell>
          <cell r="B8" t="str">
            <v>C(2)            Other Above 1kw and 1 Phase</v>
          </cell>
          <cell r="C8" t="str">
            <v>C(2)            Other Above 1kw and 1 Phase</v>
          </cell>
          <cell r="D8">
            <v>80104</v>
          </cell>
          <cell r="E8">
            <v>1023</v>
          </cell>
        </row>
        <row r="9">
          <cell r="A9" t="str">
            <v>LMV-2</v>
          </cell>
          <cell r="B9" t="str">
            <v>C(3)            Other 3 Phase</v>
          </cell>
          <cell r="C9" t="str">
            <v>C(3)            Other 3 Phase</v>
          </cell>
          <cell r="D9">
            <v>220124.58</v>
          </cell>
          <cell r="E9">
            <v>3191.3330000000001</v>
          </cell>
        </row>
        <row r="10">
          <cell r="A10" t="str">
            <v>LMV-4(A)</v>
          </cell>
          <cell r="B10" t="str">
            <v>PI(1)           Other Upto 1kw and 1 Phase</v>
          </cell>
          <cell r="C10" t="str">
            <v>PI(1)           Other Upto 1kw and 1 Phase</v>
          </cell>
          <cell r="D10">
            <v>75</v>
          </cell>
          <cell r="E10">
            <v>1</v>
          </cell>
        </row>
        <row r="11">
          <cell r="A11" t="str">
            <v>LMV-4(A)</v>
          </cell>
          <cell r="B11" t="str">
            <v>PI(2)           Other Above 1kw and 1 Phase</v>
          </cell>
          <cell r="C11" t="str">
            <v>PI(2)           Other Above 1kw and 1 Phase</v>
          </cell>
          <cell r="D11">
            <v>750</v>
          </cell>
          <cell r="E11">
            <v>12</v>
          </cell>
        </row>
        <row r="12">
          <cell r="A12" t="str">
            <v>LMV-4(A)</v>
          </cell>
          <cell r="B12" t="str">
            <v>PI(3)           Other 3 Phase</v>
          </cell>
          <cell r="C12" t="str">
            <v>PI(3)           Other 3 Phase</v>
          </cell>
          <cell r="D12">
            <v>70533</v>
          </cell>
          <cell r="E12">
            <v>1006.22</v>
          </cell>
        </row>
        <row r="13">
          <cell r="A13" t="str">
            <v>LMV-4(B)</v>
          </cell>
          <cell r="B13" t="str">
            <v>PI(1)           Other Upto 5kw</v>
          </cell>
          <cell r="C13" t="str">
            <v>PI(1)           Other Upto 5kw</v>
          </cell>
          <cell r="D13">
            <v>1600</v>
          </cell>
          <cell r="E13">
            <v>20</v>
          </cell>
        </row>
        <row r="14">
          <cell r="A14" t="str">
            <v>LMV-4(B)</v>
          </cell>
          <cell r="B14" t="str">
            <v>PI(2)           Other 5kw to 10kw</v>
          </cell>
          <cell r="C14" t="str">
            <v>PI(2)           Other 5kw to 10kw</v>
          </cell>
          <cell r="D14">
            <v>1320</v>
          </cell>
          <cell r="E14">
            <v>17.5</v>
          </cell>
        </row>
        <row r="15">
          <cell r="A15" t="str">
            <v>LMV-4(B)</v>
          </cell>
          <cell r="B15" t="str">
            <v>PI(3)           Other Above 10kw</v>
          </cell>
          <cell r="C15" t="str">
            <v>PI(3)           Other Above 10kw</v>
          </cell>
          <cell r="D15">
            <v>154306.48000000001</v>
          </cell>
          <cell r="E15">
            <v>2276</v>
          </cell>
        </row>
        <row r="16">
          <cell r="A16" t="str">
            <v>LMV-5</v>
          </cell>
          <cell r="B16" t="str">
            <v>PTW             PTW (Metered) LMV-5</v>
          </cell>
          <cell r="C16" t="str">
            <v>PTW             PTW (Metered) LMV-5</v>
          </cell>
          <cell r="D16">
            <v>12097.5</v>
          </cell>
          <cell r="E16">
            <v>445.5</v>
          </cell>
        </row>
        <row r="17">
          <cell r="A17" t="str">
            <v>LMV-6</v>
          </cell>
          <cell r="B17" t="str">
            <v>Upto 25 BHP :</v>
          </cell>
          <cell r="C17" t="str">
            <v>Upto 25 BHP :</v>
          </cell>
        </row>
        <row r="18">
          <cell r="A18" t="str">
            <v>LMV-6</v>
          </cell>
          <cell r="B18" t="str">
            <v>I(1)a(i)        Supply on rural feeder</v>
          </cell>
          <cell r="C18" t="str">
            <v>I(1)a(i)        Supply on rural feeder</v>
          </cell>
          <cell r="D18">
            <v>9693.5400000000009</v>
          </cell>
          <cell r="E18">
            <v>195.51</v>
          </cell>
        </row>
        <row r="19">
          <cell r="A19" t="str">
            <v>LMV-6</v>
          </cell>
          <cell r="B19" t="str">
            <v>I(1)a(ii)       Supply on urban feeder</v>
          </cell>
          <cell r="C19" t="str">
            <v>I(1)a(ii)       Supply on urban feeder</v>
          </cell>
          <cell r="D19">
            <v>217074.06</v>
          </cell>
          <cell r="E19">
            <v>3450.1750000000002</v>
          </cell>
        </row>
        <row r="20">
          <cell r="A20" t="str">
            <v>LMV-6</v>
          </cell>
          <cell r="B20" t="str">
            <v>Above 25 BHP and upto 100 BHP :</v>
          </cell>
          <cell r="C20" t="str">
            <v>Above 25 BHP and upto 100 BHP :</v>
          </cell>
        </row>
        <row r="21">
          <cell r="A21" t="str">
            <v>LMV-6</v>
          </cell>
          <cell r="B21" t="str">
            <v>I(1)b(ii)-A     Urban cons-unrestricted supply (Peak-hours)</v>
          </cell>
          <cell r="C21" t="str">
            <v>I(1)b(ii)-A     Urban cons-unrestricted supply (Peak-hours)</v>
          </cell>
          <cell r="D21">
            <v>314095.7</v>
          </cell>
          <cell r="E21">
            <v>5525</v>
          </cell>
        </row>
        <row r="22">
          <cell r="A22" t="str">
            <v>LMV-6</v>
          </cell>
          <cell r="B22" t="str">
            <v>I(1)b(ii)-B     Urban cons-restricted supply</v>
          </cell>
          <cell r="C22" t="str">
            <v>I(1)b(ii)-B     Urban cons-restricted supply</v>
          </cell>
          <cell r="D22">
            <v>216282.55</v>
          </cell>
          <cell r="E22">
            <v>3813.1660000000002</v>
          </cell>
        </row>
        <row r="23">
          <cell r="A23" t="str">
            <v>LMV-6</v>
          </cell>
          <cell r="B23" t="str">
            <v>I(1)b(ii)-C     Consumers - supply on rural feeders</v>
          </cell>
          <cell r="C23" t="str">
            <v>I(1)b(ii)-C     Consumers - supply on rural feeders</v>
          </cell>
          <cell r="D23">
            <v>0</v>
          </cell>
          <cell r="E23">
            <v>0</v>
          </cell>
        </row>
        <row r="24">
          <cell r="A24" t="str">
            <v>LMV-7</v>
          </cell>
          <cell r="B24" t="str">
            <v>PWW             Public Water Works (Metered) LMV-7</v>
          </cell>
          <cell r="C24" t="str">
            <v>PWW             Public Water Works (Metered) LMV-7</v>
          </cell>
          <cell r="D24">
            <v>46450.5</v>
          </cell>
          <cell r="E24">
            <v>688.34</v>
          </cell>
        </row>
        <row r="25">
          <cell r="A25" t="str">
            <v>LMV-9</v>
          </cell>
          <cell r="B25" t="str">
            <v>C(1)            Other Upto 5kw</v>
          </cell>
          <cell r="C25" t="str">
            <v>C(1)            Other Upto 5kw</v>
          </cell>
          <cell r="D25">
            <v>0</v>
          </cell>
          <cell r="E25">
            <v>2440</v>
          </cell>
        </row>
        <row r="26">
          <cell r="A26" t="str">
            <v>LMV-9</v>
          </cell>
          <cell r="B26" t="str">
            <v>C(2)            Other 5kw to 10kw</v>
          </cell>
          <cell r="C26" t="str">
            <v>C(2)            Other 5kw to 10kw</v>
          </cell>
          <cell r="D26">
            <v>0</v>
          </cell>
          <cell r="E26">
            <v>334</v>
          </cell>
        </row>
        <row r="27">
          <cell r="A27" t="str">
            <v>LMV-9</v>
          </cell>
          <cell r="B27" t="str">
            <v>C(3)            Other Above 10kw</v>
          </cell>
          <cell r="C27" t="str">
            <v>C(3)            Other Above 10kw</v>
          </cell>
          <cell r="D27">
            <v>0</v>
          </cell>
          <cell r="E27">
            <v>1403</v>
          </cell>
        </row>
        <row r="28">
          <cell r="A28" t="str">
            <v>HV-2</v>
          </cell>
          <cell r="B28" t="str">
            <v>I(2O)a(i)       Unrestricted and Independent Feeder</v>
          </cell>
          <cell r="C28" t="str">
            <v>I(2O)a(i)       Unrestricted and Independent Feeder</v>
          </cell>
          <cell r="D28">
            <v>541620</v>
          </cell>
          <cell r="E28">
            <v>3200</v>
          </cell>
        </row>
        <row r="29">
          <cell r="A29" t="str">
            <v>HV-2</v>
          </cell>
          <cell r="B29" t="str">
            <v>I(2O)a(ii)      Unrestricted and Common Feeder</v>
          </cell>
          <cell r="C29" t="str">
            <v>I(2O)a(ii)      Unrestricted and Common Feeder</v>
          </cell>
          <cell r="D29">
            <v>7525317.1399999997</v>
          </cell>
          <cell r="E29">
            <v>52398.66</v>
          </cell>
        </row>
        <row r="30">
          <cell r="A30" t="str">
            <v>HV-2</v>
          </cell>
          <cell r="B30" t="str">
            <v>I(2O)b(i)       Restricted and Independent Feeder</v>
          </cell>
          <cell r="C30" t="str">
            <v>I(2O)b(i)       Restricted and Independent Feeder</v>
          </cell>
          <cell r="D30">
            <v>318750</v>
          </cell>
          <cell r="E30">
            <v>2500</v>
          </cell>
        </row>
        <row r="31">
          <cell r="A31" t="str">
            <v>HV-2</v>
          </cell>
          <cell r="B31" t="str">
            <v>I(2O)b(ii)      Restricted and Common Feeder</v>
          </cell>
          <cell r="C31" t="str">
            <v>I(2O)b(ii)      Restricted and Common Feeder</v>
          </cell>
          <cell r="D31">
            <v>1287454.8</v>
          </cell>
          <cell r="E31">
            <v>8337</v>
          </cell>
        </row>
      </sheetData>
      <sheetData sheetId="1"/>
      <sheetData sheetId="2"/>
      <sheetData sheetId="3">
        <row r="1">
          <cell r="B1">
            <v>0</v>
          </cell>
        </row>
      </sheetData>
      <sheetData sheetId="4"/>
      <sheetData sheetId="5"/>
      <sheetData sheetId="6">
        <row r="1">
          <cell r="B1">
            <v>0</v>
          </cell>
        </row>
      </sheetData>
      <sheetData sheetId="7"/>
      <sheetData sheetId="8"/>
      <sheetData sheetId="9">
        <row r="1">
          <cell r="B1">
            <v>0</v>
          </cell>
        </row>
      </sheetData>
      <sheetData sheetId="10"/>
      <sheetData sheetId="11"/>
      <sheetData sheetId="12"/>
      <sheetData sheetId="13"/>
      <sheetData sheetId="14"/>
      <sheetData sheetId="15"/>
      <sheetData sheetId="16"/>
      <sheetData sheetId="17"/>
      <sheetData sheetId="18"/>
      <sheetData sheetId="19">
        <row r="1">
          <cell r="A1" t="str">
            <v>CATEGORY</v>
          </cell>
        </row>
      </sheetData>
      <sheetData sheetId="20"/>
      <sheetData sheetId="2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Core version"/>
      <sheetName val="list"/>
      <sheetName val="Laptop Loan Req Form"/>
      <sheetName val="Laptop Release Form"/>
      <sheetName val="E-Core_version1"/>
      <sheetName val="Laptop_Loan_Req_Form1"/>
      <sheetName val="Laptop_Release_Form1"/>
      <sheetName val="E-Core_version"/>
      <sheetName val="Laptop_Loan_Req_Form"/>
      <sheetName val="Laptop_Release_Form"/>
    </sheetNames>
    <sheetDataSet>
      <sheetData sheetId="0" refreshError="1"/>
      <sheetData sheetId="1" refreshError="1"/>
      <sheetData sheetId="2" refreshError="1">
        <row r="2">
          <cell r="F2" t="str">
            <v>Color Printer</v>
          </cell>
        </row>
        <row r="3">
          <cell r="F3" t="str">
            <v>Desktop</v>
          </cell>
        </row>
        <row r="4">
          <cell r="F4" t="str">
            <v>Digital camera</v>
          </cell>
        </row>
        <row r="5">
          <cell r="F5" t="str">
            <v>Digital Video Camera</v>
          </cell>
        </row>
        <row r="6">
          <cell r="F6" t="str">
            <v>Docking Station/Port replicator</v>
          </cell>
        </row>
        <row r="7">
          <cell r="F7" t="str">
            <v>DVD/CD Graveur</v>
          </cell>
        </row>
        <row r="8">
          <cell r="F8" t="str">
            <v>Fax</v>
          </cell>
        </row>
        <row r="9">
          <cell r="F9" t="str">
            <v>Handheld</v>
          </cell>
        </row>
        <row r="10">
          <cell r="F10" t="str">
            <v>Hub</v>
          </cell>
        </row>
        <row r="11">
          <cell r="F11" t="str">
            <v>Jazz drive</v>
          </cell>
        </row>
        <row r="12">
          <cell r="F12" t="str">
            <v>Lan Probe</v>
          </cell>
        </row>
        <row r="13">
          <cell r="F13" t="str">
            <v>Laptop</v>
          </cell>
        </row>
        <row r="14">
          <cell r="F14" t="str">
            <v>Modem</v>
          </cell>
        </row>
        <row r="15">
          <cell r="F15" t="str">
            <v>Printer</v>
          </cell>
        </row>
        <row r="16">
          <cell r="F16" t="str">
            <v>Router</v>
          </cell>
        </row>
        <row r="17">
          <cell r="F17" t="str">
            <v>Rack</v>
          </cell>
        </row>
        <row r="18">
          <cell r="F18" t="str">
            <v>SecureID card</v>
          </cell>
        </row>
        <row r="19">
          <cell r="F19" t="str">
            <v>Scanner</v>
          </cell>
        </row>
        <row r="20">
          <cell r="F20" t="str">
            <v>Screen</v>
          </cell>
        </row>
        <row r="21">
          <cell r="F21" t="str">
            <v>Server</v>
          </cell>
        </row>
        <row r="22">
          <cell r="F22" t="str">
            <v>Snap Server</v>
          </cell>
        </row>
        <row r="23">
          <cell r="F23" t="str">
            <v>Software</v>
          </cell>
        </row>
        <row r="24">
          <cell r="F24" t="str">
            <v>Switch</v>
          </cell>
        </row>
        <row r="25">
          <cell r="F25" t="str">
            <v>Tape Drive</v>
          </cell>
        </row>
        <row r="26">
          <cell r="F26" t="str">
            <v>UPS</v>
          </cell>
        </row>
      </sheetData>
      <sheetData sheetId="3" refreshError="1"/>
      <sheetData sheetId="4" refreshError="1"/>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Cash Flow"/>
      <sheetName val="A 3.7"/>
      <sheetName val="Discom Details"/>
      <sheetName val="C.S.GENERATION"/>
      <sheetName val="all"/>
      <sheetName val="Sch-3"/>
      <sheetName val="RAJ"/>
      <sheetName val="HLY_-99-002"/>
      <sheetName val="Hydro_Data2"/>
      <sheetName val="dpc_cost2"/>
      <sheetName val="Plant_Availability2"/>
      <sheetName val="HLY_-99-001"/>
      <sheetName val="Hydro_Data1"/>
      <sheetName val="dpc_cost1"/>
      <sheetName val="Plant_Availability1"/>
      <sheetName val="Assumptions"/>
      <sheetName val="04rel"/>
      <sheetName val="strain"/>
      <sheetName val="data"/>
      <sheetName val="General"/>
      <sheetName val="Discom_Details"/>
      <sheetName val="7.11 p1"/>
      <sheetName val="Form-B"/>
      <sheetName val="HLY_-99-003"/>
      <sheetName val="Hydro_Data3"/>
      <sheetName val="dpc_cost3"/>
      <sheetName val="Plant_Availability3"/>
      <sheetName val="A_3_7"/>
      <sheetName val="C_S_GENERATION"/>
      <sheetName val="Cash_Flow"/>
      <sheetName val="DCL AUG 12"/>
      <sheetName val="7_11_p1"/>
      <sheetName val="Discom_Details1"/>
      <sheetName val="A_3_71"/>
      <sheetName val="C_S_GENERATION1"/>
      <sheetName val="7_11_p11"/>
      <sheetName val="Discom_Details2"/>
      <sheetName val="A_3_72"/>
      <sheetName val="C_S_GENERATION2"/>
      <sheetName val="7_11_p12"/>
      <sheetName val="4 Annex 1 Basic rate"/>
      <sheetName val="Index Feb 09"/>
      <sheetName val="Data base Feb 09"/>
      <sheetName val="SCF"/>
      <sheetName val="Report"/>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D1">
            <v>0</v>
          </cell>
        </row>
      </sheetData>
      <sheetData sheetId="35">
        <row r="1">
          <cell r="D1">
            <v>0</v>
          </cell>
        </row>
      </sheetData>
      <sheetData sheetId="36">
        <row r="1">
          <cell r="D1">
            <v>0</v>
          </cell>
        </row>
      </sheetData>
      <sheetData sheetId="37"/>
      <sheetData sheetId="38"/>
      <sheetData sheetId="39"/>
      <sheetData sheetId="40">
        <row r="1">
          <cell r="D1">
            <v>0</v>
          </cell>
        </row>
      </sheetData>
      <sheetData sheetId="41">
        <row r="1">
          <cell r="D1">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ow r="1">
          <cell r="D1">
            <v>0</v>
          </cell>
        </row>
      </sheetData>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5.0.0"/>
      <sheetName val="5.1.0"/>
      <sheetName val="5.2.1"/>
      <sheetName val="5.2.2"/>
      <sheetName val="5.2.3"/>
      <sheetName val="5.2.4"/>
      <sheetName val="5.3.0"/>
      <sheetName val="5.4.0"/>
      <sheetName val="5.5.0"/>
      <sheetName val="Variables"/>
      <sheetName val="5_0_01"/>
      <sheetName val="5_1_01"/>
      <sheetName val="5_2_11"/>
      <sheetName val="5_2_21"/>
      <sheetName val="5_2_31"/>
      <sheetName val="5_2_41"/>
      <sheetName val="5_3_01"/>
      <sheetName val="5_4_01"/>
      <sheetName val="5_5_01"/>
      <sheetName val="5_0_0"/>
      <sheetName val="5_1_0"/>
      <sheetName val="5_2_1"/>
      <sheetName val="5_2_2"/>
      <sheetName val="5_2_3"/>
      <sheetName val="5_2_4"/>
      <sheetName val="5_3_0"/>
      <sheetName val="5_4_0"/>
      <sheetName val="5_5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JUNE</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a"/>
      <sheetName val="Variables_x"/>
    </sheetNames>
    <sheetDataSet>
      <sheetData sheetId="0" refreshError="1"/>
      <sheetData sheetId="1" refreshError="1">
        <row r="5">
          <cell r="B5">
            <v>3</v>
          </cell>
        </row>
        <row r="6">
          <cell r="B6">
            <v>9</v>
          </cell>
        </row>
        <row r="14">
          <cell r="F14" t="str">
            <v>31.03.07</v>
          </cell>
        </row>
        <row r="17">
          <cell r="F17" t="str">
            <v>31.03.10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LLAN DETAILS"/>
      <sheetName val="XLR_NoRangeSheet"/>
      <sheetName val="CHALLAN_DETAILS"/>
    </sheetNames>
    <sheetDataSet>
      <sheetData sheetId="0" refreshError="1"/>
      <sheetData sheetId="1" refreshError="1">
        <row r="6">
          <cell r="D6" t="str">
            <v>15/04/2006</v>
          </cell>
          <cell r="E6" t="str">
            <v>15/05/2006</v>
          </cell>
          <cell r="F6" t="str">
            <v>15/06/2006</v>
          </cell>
          <cell r="G6" t="str">
            <v>15/07/2006</v>
          </cell>
          <cell r="H6" t="str">
            <v>14/08/2006</v>
          </cell>
          <cell r="I6" t="str">
            <v>15/09/2006</v>
          </cell>
          <cell r="J6" t="str">
            <v>15/10/2006</v>
          </cell>
          <cell r="K6" t="str">
            <v>15/11/2006</v>
          </cell>
          <cell r="L6" t="str">
            <v>15/12/2006</v>
          </cell>
          <cell r="M6" t="str">
            <v>15/01/2007</v>
          </cell>
          <cell r="N6">
            <v>0</v>
          </cell>
          <cell r="O6" t="str">
            <v>15/03/2007</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FIXLD"/>
      <sheetName val="FC"/>
      <sheetName val="Load"/>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s>
    <sheetDataSet>
      <sheetData sheetId="0" refreshError="1">
        <row r="1">
          <cell r="A1" t="str">
            <v>CATEGORY</v>
          </cell>
          <cell r="B1" t="str">
            <v>RESULT</v>
          </cell>
          <cell r="C1" t="str">
            <v>RESULT</v>
          </cell>
          <cell r="D1" t="str">
            <v>FIXED</v>
          </cell>
          <cell r="E1" t="str">
            <v>LOAD</v>
          </cell>
        </row>
        <row r="2">
          <cell r="D2">
            <v>38388</v>
          </cell>
        </row>
        <row r="3">
          <cell r="A3" t="str">
            <v>LMV-1</v>
          </cell>
          <cell r="B3" t="str">
            <v>D(2)            Other Upto 1kw and 1 Phase</v>
          </cell>
          <cell r="C3" t="str">
            <v>D(2)            Other Upto 1kw and 1 Phase</v>
          </cell>
          <cell r="D3">
            <v>19075</v>
          </cell>
          <cell r="E3">
            <v>394</v>
          </cell>
        </row>
        <row r="4">
          <cell r="A4" t="str">
            <v>LMV-1</v>
          </cell>
          <cell r="B4" t="str">
            <v>D(3)            Other Above 1kw and 1 Phase</v>
          </cell>
          <cell r="C4" t="str">
            <v>D(3)            Other Above 1kw and 1 Phase</v>
          </cell>
          <cell r="D4">
            <v>1376075</v>
          </cell>
          <cell r="E4">
            <v>28198</v>
          </cell>
        </row>
        <row r="5">
          <cell r="A5" t="str">
            <v>LMV-1</v>
          </cell>
          <cell r="B5" t="str">
            <v>D(4)            Other 3 Phase</v>
          </cell>
          <cell r="C5" t="str">
            <v>D(4)            Other 3 Phase</v>
          </cell>
          <cell r="D5">
            <v>418309.83</v>
          </cell>
          <cell r="E5">
            <v>8737</v>
          </cell>
        </row>
        <row r="6">
          <cell r="A6" t="str">
            <v>LMV-1</v>
          </cell>
          <cell r="B6" t="str">
            <v>D(5)            Registered Societies</v>
          </cell>
          <cell r="C6" t="str">
            <v>D(5)            Registered Societies</v>
          </cell>
          <cell r="D6">
            <v>74580</v>
          </cell>
          <cell r="E6">
            <v>2486</v>
          </cell>
        </row>
        <row r="7">
          <cell r="A7" t="str">
            <v>LMV-2</v>
          </cell>
          <cell r="B7" t="str">
            <v>C(1)            Other Upto 1kw and 1 Phase</v>
          </cell>
          <cell r="C7" t="str">
            <v>C(1)            Other Upto 1kw and 1 Phase</v>
          </cell>
          <cell r="D7">
            <v>320</v>
          </cell>
          <cell r="E7">
            <v>4</v>
          </cell>
        </row>
        <row r="8">
          <cell r="A8" t="str">
            <v>LMV-2</v>
          </cell>
          <cell r="B8" t="str">
            <v>C(2)            Other Above 1kw and 1 Phase</v>
          </cell>
          <cell r="C8" t="str">
            <v>C(2)            Other Above 1kw and 1 Phase</v>
          </cell>
          <cell r="D8">
            <v>80104</v>
          </cell>
          <cell r="E8">
            <v>1023</v>
          </cell>
        </row>
        <row r="9">
          <cell r="A9" t="str">
            <v>LMV-2</v>
          </cell>
          <cell r="B9" t="str">
            <v>C(3)            Other 3 Phase</v>
          </cell>
          <cell r="C9" t="str">
            <v>C(3)            Other 3 Phase</v>
          </cell>
          <cell r="D9">
            <v>220124.58</v>
          </cell>
          <cell r="E9">
            <v>3191.3330000000001</v>
          </cell>
        </row>
        <row r="10">
          <cell r="A10" t="str">
            <v>LMV-4(A)</v>
          </cell>
          <cell r="B10" t="str">
            <v>PI(1)           Other Upto 1kw and 1 Phase</v>
          </cell>
          <cell r="C10" t="str">
            <v>PI(1)           Other Upto 1kw and 1 Phase</v>
          </cell>
          <cell r="D10">
            <v>75</v>
          </cell>
          <cell r="E10">
            <v>1</v>
          </cell>
        </row>
        <row r="11">
          <cell r="A11" t="str">
            <v>LMV-4(A)</v>
          </cell>
          <cell r="B11" t="str">
            <v>PI(2)           Other Above 1kw and 1 Phase</v>
          </cell>
          <cell r="C11" t="str">
            <v>PI(2)           Other Above 1kw and 1 Phase</v>
          </cell>
          <cell r="D11">
            <v>750</v>
          </cell>
          <cell r="E11">
            <v>12</v>
          </cell>
        </row>
        <row r="12">
          <cell r="A12" t="str">
            <v>LMV-4(A)</v>
          </cell>
          <cell r="B12" t="str">
            <v>PI(3)           Other 3 Phase</v>
          </cell>
          <cell r="C12" t="str">
            <v>PI(3)           Other 3 Phase</v>
          </cell>
          <cell r="D12">
            <v>70533</v>
          </cell>
          <cell r="E12">
            <v>1006.22</v>
          </cell>
        </row>
        <row r="13">
          <cell r="A13" t="str">
            <v>LMV-4(B)</v>
          </cell>
          <cell r="B13" t="str">
            <v>PI(1)           Other Upto 5kw</v>
          </cell>
          <cell r="C13" t="str">
            <v>PI(1)           Other Upto 5kw</v>
          </cell>
          <cell r="D13">
            <v>1600</v>
          </cell>
          <cell r="E13">
            <v>20</v>
          </cell>
        </row>
        <row r="14">
          <cell r="A14" t="str">
            <v>LMV-4(B)</v>
          </cell>
          <cell r="B14" t="str">
            <v>PI(2)           Other 5kw to 10kw</v>
          </cell>
          <cell r="C14" t="str">
            <v>PI(2)           Other 5kw to 10kw</v>
          </cell>
          <cell r="D14">
            <v>1320</v>
          </cell>
          <cell r="E14">
            <v>17.5</v>
          </cell>
        </row>
        <row r="15">
          <cell r="A15" t="str">
            <v>LMV-4(B)</v>
          </cell>
          <cell r="B15" t="str">
            <v>PI(3)           Other Above 10kw</v>
          </cell>
          <cell r="C15" t="str">
            <v>PI(3)           Other Above 10kw</v>
          </cell>
          <cell r="D15">
            <v>154306.48000000001</v>
          </cell>
          <cell r="E15">
            <v>2276</v>
          </cell>
        </row>
        <row r="16">
          <cell r="A16" t="str">
            <v>LMV-5</v>
          </cell>
          <cell r="B16" t="str">
            <v>PTW             PTW (Metered) LMV-5</v>
          </cell>
          <cell r="C16" t="str">
            <v>PTW             PTW (Metered) LMV-5</v>
          </cell>
          <cell r="D16">
            <v>12097.5</v>
          </cell>
          <cell r="E16">
            <v>445.5</v>
          </cell>
        </row>
        <row r="17">
          <cell r="A17" t="str">
            <v>LMV-6</v>
          </cell>
          <cell r="B17" t="str">
            <v>Upto 25 BHP :</v>
          </cell>
          <cell r="C17" t="str">
            <v>Upto 25 BHP :</v>
          </cell>
        </row>
        <row r="18">
          <cell r="A18" t="str">
            <v>LMV-6</v>
          </cell>
          <cell r="B18" t="str">
            <v>I(1)a(i)        Supply on rural feeder</v>
          </cell>
          <cell r="C18" t="str">
            <v>I(1)a(i)        Supply on rural feeder</v>
          </cell>
          <cell r="D18">
            <v>9693.5400000000009</v>
          </cell>
          <cell r="E18">
            <v>195.51</v>
          </cell>
        </row>
        <row r="19">
          <cell r="A19" t="str">
            <v>LMV-6</v>
          </cell>
          <cell r="B19" t="str">
            <v>I(1)a(ii)       Supply on urban feeder</v>
          </cell>
          <cell r="C19" t="str">
            <v>I(1)a(ii)       Supply on urban feeder</v>
          </cell>
          <cell r="D19">
            <v>217074.06</v>
          </cell>
          <cell r="E19">
            <v>3450.1750000000002</v>
          </cell>
        </row>
        <row r="20">
          <cell r="A20" t="str">
            <v>LMV-6</v>
          </cell>
          <cell r="B20" t="str">
            <v>Above 25 BHP and upto 100 BHP :</v>
          </cell>
          <cell r="C20" t="str">
            <v>Above 25 BHP and upto 100 BHP :</v>
          </cell>
        </row>
        <row r="21">
          <cell r="A21" t="str">
            <v>LMV-6</v>
          </cell>
          <cell r="B21" t="str">
            <v>I(1)b(ii)-A     Urban cons-unrestricted supply (Peak-hours)</v>
          </cell>
          <cell r="C21" t="str">
            <v>I(1)b(ii)-A     Urban cons-unrestricted supply (Peak-hours)</v>
          </cell>
          <cell r="D21">
            <v>314095.7</v>
          </cell>
          <cell r="E21">
            <v>5525</v>
          </cell>
        </row>
        <row r="22">
          <cell r="A22" t="str">
            <v>LMV-6</v>
          </cell>
          <cell r="B22" t="str">
            <v>I(1)b(ii)-B     Urban cons-restricted supply</v>
          </cell>
          <cell r="C22" t="str">
            <v>I(1)b(ii)-B     Urban cons-restricted supply</v>
          </cell>
          <cell r="D22">
            <v>216282.55</v>
          </cell>
          <cell r="E22">
            <v>3813.1660000000002</v>
          </cell>
        </row>
        <row r="23">
          <cell r="A23" t="str">
            <v>LMV-6</v>
          </cell>
          <cell r="B23" t="str">
            <v>I(1)b(ii)-C     Consumers - supply on rural feeders</v>
          </cell>
          <cell r="C23" t="str">
            <v>I(1)b(ii)-C     Consumers - supply on rural feeders</v>
          </cell>
          <cell r="D23">
            <v>0</v>
          </cell>
          <cell r="E23">
            <v>0</v>
          </cell>
        </row>
        <row r="24">
          <cell r="A24" t="str">
            <v>LMV-7</v>
          </cell>
          <cell r="B24" t="str">
            <v>PWW             Public Water Works (Metered) LMV-7</v>
          </cell>
          <cell r="C24" t="str">
            <v>PWW             Public Water Works (Metered) LMV-7</v>
          </cell>
          <cell r="D24">
            <v>46450.5</v>
          </cell>
          <cell r="E24">
            <v>688.34</v>
          </cell>
        </row>
        <row r="25">
          <cell r="A25" t="str">
            <v>LMV-9</v>
          </cell>
          <cell r="B25" t="str">
            <v>C(1)            Other Upto 5kw</v>
          </cell>
          <cell r="C25" t="str">
            <v>C(1)            Other Upto 5kw</v>
          </cell>
          <cell r="D25">
            <v>0</v>
          </cell>
          <cell r="E25">
            <v>2440</v>
          </cell>
        </row>
        <row r="26">
          <cell r="A26" t="str">
            <v>LMV-9</v>
          </cell>
          <cell r="B26" t="str">
            <v>C(2)            Other 5kw to 10kw</v>
          </cell>
          <cell r="C26" t="str">
            <v>C(2)            Other 5kw to 10kw</v>
          </cell>
          <cell r="D26">
            <v>0</v>
          </cell>
          <cell r="E26">
            <v>334</v>
          </cell>
        </row>
        <row r="27">
          <cell r="A27" t="str">
            <v>LMV-9</v>
          </cell>
          <cell r="B27" t="str">
            <v>C(3)            Other Above 10kw</v>
          </cell>
          <cell r="C27" t="str">
            <v>C(3)            Other Above 10kw</v>
          </cell>
          <cell r="D27">
            <v>0</v>
          </cell>
          <cell r="E27">
            <v>1403</v>
          </cell>
        </row>
        <row r="28">
          <cell r="A28" t="str">
            <v>HV-2</v>
          </cell>
          <cell r="B28" t="str">
            <v>I(2O)a(i)       Unrestricted and Independent Feeder</v>
          </cell>
          <cell r="C28" t="str">
            <v>I(2O)a(i)       Unrestricted and Independent Feeder</v>
          </cell>
          <cell r="D28">
            <v>541620</v>
          </cell>
          <cell r="E28">
            <v>3200</v>
          </cell>
        </row>
        <row r="29">
          <cell r="A29" t="str">
            <v>HV-2</v>
          </cell>
          <cell r="B29" t="str">
            <v>I(2O)a(ii)      Unrestricted and Common Feeder</v>
          </cell>
          <cell r="C29" t="str">
            <v>I(2O)a(ii)      Unrestricted and Common Feeder</v>
          </cell>
          <cell r="D29">
            <v>7525317.1399999997</v>
          </cell>
          <cell r="E29">
            <v>52398.66</v>
          </cell>
        </row>
        <row r="30">
          <cell r="A30" t="str">
            <v>HV-2</v>
          </cell>
          <cell r="B30" t="str">
            <v>I(2O)b(i)       Restricted and Independent Feeder</v>
          </cell>
          <cell r="C30" t="str">
            <v>I(2O)b(i)       Restricted and Independent Feeder</v>
          </cell>
          <cell r="D30">
            <v>318750</v>
          </cell>
          <cell r="E30">
            <v>2500</v>
          </cell>
        </row>
        <row r="31">
          <cell r="A31" t="str">
            <v>HV-2</v>
          </cell>
          <cell r="B31" t="str">
            <v>I(2O)b(ii)      Restricted and Common Feeder</v>
          </cell>
          <cell r="C31" t="str">
            <v>I(2O)b(ii)      Restricted and Common Feeder</v>
          </cell>
          <cell r="D31">
            <v>1287454.8</v>
          </cell>
          <cell r="E31">
            <v>8337</v>
          </cell>
        </row>
      </sheetData>
      <sheetData sheetId="1" refreshError="1"/>
      <sheetData sheetId="2" refreshError="1"/>
      <sheetData sheetId="3"/>
      <sheetData sheetId="4">
        <row r="1">
          <cell r="B1">
            <v>0</v>
          </cell>
        </row>
      </sheetData>
      <sheetData sheetId="5"/>
      <sheetData sheetId="6"/>
      <sheetData sheetId="7">
        <row r="1">
          <cell r="B1">
            <v>0</v>
          </cell>
        </row>
      </sheetData>
      <sheetData sheetId="8"/>
      <sheetData sheetId="9"/>
      <sheetData sheetId="10">
        <row r="1">
          <cell r="B1">
            <v>0</v>
          </cell>
        </row>
      </sheetData>
      <sheetData sheetId="11"/>
      <sheetData sheetId="12"/>
      <sheetData sheetId="13"/>
      <sheetData sheetId="14"/>
      <sheetData sheetId="15"/>
      <sheetData sheetId="16"/>
      <sheetData sheetId="17"/>
      <sheetData sheetId="18"/>
      <sheetData sheetId="19">
        <row r="1">
          <cell r="A1" t="str">
            <v>CATEGORY</v>
          </cell>
        </row>
      </sheetData>
      <sheetData sheetId="20"/>
      <sheetData sheetId="2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chedule-MU"/>
      <sheetName val="Schedule-1"/>
      <sheetName val="Schedule-2"/>
      <sheetName val="Schedule-3(i)"/>
      <sheetName val="Schedule-3(ii)"/>
      <sheetName val="Schedule-4(i)"/>
      <sheetName val="Schedule-4(ii)"/>
      <sheetName val="Schedule-5(i)"/>
      <sheetName val="Schedule-5(ii)"/>
      <sheetName val="Schedule-6"/>
      <sheetName val="SG-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NCS-3"/>
      <sheetName val="NCS-4I"/>
      <sheetName val="Number of Consumer"/>
      <sheetName val="Energy Sold"/>
      <sheetName val="Cont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FIXLD"/>
      <sheetName val="FC"/>
      <sheetName val="Load"/>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s>
    <sheetDataSet>
      <sheetData sheetId="0" refreshError="1">
        <row r="1">
          <cell r="A1" t="str">
            <v>CATEGORY</v>
          </cell>
          <cell r="B1" t="str">
            <v>RESULT</v>
          </cell>
          <cell r="C1" t="str">
            <v>RESULT</v>
          </cell>
          <cell r="D1" t="str">
            <v>FIXED</v>
          </cell>
          <cell r="E1" t="str">
            <v>LOAD</v>
          </cell>
        </row>
        <row r="2">
          <cell r="D2">
            <v>38388</v>
          </cell>
        </row>
        <row r="3">
          <cell r="A3" t="str">
            <v>LMV-1</v>
          </cell>
          <cell r="B3" t="str">
            <v>D(2)            Other Upto 1kw and 1 Phase</v>
          </cell>
          <cell r="C3" t="str">
            <v>D(2)            Other Upto 1kw and 1 Phase</v>
          </cell>
          <cell r="D3">
            <v>19075</v>
          </cell>
          <cell r="E3">
            <v>394</v>
          </cell>
        </row>
        <row r="4">
          <cell r="A4" t="str">
            <v>LMV-1</v>
          </cell>
          <cell r="B4" t="str">
            <v>D(3)            Other Above 1kw and 1 Phase</v>
          </cell>
          <cell r="C4" t="str">
            <v>D(3)            Other Above 1kw and 1 Phase</v>
          </cell>
          <cell r="D4">
            <v>1376075</v>
          </cell>
          <cell r="E4">
            <v>28198</v>
          </cell>
        </row>
        <row r="5">
          <cell r="A5" t="str">
            <v>LMV-1</v>
          </cell>
          <cell r="B5" t="str">
            <v>D(4)            Other 3 Phase</v>
          </cell>
          <cell r="C5" t="str">
            <v>D(4)            Other 3 Phase</v>
          </cell>
          <cell r="D5">
            <v>418309.83</v>
          </cell>
          <cell r="E5">
            <v>8737</v>
          </cell>
        </row>
        <row r="6">
          <cell r="A6" t="str">
            <v>LMV-1</v>
          </cell>
          <cell r="B6" t="str">
            <v>D(5)            Registered Societies</v>
          </cell>
          <cell r="C6" t="str">
            <v>D(5)            Registered Societies</v>
          </cell>
          <cell r="D6">
            <v>74580</v>
          </cell>
          <cell r="E6">
            <v>2486</v>
          </cell>
        </row>
        <row r="7">
          <cell r="A7" t="str">
            <v>LMV-2</v>
          </cell>
          <cell r="B7" t="str">
            <v>C(1)            Other Upto 1kw and 1 Phase</v>
          </cell>
          <cell r="C7" t="str">
            <v>C(1)            Other Upto 1kw and 1 Phase</v>
          </cell>
          <cell r="D7">
            <v>320</v>
          </cell>
          <cell r="E7">
            <v>4</v>
          </cell>
        </row>
        <row r="8">
          <cell r="A8" t="str">
            <v>LMV-2</v>
          </cell>
          <cell r="B8" t="str">
            <v>C(2)            Other Above 1kw and 1 Phase</v>
          </cell>
          <cell r="C8" t="str">
            <v>C(2)            Other Above 1kw and 1 Phase</v>
          </cell>
          <cell r="D8">
            <v>80104</v>
          </cell>
          <cell r="E8">
            <v>1023</v>
          </cell>
        </row>
        <row r="9">
          <cell r="A9" t="str">
            <v>LMV-2</v>
          </cell>
          <cell r="B9" t="str">
            <v>C(3)            Other 3 Phase</v>
          </cell>
          <cell r="C9" t="str">
            <v>C(3)            Other 3 Phase</v>
          </cell>
          <cell r="D9">
            <v>220124.58</v>
          </cell>
          <cell r="E9">
            <v>3191.3330000000001</v>
          </cell>
        </row>
        <row r="10">
          <cell r="A10" t="str">
            <v>LMV-4(A)</v>
          </cell>
          <cell r="B10" t="str">
            <v>PI(1)           Other Upto 1kw and 1 Phase</v>
          </cell>
          <cell r="C10" t="str">
            <v>PI(1)           Other Upto 1kw and 1 Phase</v>
          </cell>
          <cell r="D10">
            <v>75</v>
          </cell>
          <cell r="E10">
            <v>1</v>
          </cell>
        </row>
        <row r="11">
          <cell r="A11" t="str">
            <v>LMV-4(A)</v>
          </cell>
          <cell r="B11" t="str">
            <v>PI(2)           Other Above 1kw and 1 Phase</v>
          </cell>
          <cell r="C11" t="str">
            <v>PI(2)           Other Above 1kw and 1 Phase</v>
          </cell>
          <cell r="D11">
            <v>750</v>
          </cell>
          <cell r="E11">
            <v>12</v>
          </cell>
        </row>
        <row r="12">
          <cell r="A12" t="str">
            <v>LMV-4(A)</v>
          </cell>
          <cell r="B12" t="str">
            <v>PI(3)           Other 3 Phase</v>
          </cell>
          <cell r="C12" t="str">
            <v>PI(3)           Other 3 Phase</v>
          </cell>
          <cell r="D12">
            <v>70533</v>
          </cell>
          <cell r="E12">
            <v>1006.22</v>
          </cell>
        </row>
        <row r="13">
          <cell r="A13" t="str">
            <v>LMV-4(B)</v>
          </cell>
          <cell r="B13" t="str">
            <v>PI(1)           Other Upto 5kw</v>
          </cell>
          <cell r="C13" t="str">
            <v>PI(1)           Other Upto 5kw</v>
          </cell>
          <cell r="D13">
            <v>1600</v>
          </cell>
          <cell r="E13">
            <v>20</v>
          </cell>
        </row>
        <row r="14">
          <cell r="A14" t="str">
            <v>LMV-4(B)</v>
          </cell>
          <cell r="B14" t="str">
            <v>PI(2)           Other 5kw to 10kw</v>
          </cell>
          <cell r="C14" t="str">
            <v>PI(2)           Other 5kw to 10kw</v>
          </cell>
          <cell r="D14">
            <v>1320</v>
          </cell>
          <cell r="E14">
            <v>17.5</v>
          </cell>
        </row>
        <row r="15">
          <cell r="A15" t="str">
            <v>LMV-4(B)</v>
          </cell>
          <cell r="B15" t="str">
            <v>PI(3)           Other Above 10kw</v>
          </cell>
          <cell r="C15" t="str">
            <v>PI(3)           Other Above 10kw</v>
          </cell>
          <cell r="D15">
            <v>154306.48000000001</v>
          </cell>
          <cell r="E15">
            <v>2276</v>
          </cell>
        </row>
        <row r="16">
          <cell r="A16" t="str">
            <v>LMV-5</v>
          </cell>
          <cell r="B16" t="str">
            <v>PTW             PTW (Metered) LMV-5</v>
          </cell>
          <cell r="C16" t="str">
            <v>PTW             PTW (Metered) LMV-5</v>
          </cell>
          <cell r="D16">
            <v>12097.5</v>
          </cell>
          <cell r="E16">
            <v>445.5</v>
          </cell>
        </row>
        <row r="17">
          <cell r="A17" t="str">
            <v>LMV-6</v>
          </cell>
          <cell r="B17" t="str">
            <v>Upto 25 BHP :</v>
          </cell>
          <cell r="C17" t="str">
            <v>Upto 25 BHP :</v>
          </cell>
        </row>
        <row r="18">
          <cell r="A18" t="str">
            <v>LMV-6</v>
          </cell>
          <cell r="B18" t="str">
            <v>I(1)a(i)        Supply on rural feeder</v>
          </cell>
          <cell r="C18" t="str">
            <v>I(1)a(i)        Supply on rural feeder</v>
          </cell>
          <cell r="D18">
            <v>9693.5400000000009</v>
          </cell>
          <cell r="E18">
            <v>195.51</v>
          </cell>
        </row>
        <row r="19">
          <cell r="A19" t="str">
            <v>LMV-6</v>
          </cell>
          <cell r="B19" t="str">
            <v>I(1)a(ii)       Supply on urban feeder</v>
          </cell>
          <cell r="C19" t="str">
            <v>I(1)a(ii)       Supply on urban feeder</v>
          </cell>
          <cell r="D19">
            <v>217074.06</v>
          </cell>
          <cell r="E19">
            <v>3450.1750000000002</v>
          </cell>
        </row>
        <row r="20">
          <cell r="A20" t="str">
            <v>LMV-6</v>
          </cell>
          <cell r="B20" t="str">
            <v>Above 25 BHP and upto 100 BHP :</v>
          </cell>
          <cell r="C20" t="str">
            <v>Above 25 BHP and upto 100 BHP :</v>
          </cell>
        </row>
        <row r="21">
          <cell r="A21" t="str">
            <v>LMV-6</v>
          </cell>
          <cell r="B21" t="str">
            <v>I(1)b(ii)-A     Urban cons-unrestricted supply (Peak-hours)</v>
          </cell>
          <cell r="C21" t="str">
            <v>I(1)b(ii)-A     Urban cons-unrestricted supply (Peak-hours)</v>
          </cell>
          <cell r="D21">
            <v>314095.7</v>
          </cell>
          <cell r="E21">
            <v>5525</v>
          </cell>
        </row>
        <row r="22">
          <cell r="A22" t="str">
            <v>LMV-6</v>
          </cell>
          <cell r="B22" t="str">
            <v>I(1)b(ii)-B     Urban cons-restricted supply</v>
          </cell>
          <cell r="C22" t="str">
            <v>I(1)b(ii)-B     Urban cons-restricted supply</v>
          </cell>
          <cell r="D22">
            <v>216282.55</v>
          </cell>
          <cell r="E22">
            <v>3813.1660000000002</v>
          </cell>
        </row>
        <row r="23">
          <cell r="A23" t="str">
            <v>LMV-6</v>
          </cell>
          <cell r="B23" t="str">
            <v>I(1)b(ii)-C     Consumers - supply on rural feeders</v>
          </cell>
          <cell r="C23" t="str">
            <v>I(1)b(ii)-C     Consumers - supply on rural feeders</v>
          </cell>
          <cell r="D23">
            <v>0</v>
          </cell>
          <cell r="E23">
            <v>0</v>
          </cell>
        </row>
        <row r="24">
          <cell r="A24" t="str">
            <v>LMV-7</v>
          </cell>
          <cell r="B24" t="str">
            <v>PWW             Public Water Works (Metered) LMV-7</v>
          </cell>
          <cell r="C24" t="str">
            <v>PWW             Public Water Works (Metered) LMV-7</v>
          </cell>
          <cell r="D24">
            <v>46450.5</v>
          </cell>
          <cell r="E24">
            <v>688.34</v>
          </cell>
        </row>
        <row r="25">
          <cell r="A25" t="str">
            <v>LMV-9</v>
          </cell>
          <cell r="B25" t="str">
            <v>C(1)            Other Upto 5kw</v>
          </cell>
          <cell r="C25" t="str">
            <v>C(1)            Other Upto 5kw</v>
          </cell>
          <cell r="D25">
            <v>0</v>
          </cell>
          <cell r="E25">
            <v>2440</v>
          </cell>
        </row>
        <row r="26">
          <cell r="A26" t="str">
            <v>LMV-9</v>
          </cell>
          <cell r="B26" t="str">
            <v>C(2)            Other 5kw to 10kw</v>
          </cell>
          <cell r="C26" t="str">
            <v>C(2)            Other 5kw to 10kw</v>
          </cell>
          <cell r="D26">
            <v>0</v>
          </cell>
          <cell r="E26">
            <v>334</v>
          </cell>
        </row>
        <row r="27">
          <cell r="A27" t="str">
            <v>LMV-9</v>
          </cell>
          <cell r="B27" t="str">
            <v>C(3)            Other Above 10kw</v>
          </cell>
          <cell r="C27" t="str">
            <v>C(3)            Other Above 10kw</v>
          </cell>
          <cell r="D27">
            <v>0</v>
          </cell>
          <cell r="E27">
            <v>1403</v>
          </cell>
        </row>
        <row r="28">
          <cell r="A28" t="str">
            <v>HV-2</v>
          </cell>
          <cell r="B28" t="str">
            <v>I(2O)a(i)       Unrestricted and Independent Feeder</v>
          </cell>
          <cell r="C28" t="str">
            <v>I(2O)a(i)       Unrestricted and Independent Feeder</v>
          </cell>
          <cell r="D28">
            <v>541620</v>
          </cell>
          <cell r="E28">
            <v>3200</v>
          </cell>
        </row>
        <row r="29">
          <cell r="A29" t="str">
            <v>HV-2</v>
          </cell>
          <cell r="B29" t="str">
            <v>I(2O)a(ii)      Unrestricted and Common Feeder</v>
          </cell>
          <cell r="C29" t="str">
            <v>I(2O)a(ii)      Unrestricted and Common Feeder</v>
          </cell>
          <cell r="D29">
            <v>7525317.1399999997</v>
          </cell>
          <cell r="E29">
            <v>52398.66</v>
          </cell>
        </row>
        <row r="30">
          <cell r="A30" t="str">
            <v>HV-2</v>
          </cell>
          <cell r="B30" t="str">
            <v>I(2O)b(i)       Restricted and Independent Feeder</v>
          </cell>
          <cell r="C30" t="str">
            <v>I(2O)b(i)       Restricted and Independent Feeder</v>
          </cell>
          <cell r="D30">
            <v>318750</v>
          </cell>
          <cell r="E30">
            <v>2500</v>
          </cell>
        </row>
        <row r="31">
          <cell r="A31" t="str">
            <v>HV-2</v>
          </cell>
          <cell r="B31" t="str">
            <v>I(2O)b(ii)      Restricted and Common Feeder</v>
          </cell>
          <cell r="C31" t="str">
            <v>I(2O)b(ii)      Restricted and Common Feeder</v>
          </cell>
          <cell r="D31">
            <v>1287454.8</v>
          </cell>
          <cell r="E31">
            <v>8337</v>
          </cell>
        </row>
      </sheetData>
      <sheetData sheetId="1"/>
      <sheetData sheetId="2"/>
      <sheetData sheetId="3"/>
      <sheetData sheetId="4">
        <row r="1">
          <cell r="B1">
            <v>0</v>
          </cell>
        </row>
      </sheetData>
      <sheetData sheetId="5"/>
      <sheetData sheetId="6"/>
      <sheetData sheetId="7">
        <row r="1">
          <cell r="B1">
            <v>0</v>
          </cell>
        </row>
      </sheetData>
      <sheetData sheetId="8"/>
      <sheetData sheetId="9"/>
      <sheetData sheetId="10">
        <row r="1">
          <cell r="B1">
            <v>0</v>
          </cell>
        </row>
      </sheetData>
      <sheetData sheetId="11"/>
      <sheetData sheetId="12"/>
      <sheetData sheetId="13"/>
      <sheetData sheetId="14"/>
      <sheetData sheetId="15"/>
      <sheetData sheetId="16"/>
      <sheetData sheetId="17"/>
      <sheetData sheetId="18"/>
      <sheetData sheetId="19">
        <row r="1">
          <cell r="A1" t="str">
            <v>CATEGORY</v>
          </cell>
        </row>
      </sheetData>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chedule-MU"/>
      <sheetName val="Schedule-1"/>
      <sheetName val="Schedule-2"/>
      <sheetName val="Schedule-3(i)"/>
      <sheetName val="Schedule-3(ii)"/>
      <sheetName val="Schedule-4(i)"/>
      <sheetName val="Schedule-4(ii)"/>
      <sheetName val="Schedule-5(i)"/>
      <sheetName val="Schedule-5(ii)"/>
      <sheetName val="Schedule-6"/>
      <sheetName val="SG-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NCS-3"/>
      <sheetName val="NCS-4I"/>
      <sheetName val="Number of Consumer"/>
      <sheetName val="Energy Sold"/>
      <sheetName val="Cont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_01-02"/>
      <sheetName val="ADDITION"/>
      <sheetName val="ANNEX-III"/>
      <sheetName val="Sheet3 (2)"/>
      <sheetName val="Sheet3_(2)"/>
    </sheetNames>
    <sheetDataSet>
      <sheetData sheetId="0" refreshError="1"/>
      <sheetData sheetId="1" refreshError="1"/>
      <sheetData sheetId="2" refreshError="1"/>
      <sheetData sheetId="3" refreshError="1"/>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 3.7"/>
      <sheetName val="CE"/>
      <sheetName val="Metro consind updation sheet"/>
      <sheetName val="Dom"/>
      <sheetName val="201-04REL-Final"/>
      <sheetName val="A_3_7"/>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PY@"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74"/>
  <sheetViews>
    <sheetView topLeftCell="A54" workbookViewId="0">
      <selection activeCell="A54" sqref="A1:XFD1048576"/>
    </sheetView>
  </sheetViews>
  <sheetFormatPr defaultColWidth="9.140625" defaultRowHeight="15" x14ac:dyDescent="0.25"/>
  <cols>
    <col min="1" max="1" width="9.140625" style="55"/>
    <col min="2" max="2" width="10.42578125" style="55" customWidth="1"/>
    <col min="3" max="3" width="7.85546875" style="55" customWidth="1"/>
    <col min="4" max="4" width="16" style="55" customWidth="1"/>
    <col min="5" max="5" width="54" style="55" customWidth="1"/>
    <col min="6" max="6" width="10.85546875" style="55" bestFit="1" customWidth="1"/>
    <col min="7" max="16384" width="9.140625" style="55"/>
  </cols>
  <sheetData>
    <row r="1" spans="1:10" x14ac:dyDescent="0.25">
      <c r="A1" s="2076"/>
      <c r="B1" s="2076"/>
      <c r="C1" s="2076"/>
      <c r="D1" s="2076"/>
      <c r="E1" s="2076"/>
    </row>
    <row r="2" spans="1:10" x14ac:dyDescent="0.25">
      <c r="A2" s="2078" t="s">
        <v>0</v>
      </c>
      <c r="B2" s="2078"/>
      <c r="C2" s="2078"/>
      <c r="D2" s="98"/>
      <c r="E2" s="65"/>
    </row>
    <row r="3" spans="1:10" x14ac:dyDescent="0.25">
      <c r="A3" s="2078" t="s">
        <v>1</v>
      </c>
      <c r="B3" s="2078"/>
      <c r="C3" s="2078"/>
      <c r="D3" s="98"/>
      <c r="E3" s="65"/>
    </row>
    <row r="4" spans="1:10" x14ac:dyDescent="0.25">
      <c r="A4" s="2078" t="s">
        <v>2</v>
      </c>
      <c r="B4" s="2078"/>
      <c r="C4" s="2078"/>
      <c r="D4" s="98"/>
      <c r="E4" s="65"/>
    </row>
    <row r="5" spans="1:10" x14ac:dyDescent="0.25">
      <c r="A5" s="2079"/>
      <c r="B5" s="2079"/>
      <c r="C5" s="2079"/>
      <c r="D5" s="2079"/>
      <c r="E5" s="2079"/>
    </row>
    <row r="6" spans="1:10" x14ac:dyDescent="0.25">
      <c r="A6" s="2077" t="s">
        <v>3</v>
      </c>
      <c r="B6" s="2077"/>
      <c r="C6" s="2077"/>
      <c r="D6" s="2077"/>
      <c r="E6" s="2077"/>
    </row>
    <row r="7" spans="1:10" ht="15.75" thickBot="1" x14ac:dyDescent="0.3">
      <c r="A7" s="2075"/>
      <c r="B7" s="2075"/>
      <c r="C7" s="2075"/>
      <c r="D7" s="2075"/>
      <c r="E7" s="2075"/>
      <c r="G7" s="55" t="s">
        <v>100</v>
      </c>
      <c r="H7" s="55" t="s">
        <v>97</v>
      </c>
      <c r="I7" s="55" t="s">
        <v>101</v>
      </c>
      <c r="J7" s="55" t="s">
        <v>98</v>
      </c>
    </row>
    <row r="8" spans="1:10" x14ac:dyDescent="0.25">
      <c r="A8" s="66" t="s">
        <v>44</v>
      </c>
      <c r="B8" s="67" t="s">
        <v>45</v>
      </c>
      <c r="C8" s="67" t="s">
        <v>46</v>
      </c>
      <c r="D8" s="68" t="s">
        <v>43</v>
      </c>
      <c r="E8" s="69" t="s">
        <v>4</v>
      </c>
    </row>
    <row r="9" spans="1:10" x14ac:dyDescent="0.25">
      <c r="A9" s="70"/>
      <c r="B9" s="71"/>
      <c r="C9" s="71"/>
      <c r="D9" s="72"/>
      <c r="E9" s="73"/>
    </row>
    <row r="10" spans="1:10" ht="30" x14ac:dyDescent="0.25">
      <c r="A10" s="59">
        <v>1</v>
      </c>
      <c r="B10" s="60" t="s">
        <v>5</v>
      </c>
      <c r="C10" s="60" t="s">
        <v>102</v>
      </c>
      <c r="D10" s="74" t="s">
        <v>390</v>
      </c>
      <c r="E10" s="75" t="s">
        <v>6</v>
      </c>
      <c r="F10" s="55" t="s">
        <v>97</v>
      </c>
      <c r="G10" s="4" t="s">
        <v>102</v>
      </c>
      <c r="H10" s="58" t="s">
        <v>103</v>
      </c>
      <c r="I10" s="4" t="s">
        <v>103</v>
      </c>
      <c r="J10" s="4" t="s">
        <v>102</v>
      </c>
    </row>
    <row r="11" spans="1:10" ht="30" x14ac:dyDescent="0.25">
      <c r="A11" s="59">
        <v>2</v>
      </c>
      <c r="B11" s="60" t="s">
        <v>5</v>
      </c>
      <c r="C11" s="60" t="s">
        <v>104</v>
      </c>
      <c r="D11" s="61">
        <v>16.5</v>
      </c>
      <c r="E11" s="75" t="s">
        <v>79</v>
      </c>
      <c r="F11" s="55" t="s">
        <v>97</v>
      </c>
      <c r="G11" s="4"/>
      <c r="H11" s="58" t="s">
        <v>102</v>
      </c>
      <c r="I11" s="4"/>
      <c r="J11" s="4"/>
    </row>
    <row r="12" spans="1:10" ht="30" x14ac:dyDescent="0.25">
      <c r="A12" s="59">
        <v>3</v>
      </c>
      <c r="B12" s="60" t="s">
        <v>5</v>
      </c>
      <c r="C12" s="60" t="s">
        <v>106</v>
      </c>
      <c r="D12" s="61" t="s">
        <v>151</v>
      </c>
      <c r="E12" s="75" t="s">
        <v>80</v>
      </c>
      <c r="F12" s="55" t="s">
        <v>97</v>
      </c>
      <c r="G12" s="4"/>
      <c r="H12" s="58" t="s">
        <v>104</v>
      </c>
      <c r="I12" s="4"/>
      <c r="J12" s="4"/>
    </row>
    <row r="13" spans="1:10" x14ac:dyDescent="0.25">
      <c r="A13" s="59">
        <v>5</v>
      </c>
      <c r="B13" s="60" t="s">
        <v>5</v>
      </c>
      <c r="C13" s="60" t="s">
        <v>108</v>
      </c>
      <c r="D13" s="61" t="s">
        <v>152</v>
      </c>
      <c r="E13" s="62" t="s">
        <v>7</v>
      </c>
      <c r="F13" s="55" t="s">
        <v>98</v>
      </c>
      <c r="G13" s="4"/>
      <c r="H13" s="4"/>
      <c r="I13" s="4" t="s">
        <v>105</v>
      </c>
      <c r="J13" s="58" t="s">
        <v>105</v>
      </c>
    </row>
    <row r="14" spans="1:10" x14ac:dyDescent="0.25">
      <c r="A14" s="59">
        <v>6</v>
      </c>
      <c r="B14" s="60"/>
      <c r="C14" s="60" t="s">
        <v>125</v>
      </c>
      <c r="D14" s="61"/>
      <c r="E14" s="76" t="s">
        <v>525</v>
      </c>
      <c r="G14" s="4"/>
      <c r="H14" s="4"/>
      <c r="I14" s="4"/>
      <c r="J14" s="58"/>
    </row>
    <row r="15" spans="1:10" x14ac:dyDescent="0.25">
      <c r="A15" s="59">
        <v>7</v>
      </c>
      <c r="B15" s="60"/>
      <c r="C15" s="60" t="s">
        <v>524</v>
      </c>
      <c r="D15" s="61"/>
      <c r="E15" s="76" t="s">
        <v>526</v>
      </c>
      <c r="G15" s="4"/>
      <c r="H15" s="4"/>
      <c r="I15" s="4"/>
      <c r="J15" s="58"/>
    </row>
    <row r="16" spans="1:10" x14ac:dyDescent="0.25">
      <c r="A16" s="59">
        <v>8</v>
      </c>
      <c r="B16" s="60" t="s">
        <v>5</v>
      </c>
      <c r="C16" s="60" t="s">
        <v>107</v>
      </c>
      <c r="D16" s="61" t="s">
        <v>153</v>
      </c>
      <c r="E16" s="62" t="s">
        <v>8</v>
      </c>
      <c r="F16" s="55" t="s">
        <v>99</v>
      </c>
      <c r="G16" s="4" t="s">
        <v>104</v>
      </c>
      <c r="H16" s="4"/>
      <c r="I16" s="4"/>
      <c r="J16" s="58" t="s">
        <v>104</v>
      </c>
    </row>
    <row r="17" spans="1:10" x14ac:dyDescent="0.25">
      <c r="A17" s="59">
        <v>9</v>
      </c>
      <c r="B17" s="60" t="s">
        <v>5</v>
      </c>
      <c r="C17" s="60" t="s">
        <v>126</v>
      </c>
      <c r="D17" s="61"/>
      <c r="E17" s="77" t="s">
        <v>10</v>
      </c>
      <c r="F17" s="55" t="s">
        <v>99</v>
      </c>
      <c r="G17" s="4" t="s">
        <v>106</v>
      </c>
      <c r="H17" s="4"/>
      <c r="I17" s="4"/>
      <c r="J17" s="58" t="s">
        <v>106</v>
      </c>
    </row>
    <row r="18" spans="1:10" x14ac:dyDescent="0.25">
      <c r="A18" s="59"/>
      <c r="B18" s="60"/>
      <c r="C18" s="60"/>
      <c r="D18" s="60"/>
      <c r="E18" s="78"/>
      <c r="G18" s="4"/>
      <c r="H18" s="4"/>
      <c r="I18" s="4"/>
      <c r="J18" s="4"/>
    </row>
    <row r="19" spans="1:10" x14ac:dyDescent="0.25">
      <c r="A19" s="59"/>
      <c r="B19" s="60"/>
      <c r="C19" s="60"/>
      <c r="D19" s="60"/>
      <c r="E19" s="4"/>
      <c r="G19" s="4"/>
      <c r="H19" s="4"/>
      <c r="I19" s="4"/>
      <c r="J19" s="4"/>
    </row>
    <row r="20" spans="1:10" x14ac:dyDescent="0.25">
      <c r="A20" s="59"/>
      <c r="B20" s="60"/>
      <c r="C20" s="60"/>
      <c r="D20" s="60"/>
      <c r="E20" s="4"/>
      <c r="G20" s="4"/>
      <c r="H20" s="4"/>
      <c r="I20" s="4"/>
      <c r="J20" s="4"/>
    </row>
    <row r="21" spans="1:10" x14ac:dyDescent="0.25">
      <c r="A21" s="59">
        <v>10</v>
      </c>
      <c r="B21" s="60" t="s">
        <v>5</v>
      </c>
      <c r="C21" s="60" t="s">
        <v>115</v>
      </c>
      <c r="D21" s="61" t="s">
        <v>154</v>
      </c>
      <c r="E21" s="79" t="s">
        <v>11</v>
      </c>
      <c r="F21" s="55" t="s">
        <v>99</v>
      </c>
      <c r="G21" s="4" t="s">
        <v>107</v>
      </c>
      <c r="H21" s="4"/>
      <c r="I21" s="4"/>
      <c r="J21" s="58" t="s">
        <v>108</v>
      </c>
    </row>
    <row r="22" spans="1:10" x14ac:dyDescent="0.25">
      <c r="A22" s="59">
        <v>11</v>
      </c>
      <c r="B22" s="60" t="s">
        <v>5</v>
      </c>
      <c r="C22" s="60" t="s">
        <v>118</v>
      </c>
      <c r="D22" s="61"/>
      <c r="E22" s="79" t="s">
        <v>82</v>
      </c>
      <c r="F22" s="55" t="s">
        <v>96</v>
      </c>
      <c r="G22" s="4"/>
      <c r="H22" s="4"/>
      <c r="I22" s="4"/>
      <c r="J22" s="4"/>
    </row>
    <row r="23" spans="1:10" x14ac:dyDescent="0.25">
      <c r="A23" s="59">
        <v>12</v>
      </c>
      <c r="B23" s="60" t="s">
        <v>5</v>
      </c>
      <c r="C23" s="60" t="s">
        <v>119</v>
      </c>
      <c r="D23" s="61" t="s">
        <v>155</v>
      </c>
      <c r="E23" s="80" t="s">
        <v>9</v>
      </c>
      <c r="G23" s="4"/>
      <c r="H23" s="4" t="s">
        <v>109</v>
      </c>
      <c r="I23" s="4"/>
      <c r="J23" s="58" t="s">
        <v>110</v>
      </c>
    </row>
    <row r="24" spans="1:10" ht="30" x14ac:dyDescent="0.25">
      <c r="A24" s="59">
        <v>13</v>
      </c>
      <c r="B24" s="60" t="s">
        <v>5</v>
      </c>
      <c r="C24" s="60" t="s">
        <v>127</v>
      </c>
      <c r="D24" s="61" t="s">
        <v>156</v>
      </c>
      <c r="E24" s="79" t="s">
        <v>30</v>
      </c>
      <c r="G24" s="4"/>
      <c r="H24" s="4" t="s">
        <v>111</v>
      </c>
      <c r="I24" s="4" t="s">
        <v>112</v>
      </c>
      <c r="J24" s="58" t="s">
        <v>113</v>
      </c>
    </row>
    <row r="25" spans="1:10" ht="30" x14ac:dyDescent="0.25">
      <c r="A25" s="59">
        <v>14</v>
      </c>
      <c r="B25" s="60" t="s">
        <v>5</v>
      </c>
      <c r="C25" s="60" t="s">
        <v>128</v>
      </c>
      <c r="D25" s="61">
        <v>18.3</v>
      </c>
      <c r="E25" s="79" t="s">
        <v>14</v>
      </c>
      <c r="G25" s="4" t="s">
        <v>114</v>
      </c>
      <c r="H25" s="4"/>
      <c r="I25" s="4"/>
      <c r="J25" s="58" t="s">
        <v>115</v>
      </c>
    </row>
    <row r="26" spans="1:10" x14ac:dyDescent="0.25">
      <c r="A26" s="59">
        <v>15</v>
      </c>
      <c r="B26" s="60" t="s">
        <v>5</v>
      </c>
      <c r="C26" s="60" t="s">
        <v>130</v>
      </c>
      <c r="D26" s="61"/>
      <c r="E26" s="79" t="s">
        <v>15</v>
      </c>
      <c r="G26" s="4" t="s">
        <v>116</v>
      </c>
      <c r="H26" s="4"/>
      <c r="I26" s="4"/>
      <c r="J26" s="58" t="s">
        <v>118</v>
      </c>
    </row>
    <row r="27" spans="1:10" x14ac:dyDescent="0.25">
      <c r="A27" s="59">
        <v>16</v>
      </c>
      <c r="B27" s="60" t="s">
        <v>5</v>
      </c>
      <c r="C27" s="60" t="s">
        <v>112</v>
      </c>
      <c r="D27" s="61"/>
      <c r="E27" s="79" t="s">
        <v>16</v>
      </c>
      <c r="G27" s="4" t="s">
        <v>117</v>
      </c>
      <c r="H27" s="4"/>
      <c r="I27" s="4"/>
      <c r="J27" s="58" t="s">
        <v>119</v>
      </c>
    </row>
    <row r="28" spans="1:10" x14ac:dyDescent="0.25">
      <c r="A28" s="59">
        <v>17</v>
      </c>
      <c r="B28" s="60" t="s">
        <v>5</v>
      </c>
      <c r="C28" s="60" t="s">
        <v>111</v>
      </c>
      <c r="D28" s="61">
        <v>18</v>
      </c>
      <c r="E28" s="79" t="s">
        <v>21</v>
      </c>
      <c r="G28" s="4" t="s">
        <v>119</v>
      </c>
      <c r="H28" s="4"/>
      <c r="I28" s="4"/>
      <c r="J28" s="58" t="s">
        <v>111</v>
      </c>
    </row>
    <row r="29" spans="1:10" x14ac:dyDescent="0.25">
      <c r="A29" s="59">
        <v>18</v>
      </c>
      <c r="B29" s="60" t="s">
        <v>5</v>
      </c>
      <c r="C29" s="60" t="s">
        <v>122</v>
      </c>
      <c r="D29" s="61">
        <v>17</v>
      </c>
      <c r="E29" s="79" t="s">
        <v>23</v>
      </c>
      <c r="G29" s="4" t="s">
        <v>120</v>
      </c>
      <c r="H29" s="4"/>
      <c r="I29" s="4"/>
      <c r="J29" s="58" t="s">
        <v>109</v>
      </c>
    </row>
    <row r="30" spans="1:10" x14ac:dyDescent="0.25">
      <c r="A30" s="59">
        <v>19</v>
      </c>
      <c r="B30" s="60" t="s">
        <v>5</v>
      </c>
      <c r="C30" s="60" t="s">
        <v>109</v>
      </c>
      <c r="D30" s="61"/>
      <c r="E30" s="79" t="s">
        <v>24</v>
      </c>
      <c r="G30" s="58" t="s">
        <v>121</v>
      </c>
      <c r="H30" s="4" t="s">
        <v>122</v>
      </c>
      <c r="I30" s="4" t="s">
        <v>122</v>
      </c>
      <c r="J30" s="4" t="s">
        <v>123</v>
      </c>
    </row>
    <row r="31" spans="1:10" x14ac:dyDescent="0.25">
      <c r="A31" s="59">
        <v>20</v>
      </c>
      <c r="B31" s="60" t="s">
        <v>5</v>
      </c>
      <c r="C31" s="60"/>
      <c r="D31" s="61"/>
      <c r="E31" s="79" t="s">
        <v>83</v>
      </c>
      <c r="F31" s="55" t="s">
        <v>96</v>
      </c>
      <c r="G31" s="4"/>
      <c r="H31" s="4"/>
      <c r="I31" s="4"/>
      <c r="J31" s="4"/>
    </row>
    <row r="32" spans="1:10" x14ac:dyDescent="0.25">
      <c r="A32" s="59">
        <v>21</v>
      </c>
      <c r="B32" s="60" t="s">
        <v>5</v>
      </c>
      <c r="C32" s="60"/>
      <c r="D32" s="61"/>
      <c r="E32" s="79" t="s">
        <v>81</v>
      </c>
      <c r="G32" s="58" t="s">
        <v>124</v>
      </c>
      <c r="H32" s="4"/>
      <c r="I32" s="4"/>
      <c r="J32" s="4"/>
    </row>
    <row r="33" spans="1:10" x14ac:dyDescent="0.25">
      <c r="A33" s="59">
        <v>22</v>
      </c>
      <c r="B33" s="60" t="s">
        <v>5</v>
      </c>
      <c r="C33" s="60" t="s">
        <v>123</v>
      </c>
      <c r="D33" s="61"/>
      <c r="E33" s="79" t="s">
        <v>84</v>
      </c>
      <c r="F33" s="55" t="s">
        <v>96</v>
      </c>
      <c r="G33" s="4"/>
      <c r="H33" s="4"/>
      <c r="I33" s="4"/>
      <c r="J33" s="4"/>
    </row>
    <row r="34" spans="1:10" x14ac:dyDescent="0.25">
      <c r="A34" s="59"/>
      <c r="B34" s="60"/>
      <c r="C34" s="60"/>
      <c r="D34" s="61"/>
      <c r="E34" s="81"/>
      <c r="G34" s="4"/>
      <c r="H34" s="4"/>
      <c r="I34" s="4"/>
      <c r="J34" s="4"/>
    </row>
    <row r="35" spans="1:10" x14ac:dyDescent="0.25">
      <c r="A35" s="59">
        <v>23</v>
      </c>
      <c r="B35" s="60" t="s">
        <v>5</v>
      </c>
      <c r="C35" s="60" t="s">
        <v>136</v>
      </c>
      <c r="D35" s="61" t="s">
        <v>157</v>
      </c>
      <c r="E35" s="82" t="s">
        <v>12</v>
      </c>
      <c r="G35" s="4" t="s">
        <v>108</v>
      </c>
      <c r="H35" s="4"/>
      <c r="I35" s="4"/>
      <c r="J35" s="1" t="s">
        <v>107</v>
      </c>
    </row>
    <row r="36" spans="1:10" x14ac:dyDescent="0.25">
      <c r="A36" s="59">
        <v>24</v>
      </c>
      <c r="B36" s="60" t="s">
        <v>5</v>
      </c>
      <c r="C36" s="60" t="s">
        <v>133</v>
      </c>
      <c r="D36" s="61">
        <v>19</v>
      </c>
      <c r="E36" s="82" t="s">
        <v>13</v>
      </c>
      <c r="G36" s="4" t="s">
        <v>125</v>
      </c>
      <c r="H36" s="4"/>
      <c r="I36" s="4"/>
      <c r="J36" s="1" t="s">
        <v>126</v>
      </c>
    </row>
    <row r="37" spans="1:10" ht="14.25" customHeight="1" x14ac:dyDescent="0.25">
      <c r="A37" s="59">
        <v>25</v>
      </c>
      <c r="B37" s="60" t="s">
        <v>5</v>
      </c>
      <c r="C37" s="60" t="s">
        <v>137</v>
      </c>
      <c r="D37" s="61">
        <v>17.100000000000001</v>
      </c>
      <c r="E37" s="82" t="s">
        <v>17</v>
      </c>
      <c r="G37" s="4" t="s">
        <v>111</v>
      </c>
      <c r="H37" s="4"/>
      <c r="I37" s="4"/>
      <c r="J37" s="1" t="s">
        <v>127</v>
      </c>
    </row>
    <row r="38" spans="1:10" x14ac:dyDescent="0.25">
      <c r="A38" s="59">
        <v>26</v>
      </c>
      <c r="B38" s="60" t="s">
        <v>5</v>
      </c>
      <c r="C38" s="60" t="s">
        <v>138</v>
      </c>
      <c r="D38" s="61"/>
      <c r="E38" s="82" t="s">
        <v>18</v>
      </c>
      <c r="G38" s="4" t="s">
        <v>126</v>
      </c>
      <c r="H38" s="4"/>
      <c r="I38" s="4"/>
      <c r="J38" s="1" t="s">
        <v>128</v>
      </c>
    </row>
    <row r="39" spans="1:10" x14ac:dyDescent="0.25">
      <c r="A39" s="59">
        <v>27</v>
      </c>
      <c r="B39" s="60" t="s">
        <v>5</v>
      </c>
      <c r="C39" s="60"/>
      <c r="D39" s="61">
        <v>23</v>
      </c>
      <c r="E39" s="82" t="s">
        <v>19</v>
      </c>
      <c r="G39" s="4" t="s">
        <v>115</v>
      </c>
      <c r="H39" s="4"/>
      <c r="I39" s="4" t="s">
        <v>129</v>
      </c>
      <c r="J39" s="1" t="s">
        <v>130</v>
      </c>
    </row>
    <row r="40" spans="1:10" x14ac:dyDescent="0.25">
      <c r="A40" s="59">
        <v>28</v>
      </c>
      <c r="B40" s="60"/>
      <c r="C40" s="61" t="s">
        <v>139</v>
      </c>
      <c r="D40" s="4"/>
      <c r="E40" s="82" t="s">
        <v>527</v>
      </c>
      <c r="G40" s="4"/>
      <c r="H40" s="4"/>
      <c r="I40" s="4"/>
      <c r="J40" s="1"/>
    </row>
    <row r="41" spans="1:10" ht="25.5" customHeight="1" x14ac:dyDescent="0.25">
      <c r="A41" s="59">
        <v>29</v>
      </c>
      <c r="B41" s="60" t="s">
        <v>5</v>
      </c>
      <c r="C41" s="61" t="s">
        <v>141</v>
      </c>
      <c r="D41" s="4"/>
      <c r="E41" s="82" t="s">
        <v>20</v>
      </c>
      <c r="G41" s="4" t="s">
        <v>118</v>
      </c>
      <c r="H41" s="4"/>
      <c r="I41" s="4"/>
      <c r="J41" s="1" t="s">
        <v>112</v>
      </c>
    </row>
    <row r="42" spans="1:10" x14ac:dyDescent="0.25">
      <c r="A42" s="59">
        <v>30</v>
      </c>
      <c r="B42" s="60" t="s">
        <v>5</v>
      </c>
      <c r="C42" s="61" t="s">
        <v>142</v>
      </c>
      <c r="D42" s="4"/>
      <c r="E42" s="82" t="s">
        <v>22</v>
      </c>
      <c r="G42" s="4" t="s">
        <v>127</v>
      </c>
      <c r="H42" s="4"/>
      <c r="I42" s="4"/>
      <c r="J42" s="1" t="s">
        <v>122</v>
      </c>
    </row>
    <row r="43" spans="1:10" x14ac:dyDescent="0.25">
      <c r="A43" s="59">
        <v>31</v>
      </c>
      <c r="B43" s="60" t="s">
        <v>5</v>
      </c>
      <c r="C43" s="60" t="s">
        <v>143</v>
      </c>
      <c r="D43" s="61"/>
      <c r="E43" s="82" t="s">
        <v>91</v>
      </c>
      <c r="G43" s="4"/>
      <c r="H43" s="58" t="s">
        <v>131</v>
      </c>
      <c r="I43" s="4" t="s">
        <v>131</v>
      </c>
      <c r="J43" s="4"/>
    </row>
    <row r="44" spans="1:10" x14ac:dyDescent="0.25">
      <c r="A44" s="59"/>
      <c r="B44" s="60"/>
      <c r="C44" s="60"/>
      <c r="D44" s="61"/>
      <c r="G44" s="4"/>
      <c r="H44" s="4"/>
      <c r="I44" s="4"/>
      <c r="J44" s="4"/>
    </row>
    <row r="45" spans="1:10" x14ac:dyDescent="0.25">
      <c r="A45" s="59">
        <v>32</v>
      </c>
      <c r="B45" s="60" t="s">
        <v>5</v>
      </c>
      <c r="C45" s="60" t="s">
        <v>144</v>
      </c>
      <c r="D45" s="61">
        <v>21</v>
      </c>
      <c r="E45" s="83" t="s">
        <v>78</v>
      </c>
      <c r="G45" s="4"/>
      <c r="H45" s="58" t="s">
        <v>106</v>
      </c>
      <c r="I45" s="4"/>
      <c r="J45" s="4"/>
    </row>
    <row r="46" spans="1:10" x14ac:dyDescent="0.25">
      <c r="A46" s="59">
        <v>33</v>
      </c>
      <c r="B46" s="60" t="s">
        <v>5</v>
      </c>
      <c r="C46" s="60" t="s">
        <v>145</v>
      </c>
      <c r="D46" s="61">
        <v>21.1</v>
      </c>
      <c r="E46" s="83" t="s">
        <v>26</v>
      </c>
      <c r="G46" s="4"/>
      <c r="H46" s="4" t="s">
        <v>132</v>
      </c>
      <c r="I46" s="4" t="s">
        <v>107</v>
      </c>
      <c r="J46" s="58" t="s">
        <v>133</v>
      </c>
    </row>
    <row r="47" spans="1:10" x14ac:dyDescent="0.25">
      <c r="A47" s="59">
        <v>34</v>
      </c>
      <c r="B47" s="60" t="s">
        <v>5</v>
      </c>
      <c r="C47" s="60" t="s">
        <v>146</v>
      </c>
      <c r="D47" s="61"/>
      <c r="E47" s="83" t="s">
        <v>27</v>
      </c>
      <c r="G47" s="4"/>
      <c r="H47" s="4" t="s">
        <v>107</v>
      </c>
      <c r="I47" s="4" t="s">
        <v>114</v>
      </c>
      <c r="J47" s="58" t="s">
        <v>134</v>
      </c>
    </row>
    <row r="48" spans="1:10" x14ac:dyDescent="0.25">
      <c r="A48" s="59">
        <v>35</v>
      </c>
      <c r="B48" s="60" t="s">
        <v>5</v>
      </c>
      <c r="C48" s="60" t="s">
        <v>147</v>
      </c>
      <c r="D48" s="61"/>
      <c r="E48" s="83" t="s">
        <v>85</v>
      </c>
      <c r="G48" s="4"/>
      <c r="H48" s="58" t="s">
        <v>135</v>
      </c>
      <c r="I48" s="4"/>
      <c r="J48" s="4"/>
    </row>
    <row r="49" spans="1:10" x14ac:dyDescent="0.25">
      <c r="A49" s="59">
        <v>36</v>
      </c>
      <c r="B49" s="60" t="s">
        <v>5</v>
      </c>
      <c r="C49" s="60" t="s">
        <v>510</v>
      </c>
      <c r="D49" s="61">
        <v>21.2</v>
      </c>
      <c r="E49" s="84" t="s">
        <v>25</v>
      </c>
      <c r="G49" s="4"/>
      <c r="H49" s="4" t="s">
        <v>108</v>
      </c>
      <c r="I49" s="4" t="s">
        <v>108</v>
      </c>
      <c r="J49" s="58" t="s">
        <v>136</v>
      </c>
    </row>
    <row r="50" spans="1:10" x14ac:dyDescent="0.25">
      <c r="A50" s="59">
        <v>37</v>
      </c>
      <c r="B50" s="60" t="s">
        <v>5</v>
      </c>
      <c r="C50" s="60" t="s">
        <v>511</v>
      </c>
      <c r="D50" s="61">
        <v>21.3</v>
      </c>
      <c r="E50" s="83" t="s">
        <v>28</v>
      </c>
      <c r="G50" s="4"/>
      <c r="H50" s="4" t="s">
        <v>126</v>
      </c>
      <c r="I50" s="4" t="s">
        <v>126</v>
      </c>
      <c r="J50" s="58" t="s">
        <v>137</v>
      </c>
    </row>
    <row r="51" spans="1:10" x14ac:dyDescent="0.25">
      <c r="A51" s="59">
        <v>38</v>
      </c>
      <c r="B51" s="60" t="s">
        <v>5</v>
      </c>
      <c r="C51" s="60"/>
      <c r="D51" s="61" t="s">
        <v>158</v>
      </c>
      <c r="E51" s="83" t="s">
        <v>29</v>
      </c>
      <c r="G51" s="4"/>
      <c r="H51" s="4" t="s">
        <v>115</v>
      </c>
      <c r="I51" s="4" t="s">
        <v>115</v>
      </c>
      <c r="J51" s="58" t="s">
        <v>138</v>
      </c>
    </row>
    <row r="52" spans="1:10" x14ac:dyDescent="0.25">
      <c r="A52" s="59">
        <v>39</v>
      </c>
      <c r="B52" s="60" t="s">
        <v>5</v>
      </c>
      <c r="C52" s="60" t="s">
        <v>528</v>
      </c>
      <c r="D52" s="60">
        <v>22</v>
      </c>
      <c r="E52" s="63" t="s">
        <v>88</v>
      </c>
      <c r="G52" s="58" t="s">
        <v>128</v>
      </c>
      <c r="H52" s="4"/>
      <c r="I52" s="4"/>
      <c r="J52" s="4"/>
    </row>
    <row r="53" spans="1:10" x14ac:dyDescent="0.25">
      <c r="A53" s="59">
        <v>40</v>
      </c>
      <c r="B53" s="60" t="s">
        <v>5</v>
      </c>
      <c r="C53" s="60" t="s">
        <v>512</v>
      </c>
      <c r="D53" s="60">
        <v>22</v>
      </c>
      <c r="E53" s="63" t="s">
        <v>89</v>
      </c>
      <c r="G53" s="58" t="s">
        <v>130</v>
      </c>
      <c r="H53" s="4"/>
      <c r="I53" s="4"/>
      <c r="J53" s="4"/>
    </row>
    <row r="54" spans="1:10" x14ac:dyDescent="0.25">
      <c r="A54" s="59">
        <v>41</v>
      </c>
      <c r="B54" s="60" t="s">
        <v>5</v>
      </c>
      <c r="C54" s="60"/>
      <c r="D54" s="61">
        <v>23</v>
      </c>
      <c r="E54" s="84" t="s">
        <v>31</v>
      </c>
      <c r="G54" s="4"/>
      <c r="H54" s="4" t="s">
        <v>118</v>
      </c>
      <c r="I54" s="4" t="s">
        <v>118</v>
      </c>
      <c r="J54" s="58" t="s">
        <v>139</v>
      </c>
    </row>
    <row r="55" spans="1:10" x14ac:dyDescent="0.25">
      <c r="A55" s="59">
        <v>42</v>
      </c>
      <c r="B55" s="60" t="s">
        <v>5</v>
      </c>
      <c r="C55" s="60" t="s">
        <v>529</v>
      </c>
      <c r="D55" s="61">
        <v>23</v>
      </c>
      <c r="E55" s="84" t="s">
        <v>86</v>
      </c>
      <c r="G55" s="4" t="s">
        <v>112</v>
      </c>
      <c r="H55" s="4"/>
      <c r="I55" s="4"/>
      <c r="J55" s="4"/>
    </row>
    <row r="56" spans="1:10" x14ac:dyDescent="0.25">
      <c r="A56" s="59">
        <v>43</v>
      </c>
      <c r="B56" s="60" t="s">
        <v>5</v>
      </c>
      <c r="C56" s="60" t="s">
        <v>513</v>
      </c>
      <c r="D56" s="61">
        <v>23</v>
      </c>
      <c r="E56" s="84" t="s">
        <v>87</v>
      </c>
      <c r="G56" s="4" t="s">
        <v>140</v>
      </c>
      <c r="H56" s="4"/>
      <c r="I56" s="4"/>
      <c r="J56" s="4"/>
    </row>
    <row r="57" spans="1:10" x14ac:dyDescent="0.25">
      <c r="A57" s="59">
        <v>44</v>
      </c>
      <c r="B57" s="60" t="s">
        <v>5</v>
      </c>
      <c r="C57" s="2073" t="s">
        <v>515</v>
      </c>
      <c r="D57" s="61" t="s">
        <v>159</v>
      </c>
      <c r="E57" s="84" t="s">
        <v>32</v>
      </c>
      <c r="G57" s="4"/>
      <c r="H57" s="4" t="s">
        <v>148</v>
      </c>
      <c r="I57" s="4"/>
      <c r="J57" s="58" t="s">
        <v>141</v>
      </c>
    </row>
    <row r="58" spans="1:10" x14ac:dyDescent="0.25">
      <c r="A58" s="59">
        <v>45</v>
      </c>
      <c r="B58" s="60" t="s">
        <v>5</v>
      </c>
      <c r="C58" s="2074"/>
      <c r="D58" s="61">
        <v>26</v>
      </c>
      <c r="E58" s="84" t="s">
        <v>90</v>
      </c>
      <c r="G58" s="4"/>
      <c r="H58" s="58" t="s">
        <v>149</v>
      </c>
      <c r="I58" s="4"/>
      <c r="J58" s="4" t="s">
        <v>142</v>
      </c>
    </row>
    <row r="59" spans="1:10" x14ac:dyDescent="0.25">
      <c r="A59" s="59">
        <v>46</v>
      </c>
      <c r="B59" s="60" t="s">
        <v>5</v>
      </c>
      <c r="C59" s="60" t="s">
        <v>514</v>
      </c>
      <c r="D59" s="61">
        <v>24</v>
      </c>
      <c r="E59" s="85" t="s">
        <v>33</v>
      </c>
      <c r="G59" s="4"/>
      <c r="H59" s="4" t="s">
        <v>150</v>
      </c>
      <c r="I59" s="4" t="s">
        <v>136</v>
      </c>
      <c r="J59" s="58" t="s">
        <v>143</v>
      </c>
    </row>
    <row r="60" spans="1:10" x14ac:dyDescent="0.25">
      <c r="A60" s="59">
        <v>47</v>
      </c>
      <c r="B60" s="60" t="s">
        <v>5</v>
      </c>
      <c r="C60" s="60" t="s">
        <v>522</v>
      </c>
      <c r="D60" s="61">
        <v>28</v>
      </c>
      <c r="E60" s="85" t="s">
        <v>34</v>
      </c>
      <c r="G60" s="4"/>
      <c r="H60" s="4" t="s">
        <v>133</v>
      </c>
      <c r="I60" s="4" t="s">
        <v>104</v>
      </c>
      <c r="J60" s="58" t="s">
        <v>144</v>
      </c>
    </row>
    <row r="61" spans="1:10" x14ac:dyDescent="0.25">
      <c r="A61" s="59">
        <v>48</v>
      </c>
      <c r="B61" s="60"/>
      <c r="C61" s="60" t="s">
        <v>523</v>
      </c>
      <c r="D61" s="61"/>
      <c r="E61" s="85" t="s">
        <v>530</v>
      </c>
      <c r="G61" s="4"/>
      <c r="H61" s="4"/>
      <c r="I61" s="4"/>
      <c r="J61" s="4"/>
    </row>
    <row r="62" spans="1:10" x14ac:dyDescent="0.25">
      <c r="A62" s="59">
        <v>49</v>
      </c>
      <c r="B62" s="60" t="s">
        <v>5</v>
      </c>
      <c r="C62" s="60" t="s">
        <v>521</v>
      </c>
      <c r="D62" s="61">
        <v>29</v>
      </c>
      <c r="E62" s="85" t="s">
        <v>35</v>
      </c>
      <c r="G62" s="4"/>
      <c r="H62" s="4"/>
      <c r="I62" s="4"/>
      <c r="J62" s="58" t="s">
        <v>145</v>
      </c>
    </row>
    <row r="63" spans="1:10" x14ac:dyDescent="0.25">
      <c r="A63" s="59">
        <v>50</v>
      </c>
      <c r="B63" s="60" t="s">
        <v>5</v>
      </c>
      <c r="C63" s="60" t="s">
        <v>517</v>
      </c>
      <c r="D63" s="61">
        <v>17</v>
      </c>
      <c r="E63" s="85" t="s">
        <v>36</v>
      </c>
      <c r="G63" s="4"/>
      <c r="H63" s="58" t="s">
        <v>119</v>
      </c>
      <c r="I63" s="4"/>
      <c r="J63" s="4" t="s">
        <v>146</v>
      </c>
    </row>
    <row r="64" spans="1:10" x14ac:dyDescent="0.25">
      <c r="A64" s="59">
        <v>51</v>
      </c>
      <c r="B64" s="60" t="s">
        <v>5</v>
      </c>
      <c r="C64" s="60" t="s">
        <v>516</v>
      </c>
      <c r="D64" s="60">
        <v>27</v>
      </c>
      <c r="E64" s="86" t="s">
        <v>37</v>
      </c>
      <c r="G64" s="4"/>
      <c r="H64" s="4"/>
      <c r="I64" s="4"/>
      <c r="J64" s="58" t="s">
        <v>147</v>
      </c>
    </row>
    <row r="65" spans="1:10" x14ac:dyDescent="0.25">
      <c r="A65" s="59">
        <v>52</v>
      </c>
      <c r="B65" s="60" t="s">
        <v>5</v>
      </c>
      <c r="C65" s="4" t="s">
        <v>519</v>
      </c>
      <c r="D65" s="64">
        <v>21</v>
      </c>
      <c r="E65" s="86" t="s">
        <v>77</v>
      </c>
      <c r="G65" s="4"/>
      <c r="H65" s="58" t="s">
        <v>130</v>
      </c>
      <c r="I65" s="4"/>
      <c r="J65" s="4"/>
    </row>
    <row r="66" spans="1:10" x14ac:dyDescent="0.25">
      <c r="A66" s="59">
        <v>53</v>
      </c>
      <c r="B66" s="60" t="s">
        <v>5</v>
      </c>
      <c r="C66" s="4" t="s">
        <v>520</v>
      </c>
      <c r="D66" s="4"/>
      <c r="E66" s="86" t="s">
        <v>92</v>
      </c>
      <c r="G66" s="4"/>
      <c r="H66" s="58" t="s">
        <v>112</v>
      </c>
      <c r="I66" s="4" t="s">
        <v>130</v>
      </c>
      <c r="J66" s="4"/>
    </row>
    <row r="67" spans="1:10" x14ac:dyDescent="0.25">
      <c r="A67" s="59">
        <v>54</v>
      </c>
      <c r="B67" s="60" t="s">
        <v>5</v>
      </c>
      <c r="C67" s="4" t="s">
        <v>518</v>
      </c>
      <c r="D67" s="4"/>
      <c r="E67" s="86" t="s">
        <v>95</v>
      </c>
      <c r="G67" s="4"/>
      <c r="H67" s="58" t="s">
        <v>127</v>
      </c>
      <c r="I67" s="4" t="s">
        <v>127</v>
      </c>
      <c r="J67" s="4"/>
    </row>
    <row r="68" spans="1:10" x14ac:dyDescent="0.25">
      <c r="A68" s="59">
        <v>55</v>
      </c>
      <c r="B68" s="60" t="s">
        <v>5</v>
      </c>
      <c r="C68" s="4" t="s">
        <v>531</v>
      </c>
      <c r="D68" s="4"/>
      <c r="E68" s="86" t="s">
        <v>93</v>
      </c>
      <c r="G68" s="4"/>
      <c r="H68" s="58" t="s">
        <v>123</v>
      </c>
      <c r="I68" s="4" t="s">
        <v>109</v>
      </c>
      <c r="J68" s="4"/>
    </row>
    <row r="69" spans="1:10" x14ac:dyDescent="0.25">
      <c r="A69" s="59">
        <v>56</v>
      </c>
      <c r="B69" s="60" t="s">
        <v>5</v>
      </c>
      <c r="C69" s="4" t="s">
        <v>532</v>
      </c>
      <c r="D69" s="4"/>
      <c r="E69" s="86" t="s">
        <v>94</v>
      </c>
      <c r="G69" s="4"/>
      <c r="H69" s="58" t="s">
        <v>136</v>
      </c>
      <c r="I69" s="4" t="s">
        <v>123</v>
      </c>
      <c r="J69" s="4"/>
    </row>
    <row r="70" spans="1:10" x14ac:dyDescent="0.25">
      <c r="A70" s="87"/>
      <c r="E70" s="88"/>
    </row>
    <row r="71" spans="1:10" x14ac:dyDescent="0.25">
      <c r="B71" s="89"/>
      <c r="C71" s="89"/>
      <c r="D71" s="89"/>
      <c r="E71" s="89"/>
    </row>
    <row r="72" spans="1:10" x14ac:dyDescent="0.25">
      <c r="A72" s="90" t="s">
        <v>38</v>
      </c>
    </row>
    <row r="73" spans="1:10" x14ac:dyDescent="0.25">
      <c r="A73" s="87" t="s">
        <v>39</v>
      </c>
      <c r="B73" s="89" t="s">
        <v>40</v>
      </c>
      <c r="C73" s="89"/>
      <c r="D73" s="89"/>
      <c r="E73" s="89"/>
    </row>
    <row r="74" spans="1:10" x14ac:dyDescent="0.25">
      <c r="A74" s="87" t="s">
        <v>41</v>
      </c>
      <c r="B74" s="89" t="s">
        <v>42</v>
      </c>
      <c r="C74" s="89"/>
      <c r="D74" s="89"/>
      <c r="E74" s="89"/>
    </row>
  </sheetData>
  <mergeCells count="8">
    <mergeCell ref="C57:C58"/>
    <mergeCell ref="A7:E7"/>
    <mergeCell ref="A1:E1"/>
    <mergeCell ref="A6:E6"/>
    <mergeCell ref="A2:C2"/>
    <mergeCell ref="A3:C3"/>
    <mergeCell ref="A4:C4"/>
    <mergeCell ref="A5:E5"/>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47"/>
  <sheetViews>
    <sheetView view="pageBreakPreview" topLeftCell="A3" zoomScale="70" zoomScaleNormal="70" zoomScaleSheetLayoutView="70" workbookViewId="0">
      <selection sqref="A1:I1"/>
    </sheetView>
  </sheetViews>
  <sheetFormatPr defaultColWidth="9.140625" defaultRowHeight="15" x14ac:dyDescent="0.25"/>
  <cols>
    <col min="1" max="1" width="12" style="55" customWidth="1"/>
    <col min="2" max="2" width="34.5703125" style="55" customWidth="1"/>
    <col min="3" max="3" width="13" style="298" hidden="1" customWidth="1"/>
    <col min="4" max="4" width="14.42578125" style="55" hidden="1" customWidth="1"/>
    <col min="5" max="5" width="16.28515625" style="55" bestFit="1" customWidth="1"/>
    <col min="6" max="6" width="10.42578125" style="55" bestFit="1" customWidth="1"/>
    <col min="7" max="9" width="10.42578125" style="55" hidden="1" customWidth="1"/>
    <col min="10" max="16384" width="9.140625" style="55"/>
  </cols>
  <sheetData>
    <row r="1" spans="1:9" ht="33.75" customHeight="1" x14ac:dyDescent="0.25">
      <c r="A1" s="2259" t="s">
        <v>1190</v>
      </c>
      <c r="B1" s="2260"/>
      <c r="C1" s="2260"/>
      <c r="D1" s="2260"/>
      <c r="E1" s="2260"/>
      <c r="F1" s="2260"/>
      <c r="G1" s="2260"/>
      <c r="H1" s="2260"/>
      <c r="I1" s="2261"/>
    </row>
    <row r="2" spans="1:9" ht="21" customHeight="1" x14ac:dyDescent="0.25">
      <c r="A2" s="1508" t="s">
        <v>391</v>
      </c>
      <c r="B2" s="1505"/>
      <c r="C2" s="1505"/>
      <c r="D2" s="1505"/>
      <c r="E2" s="1509" t="s">
        <v>544</v>
      </c>
      <c r="F2" s="1505"/>
      <c r="G2" s="1505"/>
      <c r="H2" s="1505"/>
      <c r="I2" s="1510"/>
    </row>
    <row r="3" spans="1:9" ht="21" customHeight="1" thickBot="1" x14ac:dyDescent="0.3">
      <c r="A3" s="1497"/>
      <c r="B3" s="324"/>
      <c r="C3" s="324"/>
      <c r="D3" s="2262" t="s">
        <v>392</v>
      </c>
      <c r="E3" s="2262"/>
      <c r="F3" s="2262"/>
      <c r="G3" s="2262"/>
      <c r="H3" s="324"/>
      <c r="I3" s="1490"/>
    </row>
    <row r="4" spans="1:9" ht="21" customHeight="1" x14ac:dyDescent="0.25">
      <c r="A4" s="2246" t="s">
        <v>344</v>
      </c>
      <c r="B4" s="2187" t="s">
        <v>48</v>
      </c>
      <c r="C4" s="2197" t="s">
        <v>757</v>
      </c>
      <c r="D4" s="2198"/>
      <c r="E4" s="1436" t="s">
        <v>757</v>
      </c>
      <c r="F4" s="1436" t="s">
        <v>1111</v>
      </c>
      <c r="G4" s="1426"/>
      <c r="H4" s="1426"/>
      <c r="I4" s="1459"/>
    </row>
    <row r="5" spans="1:9" s="254" customFormat="1" x14ac:dyDescent="0.25">
      <c r="A5" s="2248"/>
      <c r="B5" s="2188"/>
      <c r="C5" s="2199" t="s">
        <v>846</v>
      </c>
      <c r="D5" s="2200"/>
      <c r="E5" s="1446" t="s">
        <v>758</v>
      </c>
      <c r="F5" s="1446" t="s">
        <v>759</v>
      </c>
      <c r="G5" s="1446" t="s">
        <v>760</v>
      </c>
      <c r="H5" s="1446" t="s">
        <v>761</v>
      </c>
      <c r="I5" s="1453" t="s">
        <v>762</v>
      </c>
    </row>
    <row r="6" spans="1:9" ht="33" customHeight="1" x14ac:dyDescent="0.25">
      <c r="A6" s="2248"/>
      <c r="B6" s="2188"/>
      <c r="C6" s="1425" t="s">
        <v>782</v>
      </c>
      <c r="D6" s="1425" t="s">
        <v>767</v>
      </c>
      <c r="E6" s="887" t="s">
        <v>767</v>
      </c>
      <c r="F6" s="887" t="s">
        <v>768</v>
      </c>
      <c r="G6" s="887" t="s">
        <v>768</v>
      </c>
      <c r="H6" s="887" t="s">
        <v>768</v>
      </c>
      <c r="I6" s="928" t="s">
        <v>768</v>
      </c>
    </row>
    <row r="7" spans="1:9" ht="21" customHeight="1" x14ac:dyDescent="0.25">
      <c r="A7" s="929" t="s">
        <v>161</v>
      </c>
      <c r="B7" s="51" t="s">
        <v>162</v>
      </c>
      <c r="C7" s="51"/>
      <c r="D7" s="255"/>
      <c r="E7" s="255"/>
      <c r="F7" s="255"/>
      <c r="G7" s="255"/>
      <c r="H7" s="255"/>
      <c r="I7" s="968"/>
    </row>
    <row r="8" spans="1:9" ht="30.75" customHeight="1" x14ac:dyDescent="0.25">
      <c r="A8" s="1475">
        <v>1</v>
      </c>
      <c r="B8" s="50" t="s">
        <v>163</v>
      </c>
      <c r="C8" s="840"/>
      <c r="D8" s="840"/>
      <c r="E8" s="758">
        <f>0.2378*'F4'!M9/10</f>
        <v>508.94716960000005</v>
      </c>
      <c r="F8" s="758">
        <f>0.2378*'F4'!N9/10</f>
        <v>557.82577060000006</v>
      </c>
      <c r="G8" s="758"/>
      <c r="H8" s="758"/>
      <c r="I8" s="960"/>
    </row>
    <row r="9" spans="1:9" ht="35.25" customHeight="1" x14ac:dyDescent="0.25">
      <c r="A9" s="1475">
        <v>2</v>
      </c>
      <c r="B9" s="50" t="s">
        <v>164</v>
      </c>
      <c r="C9" s="840"/>
      <c r="D9" s="840"/>
      <c r="E9" s="758">
        <f>0.2378*'F4'!M10/10</f>
        <v>771.47813180000003</v>
      </c>
      <c r="F9" s="758">
        <f>0.2378*'F4'!N10/10</f>
        <v>879.72397839999996</v>
      </c>
      <c r="G9" s="758"/>
      <c r="H9" s="758"/>
      <c r="I9" s="960"/>
    </row>
    <row r="10" spans="1:9" ht="33.75" customHeight="1" x14ac:dyDescent="0.25">
      <c r="A10" s="1475">
        <v>3</v>
      </c>
      <c r="B10" s="50" t="s">
        <v>165</v>
      </c>
      <c r="C10" s="362"/>
      <c r="D10" s="758"/>
      <c r="E10" s="758">
        <f>0.2378*'F4'!M11/10</f>
        <v>601.86847080000007</v>
      </c>
      <c r="F10" s="758">
        <f>0.2378*'F4'!N11/10</f>
        <v>674.46476819999998</v>
      </c>
      <c r="G10" s="758"/>
      <c r="H10" s="758"/>
      <c r="I10" s="960"/>
    </row>
    <row r="11" spans="1:9" ht="32.25" customHeight="1" x14ac:dyDescent="0.25">
      <c r="A11" s="1475">
        <v>4</v>
      </c>
      <c r="B11" s="50" t="s">
        <v>166</v>
      </c>
      <c r="C11" s="362"/>
      <c r="D11" s="758"/>
      <c r="E11" s="758">
        <f>0.2378*'F4'!M12/10</f>
        <v>517.08944159999999</v>
      </c>
      <c r="F11" s="758">
        <f>0.2378*'F4'!N12/10</f>
        <v>540.74935260000007</v>
      </c>
      <c r="G11" s="758"/>
      <c r="H11" s="758"/>
      <c r="I11" s="960"/>
    </row>
    <row r="12" spans="1:9" ht="21" customHeight="1" x14ac:dyDescent="0.25">
      <c r="A12" s="1475">
        <v>5</v>
      </c>
      <c r="B12" s="50" t="s">
        <v>167</v>
      </c>
      <c r="C12" s="362"/>
      <c r="D12" s="758"/>
      <c r="E12" s="758">
        <f>0.2378*'F4'!M13/10</f>
        <v>51.727207199999995</v>
      </c>
      <c r="F12" s="758">
        <f>0.2378*'F4'!N13/10</f>
        <v>63.843830600000004</v>
      </c>
      <c r="G12" s="758"/>
      <c r="H12" s="758"/>
      <c r="I12" s="960"/>
    </row>
    <row r="13" spans="1:9" ht="21" customHeight="1" x14ac:dyDescent="0.25">
      <c r="A13" s="1475">
        <v>6</v>
      </c>
      <c r="B13" s="50" t="s">
        <v>168</v>
      </c>
      <c r="C13" s="362"/>
      <c r="D13" s="758"/>
      <c r="E13" s="758">
        <f>0.2378*'F4'!M14/10</f>
        <v>84.850131400000009</v>
      </c>
      <c r="F13" s="758">
        <f>0.2378*'F4'!N14/10</f>
        <v>94.381868800000007</v>
      </c>
      <c r="G13" s="758"/>
      <c r="H13" s="758"/>
      <c r="I13" s="960"/>
    </row>
    <row r="14" spans="1:9" ht="21" customHeight="1" x14ac:dyDescent="0.25">
      <c r="A14" s="1475">
        <v>7</v>
      </c>
      <c r="B14" s="50" t="s">
        <v>1382</v>
      </c>
      <c r="C14" s="362"/>
      <c r="D14" s="758"/>
      <c r="E14" s="758">
        <f>0.2378*'F4'!M15/10</f>
        <v>29.143578999999999</v>
      </c>
      <c r="F14" s="758">
        <f>0.2378*'F4'!N15/10</f>
        <v>30.600757950000002</v>
      </c>
      <c r="G14" s="758"/>
      <c r="H14" s="758"/>
      <c r="I14" s="960"/>
    </row>
    <row r="15" spans="1:9" ht="21" customHeight="1" x14ac:dyDescent="0.25">
      <c r="A15" s="1475"/>
      <c r="B15" s="312" t="s">
        <v>170</v>
      </c>
      <c r="C15" s="362"/>
      <c r="D15" s="758"/>
      <c r="E15" s="758"/>
      <c r="F15" s="758"/>
      <c r="G15" s="758"/>
      <c r="H15" s="758"/>
      <c r="I15" s="960"/>
    </row>
    <row r="16" spans="1:9" ht="21" customHeight="1" x14ac:dyDescent="0.25">
      <c r="A16" s="1475"/>
      <c r="B16" s="312" t="s">
        <v>171</v>
      </c>
      <c r="C16" s="362"/>
      <c r="D16" s="841"/>
      <c r="E16" s="841"/>
      <c r="F16" s="841"/>
      <c r="G16" s="841"/>
      <c r="H16" s="841"/>
      <c r="I16" s="969"/>
    </row>
    <row r="17" spans="1:9" ht="21" customHeight="1" thickBot="1" x14ac:dyDescent="0.3">
      <c r="A17" s="970"/>
      <c r="B17" s="152" t="s">
        <v>176</v>
      </c>
      <c r="C17" s="842"/>
      <c r="D17" s="833"/>
      <c r="E17" s="964">
        <f>E8+E9+E10+E11+E12+E13+E14</f>
        <v>2565.1041314000004</v>
      </c>
      <c r="F17" s="964">
        <f>SUM(F8:F14)</f>
        <v>2841.5903271500001</v>
      </c>
      <c r="G17" s="833"/>
      <c r="H17" s="833"/>
      <c r="I17" s="971"/>
    </row>
    <row r="18" spans="1:9" ht="21" hidden="1" customHeight="1" x14ac:dyDescent="0.25">
      <c r="A18" s="1475"/>
      <c r="B18" s="20"/>
      <c r="C18" s="834"/>
      <c r="D18" s="835"/>
      <c r="E18" s="835"/>
      <c r="F18" s="835"/>
      <c r="G18" s="835"/>
      <c r="H18" s="835"/>
      <c r="I18" s="972"/>
    </row>
    <row r="19" spans="1:9" ht="21" customHeight="1" x14ac:dyDescent="0.25">
      <c r="A19" s="973"/>
      <c r="B19" s="974"/>
      <c r="C19" s="975"/>
      <c r="D19" s="976"/>
      <c r="E19" s="976"/>
      <c r="F19" s="976"/>
      <c r="G19" s="976"/>
      <c r="H19" s="976"/>
      <c r="I19" s="977"/>
    </row>
    <row r="20" spans="1:9" ht="31.5" customHeight="1" x14ac:dyDescent="0.25">
      <c r="A20" s="929" t="s">
        <v>172</v>
      </c>
      <c r="B20" s="51" t="s">
        <v>173</v>
      </c>
      <c r="C20" s="264"/>
      <c r="D20" s="836"/>
      <c r="E20" s="836"/>
      <c r="F20" s="836"/>
      <c r="G20" s="836"/>
      <c r="H20" s="836"/>
      <c r="I20" s="978"/>
    </row>
    <row r="21" spans="1:9" ht="21" customHeight="1" x14ac:dyDescent="0.25">
      <c r="A21" s="979">
        <v>1</v>
      </c>
      <c r="B21" s="50" t="s">
        <v>1203</v>
      </c>
      <c r="C21" s="757"/>
      <c r="D21" s="837"/>
      <c r="E21" s="758">
        <f>0.2378*'F4'!M18/10</f>
        <v>24.307916000000002</v>
      </c>
      <c r="F21" s="758">
        <f>0.2378*'F4'!N18/10</f>
        <v>25.523311800000005</v>
      </c>
      <c r="G21" s="837"/>
      <c r="H21" s="837"/>
      <c r="I21" s="980"/>
    </row>
    <row r="22" spans="1:9" ht="21" customHeight="1" x14ac:dyDescent="0.25">
      <c r="A22" s="979">
        <v>2</v>
      </c>
      <c r="B22" s="149"/>
      <c r="C22" s="757"/>
      <c r="D22" s="837"/>
      <c r="E22" s="837"/>
      <c r="F22" s="837"/>
      <c r="G22" s="837"/>
      <c r="H22" s="837"/>
      <c r="I22" s="980"/>
    </row>
    <row r="23" spans="1:9" ht="21" customHeight="1" thickBot="1" x14ac:dyDescent="0.3">
      <c r="A23" s="981"/>
      <c r="B23" s="152" t="s">
        <v>176</v>
      </c>
      <c r="C23" s="842"/>
      <c r="D23" s="838"/>
      <c r="E23" s="966">
        <f>SUM(E21:E22)</f>
        <v>24.307916000000002</v>
      </c>
      <c r="F23" s="966">
        <f>SUM(F21:F22)</f>
        <v>25.523311800000005</v>
      </c>
      <c r="G23" s="838"/>
      <c r="H23" s="838"/>
      <c r="I23" s="982"/>
    </row>
    <row r="24" spans="1:9" ht="21" customHeight="1" x14ac:dyDescent="0.25">
      <c r="A24" s="983"/>
      <c r="B24" s="153"/>
      <c r="C24" s="843"/>
      <c r="D24" s="839"/>
      <c r="E24" s="839"/>
      <c r="F24" s="839"/>
      <c r="G24" s="839"/>
      <c r="H24" s="839"/>
      <c r="I24" s="984"/>
    </row>
    <row r="25" spans="1:9" ht="21" customHeight="1" thickBot="1" x14ac:dyDescent="0.3">
      <c r="A25" s="985"/>
      <c r="B25" s="152" t="s">
        <v>355</v>
      </c>
      <c r="C25" s="964">
        <v>2051.81</v>
      </c>
      <c r="D25" s="964">
        <v>2775.8824023495267</v>
      </c>
      <c r="E25" s="964">
        <f>SUM(E17,E23)</f>
        <v>2589.4120474000006</v>
      </c>
      <c r="F25" s="964">
        <f>SUM(F17,F23)</f>
        <v>2867.1136389500002</v>
      </c>
      <c r="G25" s="964">
        <v>2313.4664760531382</v>
      </c>
      <c r="H25" s="964">
        <v>2403.8624175774653</v>
      </c>
      <c r="I25" s="986">
        <v>2500.2610030332285</v>
      </c>
    </row>
    <row r="26" spans="1:9" ht="21" customHeight="1" x14ac:dyDescent="0.25">
      <c r="A26" s="1507"/>
      <c r="B26" s="542"/>
      <c r="C26" s="542"/>
      <c r="D26" s="542"/>
      <c r="E26" s="324"/>
      <c r="F26" s="324"/>
      <c r="G26" s="324"/>
      <c r="H26" s="324"/>
      <c r="I26" s="1490"/>
    </row>
    <row r="27" spans="1:9" ht="21" customHeight="1" thickBot="1" x14ac:dyDescent="0.3">
      <c r="A27" s="2257" t="s">
        <v>533</v>
      </c>
      <c r="B27" s="2258"/>
      <c r="C27" s="2258"/>
      <c r="D27" s="2258"/>
      <c r="E27" s="2258"/>
      <c r="F27" s="2258"/>
      <c r="G27" s="1492"/>
      <c r="H27" s="1492"/>
      <c r="I27" s="1493"/>
    </row>
    <row r="28" spans="1:9" ht="21" customHeight="1" x14ac:dyDescent="0.25">
      <c r="A28" s="147"/>
      <c r="B28" s="147"/>
      <c r="C28" s="147"/>
      <c r="D28" s="147"/>
    </row>
    <row r="29" spans="1:9" ht="21" customHeight="1" x14ac:dyDescent="0.25">
      <c r="A29" s="147"/>
      <c r="B29" s="147"/>
      <c r="C29" s="147"/>
      <c r="D29" s="147"/>
    </row>
    <row r="30" spans="1:9" ht="21" hidden="1" customHeight="1" x14ac:dyDescent="0.25">
      <c r="A30" s="147"/>
      <c r="B30" s="147"/>
      <c r="C30" s="147"/>
      <c r="D30" s="147"/>
    </row>
    <row r="31" spans="1:9" ht="21" hidden="1" customHeight="1" x14ac:dyDescent="0.25">
      <c r="A31" s="144" t="s">
        <v>316</v>
      </c>
      <c r="B31" s="144"/>
      <c r="C31" s="144"/>
    </row>
    <row r="32" spans="1:9" ht="21" hidden="1" customHeight="1" x14ac:dyDescent="0.25">
      <c r="A32" s="117">
        <v>1</v>
      </c>
      <c r="B32" s="145" t="s">
        <v>433</v>
      </c>
      <c r="C32" s="321"/>
    </row>
    <row r="33" spans="1:3" ht="21" hidden="1" customHeight="1" x14ac:dyDescent="0.25">
      <c r="A33" s="117">
        <v>2</v>
      </c>
      <c r="B33" s="3" t="s">
        <v>440</v>
      </c>
      <c r="C33" s="327"/>
    </row>
    <row r="34" spans="1:3" ht="21" hidden="1" customHeight="1" x14ac:dyDescent="0.25">
      <c r="A34" s="117">
        <v>3</v>
      </c>
      <c r="B34" s="3" t="s">
        <v>425</v>
      </c>
      <c r="C34" s="327"/>
    </row>
    <row r="35" spans="1:3" ht="21" hidden="1" customHeight="1" x14ac:dyDescent="0.25">
      <c r="A35" s="117">
        <v>4</v>
      </c>
      <c r="B35" s="3" t="s">
        <v>426</v>
      </c>
      <c r="C35" s="327"/>
    </row>
    <row r="36" spans="1:3" ht="21" hidden="1" customHeight="1" x14ac:dyDescent="0.25">
      <c r="A36" s="117">
        <v>5</v>
      </c>
      <c r="B36" s="3" t="s">
        <v>428</v>
      </c>
      <c r="C36" s="327"/>
    </row>
    <row r="37" spans="1:3" hidden="1" x14ac:dyDescent="0.25"/>
    <row r="38" spans="1:3" hidden="1" x14ac:dyDescent="0.25"/>
    <row r="39" spans="1:3" hidden="1" x14ac:dyDescent="0.25"/>
    <row r="40" spans="1:3" hidden="1" x14ac:dyDescent="0.25"/>
    <row r="41" spans="1:3" hidden="1" x14ac:dyDescent="0.25"/>
    <row r="42" spans="1:3" hidden="1" x14ac:dyDescent="0.25"/>
    <row r="43" spans="1:3" hidden="1" x14ac:dyDescent="0.25"/>
    <row r="44" spans="1:3" hidden="1" x14ac:dyDescent="0.25"/>
    <row r="45" spans="1:3" hidden="1" x14ac:dyDescent="0.25"/>
    <row r="46" spans="1:3" hidden="1" x14ac:dyDescent="0.25"/>
    <row r="47" spans="1:3" hidden="1" x14ac:dyDescent="0.25"/>
  </sheetData>
  <mergeCells count="8">
    <mergeCell ref="A27:F27"/>
    <mergeCell ref="A4:A6"/>
    <mergeCell ref="B4:B6"/>
    <mergeCell ref="A1:I1"/>
    <mergeCell ref="C4:D4"/>
    <mergeCell ref="C5:D5"/>
    <mergeCell ref="F3:G3"/>
    <mergeCell ref="D3:E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pageSetUpPr fitToPage="1"/>
  </sheetPr>
  <dimension ref="A1:AX28"/>
  <sheetViews>
    <sheetView showGridLines="0" view="pageBreakPreview" zoomScale="85" zoomScaleNormal="80" zoomScaleSheetLayoutView="85" workbookViewId="0">
      <selection sqref="A1:P28"/>
    </sheetView>
  </sheetViews>
  <sheetFormatPr defaultColWidth="9.140625" defaultRowHeight="15" x14ac:dyDescent="0.25"/>
  <cols>
    <col min="1" max="1" width="22.5703125" style="516" customWidth="1"/>
    <col min="2" max="2" width="4.140625" style="514" bestFit="1" customWidth="1"/>
    <col min="3" max="3" width="4.85546875" style="514" bestFit="1" customWidth="1"/>
    <col min="4" max="4" width="4" style="514" bestFit="1" customWidth="1"/>
    <col min="5" max="5" width="3.42578125" style="514" bestFit="1" customWidth="1"/>
    <col min="6" max="6" width="4.42578125" style="514" bestFit="1" customWidth="1"/>
    <col min="7" max="7" width="4.28515625" style="514" bestFit="1" customWidth="1"/>
    <col min="8" max="8" width="4" style="514" bestFit="1" customWidth="1"/>
    <col min="9" max="9" width="4.5703125" style="514" bestFit="1" customWidth="1"/>
    <col min="10" max="10" width="4.28515625" style="514" bestFit="1" customWidth="1"/>
    <col min="11" max="11" width="3.85546875" style="514" bestFit="1" customWidth="1"/>
    <col min="12" max="12" width="4.28515625" style="514" bestFit="1" customWidth="1"/>
    <col min="13" max="13" width="4.5703125" style="514" bestFit="1" customWidth="1"/>
    <col min="14" max="14" width="11.7109375" style="514" bestFit="1" customWidth="1"/>
    <col min="15" max="15" width="19.42578125" style="514" bestFit="1" customWidth="1"/>
    <col min="16" max="16" width="12" style="514" bestFit="1" customWidth="1"/>
    <col min="17" max="16384" width="9.140625" style="514"/>
  </cols>
  <sheetData>
    <row r="1" spans="1:16" x14ac:dyDescent="0.25">
      <c r="A1" s="2266" t="s">
        <v>1193</v>
      </c>
      <c r="B1" s="2267"/>
      <c r="C1" s="2267"/>
      <c r="D1" s="2267"/>
      <c r="E1" s="2267"/>
      <c r="F1" s="2267"/>
      <c r="G1" s="2267"/>
      <c r="H1" s="2267"/>
      <c r="I1" s="2267"/>
      <c r="J1" s="2267"/>
      <c r="K1" s="2267"/>
      <c r="L1" s="2267"/>
      <c r="M1" s="2267"/>
      <c r="N1" s="2267"/>
      <c r="O1" s="2267"/>
      <c r="P1" s="2268"/>
    </row>
    <row r="2" spans="1:16" x14ac:dyDescent="0.25">
      <c r="A2" s="2274" t="s">
        <v>1375</v>
      </c>
      <c r="B2" s="2275"/>
      <c r="C2" s="2275"/>
      <c r="D2" s="2275"/>
      <c r="E2" s="1511"/>
      <c r="F2" s="1511"/>
      <c r="G2" s="1511"/>
      <c r="H2" s="1511"/>
      <c r="I2" s="1511"/>
      <c r="J2" s="1511"/>
      <c r="K2" s="1511"/>
      <c r="L2" s="1511"/>
      <c r="M2" s="1511"/>
      <c r="N2" s="1511" t="s">
        <v>1047</v>
      </c>
      <c r="O2" s="1512"/>
      <c r="P2" s="1513"/>
    </row>
    <row r="3" spans="1:16" x14ac:dyDescent="0.25">
      <c r="A3" s="1514"/>
      <c r="B3" s="1515"/>
      <c r="C3" s="1515"/>
      <c r="D3" s="1516"/>
      <c r="E3" s="1516"/>
      <c r="F3" s="1516"/>
      <c r="G3" s="1516"/>
      <c r="H3" s="1516"/>
      <c r="I3" s="1516"/>
      <c r="J3" s="1516"/>
      <c r="K3" s="1516"/>
      <c r="L3" s="1516"/>
      <c r="M3" s="1516"/>
      <c r="N3" s="1515"/>
      <c r="O3" s="1517"/>
      <c r="P3" s="1518"/>
    </row>
    <row r="4" spans="1:16" ht="15.75" thickBot="1" x14ac:dyDescent="0.3">
      <c r="A4" s="1514" t="s">
        <v>956</v>
      </c>
      <c r="B4" s="1515"/>
      <c r="C4" s="1515"/>
      <c r="D4" s="1516"/>
      <c r="E4" s="1516"/>
      <c r="F4" s="1516"/>
      <c r="G4" s="1516"/>
      <c r="H4" s="1516"/>
      <c r="I4" s="1516"/>
      <c r="J4" s="1516"/>
      <c r="K4" s="1516"/>
      <c r="L4" s="1516"/>
      <c r="M4" s="1516"/>
      <c r="N4" s="1515"/>
      <c r="O4" s="1517"/>
      <c r="P4" s="1518"/>
    </row>
    <row r="5" spans="1:16" x14ac:dyDescent="0.25">
      <c r="A5" s="987" t="s">
        <v>957</v>
      </c>
      <c r="B5" s="988" t="s">
        <v>958</v>
      </c>
      <c r="C5" s="988" t="s">
        <v>959</v>
      </c>
      <c r="D5" s="989" t="s">
        <v>960</v>
      </c>
      <c r="E5" s="989" t="s">
        <v>961</v>
      </c>
      <c r="F5" s="989" t="s">
        <v>962</v>
      </c>
      <c r="G5" s="989" t="s">
        <v>963</v>
      </c>
      <c r="H5" s="989" t="s">
        <v>964</v>
      </c>
      <c r="I5" s="989" t="s">
        <v>965</v>
      </c>
      <c r="J5" s="989" t="s">
        <v>966</v>
      </c>
      <c r="K5" s="989" t="s">
        <v>967</v>
      </c>
      <c r="L5" s="989" t="s">
        <v>968</v>
      </c>
      <c r="M5" s="989" t="s">
        <v>969</v>
      </c>
      <c r="N5" s="997" t="s">
        <v>970</v>
      </c>
      <c r="O5" s="1519"/>
      <c r="P5" s="1520"/>
    </row>
    <row r="6" spans="1:16" ht="30" x14ac:dyDescent="0.25">
      <c r="A6" s="992" t="s">
        <v>1315</v>
      </c>
      <c r="B6" s="518"/>
      <c r="C6" s="518"/>
      <c r="D6" s="518"/>
      <c r="E6" s="518"/>
      <c r="F6" s="518"/>
      <c r="G6" s="518"/>
      <c r="H6" s="518"/>
      <c r="I6" s="518"/>
      <c r="J6" s="518"/>
      <c r="K6" s="518"/>
      <c r="L6" s="518"/>
      <c r="M6" s="518"/>
      <c r="N6" s="1002"/>
      <c r="O6" s="1519"/>
      <c r="P6" s="1520"/>
    </row>
    <row r="7" spans="1:16" ht="15.75" thickBot="1" x14ac:dyDescent="0.3">
      <c r="A7" s="998" t="s">
        <v>971</v>
      </c>
      <c r="B7" s="999"/>
      <c r="C7" s="999"/>
      <c r="D7" s="999"/>
      <c r="E7" s="999"/>
      <c r="F7" s="999"/>
      <c r="G7" s="999"/>
      <c r="H7" s="999"/>
      <c r="I7" s="999"/>
      <c r="J7" s="999"/>
      <c r="K7" s="999"/>
      <c r="L7" s="999"/>
      <c r="M7" s="999"/>
      <c r="N7" s="1000"/>
      <c r="O7" s="1517"/>
      <c r="P7" s="1518"/>
    </row>
    <row r="8" spans="1:16" ht="46.5" customHeight="1" x14ac:dyDescent="0.25">
      <c r="A8" s="2272" t="s">
        <v>1336</v>
      </c>
      <c r="B8" s="2273"/>
      <c r="C8" s="2273"/>
      <c r="D8" s="2273"/>
      <c r="E8" s="2273"/>
      <c r="F8" s="2273"/>
      <c r="G8" s="2273"/>
      <c r="H8" s="2273"/>
      <c r="I8" s="2273"/>
      <c r="J8" s="2273"/>
      <c r="K8" s="2273"/>
      <c r="L8" s="2273"/>
      <c r="M8" s="2273"/>
      <c r="N8" s="2273"/>
      <c r="O8" s="1517"/>
      <c r="P8" s="1518"/>
    </row>
    <row r="9" spans="1:16" x14ac:dyDescent="0.25">
      <c r="A9" s="1521"/>
      <c r="B9" s="1517"/>
      <c r="C9" s="1517"/>
      <c r="D9" s="1517"/>
      <c r="E9" s="1517"/>
      <c r="F9" s="1517"/>
      <c r="G9" s="1517"/>
      <c r="H9" s="1517"/>
      <c r="I9" s="1517"/>
      <c r="J9" s="1517"/>
      <c r="K9" s="1517"/>
      <c r="L9" s="1517"/>
      <c r="M9" s="1517"/>
      <c r="N9" s="1522"/>
      <c r="O9" s="1517"/>
      <c r="P9" s="1518"/>
    </row>
    <row r="10" spans="1:16" ht="15.75" thickBot="1" x14ac:dyDescent="0.3">
      <c r="A10" s="1521" t="s">
        <v>972</v>
      </c>
      <c r="B10" s="1517"/>
      <c r="C10" s="1517"/>
      <c r="D10" s="1517"/>
      <c r="E10" s="1517"/>
      <c r="F10" s="1517"/>
      <c r="G10" s="1517"/>
      <c r="H10" s="1517"/>
      <c r="I10" s="1517"/>
      <c r="J10" s="1517"/>
      <c r="K10" s="1517"/>
      <c r="L10" s="1517"/>
      <c r="M10" s="1517"/>
      <c r="N10" s="1522"/>
      <c r="O10" s="1517"/>
      <c r="P10" s="1518"/>
    </row>
    <row r="11" spans="1:16" x14ac:dyDescent="0.25">
      <c r="A11" s="987" t="s">
        <v>957</v>
      </c>
      <c r="B11" s="988" t="s">
        <v>958</v>
      </c>
      <c r="C11" s="988" t="s">
        <v>959</v>
      </c>
      <c r="D11" s="989" t="s">
        <v>960</v>
      </c>
      <c r="E11" s="989" t="s">
        <v>961</v>
      </c>
      <c r="F11" s="989" t="s">
        <v>962</v>
      </c>
      <c r="G11" s="989" t="s">
        <v>963</v>
      </c>
      <c r="H11" s="989" t="s">
        <v>964</v>
      </c>
      <c r="I11" s="989" t="s">
        <v>965</v>
      </c>
      <c r="J11" s="989" t="s">
        <v>966</v>
      </c>
      <c r="K11" s="989" t="s">
        <v>967</v>
      </c>
      <c r="L11" s="989" t="s">
        <v>968</v>
      </c>
      <c r="M11" s="989" t="s">
        <v>969</v>
      </c>
      <c r="N11" s="997" t="s">
        <v>970</v>
      </c>
      <c r="O11" s="1519"/>
      <c r="P11" s="1520"/>
    </row>
    <row r="12" spans="1:16" ht="30" x14ac:dyDescent="0.25">
      <c r="A12" s="992" t="s">
        <v>1315</v>
      </c>
      <c r="B12" s="517"/>
      <c r="C12" s="517"/>
      <c r="D12" s="518"/>
      <c r="E12" s="518"/>
      <c r="F12" s="518"/>
      <c r="G12" s="518"/>
      <c r="H12" s="518"/>
      <c r="I12" s="518"/>
      <c r="J12" s="518"/>
      <c r="K12" s="518"/>
      <c r="L12" s="518"/>
      <c r="M12" s="518"/>
      <c r="N12" s="1001"/>
      <c r="O12" s="1519"/>
      <c r="P12" s="1520"/>
    </row>
    <row r="13" spans="1:16" ht="15.75" thickBot="1" x14ac:dyDescent="0.3">
      <c r="A13" s="998" t="s">
        <v>971</v>
      </c>
      <c r="B13" s="999"/>
      <c r="C13" s="999"/>
      <c r="D13" s="999"/>
      <c r="E13" s="999"/>
      <c r="F13" s="999"/>
      <c r="G13" s="999"/>
      <c r="H13" s="999"/>
      <c r="I13" s="999"/>
      <c r="J13" s="999"/>
      <c r="K13" s="999"/>
      <c r="L13" s="999"/>
      <c r="M13" s="999"/>
      <c r="N13" s="1000"/>
      <c r="O13" s="1517"/>
      <c r="P13" s="1518"/>
    </row>
    <row r="14" spans="1:16" x14ac:dyDescent="0.25">
      <c r="A14" s="1523"/>
      <c r="B14" s="1517"/>
      <c r="C14" s="1517"/>
      <c r="D14" s="1517"/>
      <c r="E14" s="1517"/>
      <c r="F14" s="1517"/>
      <c r="G14" s="1517"/>
      <c r="H14" s="1517"/>
      <c r="I14" s="1517"/>
      <c r="J14" s="1517"/>
      <c r="K14" s="1517"/>
      <c r="L14" s="1517"/>
      <c r="M14" s="1517"/>
      <c r="N14" s="1522"/>
      <c r="O14" s="1517"/>
      <c r="P14" s="1518"/>
    </row>
    <row r="15" spans="1:16" ht="15.75" thickBot="1" x14ac:dyDescent="0.3">
      <c r="A15" s="1524" t="s">
        <v>973</v>
      </c>
      <c r="B15" s="1517"/>
      <c r="C15" s="1517"/>
      <c r="D15" s="1517"/>
      <c r="E15" s="1517"/>
      <c r="F15" s="1517"/>
      <c r="G15" s="1517"/>
      <c r="H15" s="1517"/>
      <c r="I15" s="1517"/>
      <c r="J15" s="1517"/>
      <c r="K15" s="1517"/>
      <c r="L15" s="1517"/>
      <c r="M15" s="1517"/>
      <c r="N15" s="1522"/>
      <c r="O15" s="1517"/>
      <c r="P15" s="1518"/>
    </row>
    <row r="16" spans="1:16" x14ac:dyDescent="0.25">
      <c r="A16" s="987" t="s">
        <v>957</v>
      </c>
      <c r="B16" s="988" t="s">
        <v>958</v>
      </c>
      <c r="C16" s="988" t="s">
        <v>959</v>
      </c>
      <c r="D16" s="989" t="s">
        <v>960</v>
      </c>
      <c r="E16" s="989" t="s">
        <v>961</v>
      </c>
      <c r="F16" s="989" t="s">
        <v>962</v>
      </c>
      <c r="G16" s="989" t="s">
        <v>963</v>
      </c>
      <c r="H16" s="989" t="s">
        <v>964</v>
      </c>
      <c r="I16" s="989" t="s">
        <v>965</v>
      </c>
      <c r="J16" s="989" t="s">
        <v>966</v>
      </c>
      <c r="K16" s="989" t="s">
        <v>967</v>
      </c>
      <c r="L16" s="989" t="s">
        <v>968</v>
      </c>
      <c r="M16" s="989" t="s">
        <v>969</v>
      </c>
      <c r="N16" s="997" t="s">
        <v>970</v>
      </c>
      <c r="O16" s="1519"/>
      <c r="P16" s="1520"/>
    </row>
    <row r="17" spans="1:50" ht="30" x14ac:dyDescent="0.25">
      <c r="A17" s="992" t="s">
        <v>1315</v>
      </c>
      <c r="B17" s="520"/>
      <c r="C17" s="520"/>
      <c r="D17" s="520"/>
      <c r="E17" s="520"/>
      <c r="F17" s="520"/>
      <c r="G17" s="520"/>
      <c r="H17" s="520"/>
      <c r="I17" s="520"/>
      <c r="J17" s="520"/>
      <c r="K17" s="520"/>
      <c r="L17" s="520"/>
      <c r="M17" s="520"/>
      <c r="N17" s="993"/>
      <c r="O17" s="1517"/>
      <c r="P17" s="1518"/>
    </row>
    <row r="18" spans="1:50" s="515" customFormat="1" ht="15.75" thickBot="1" x14ac:dyDescent="0.3">
      <c r="A18" s="998" t="s">
        <v>971</v>
      </c>
      <c r="B18" s="999"/>
      <c r="C18" s="999"/>
      <c r="D18" s="999"/>
      <c r="E18" s="999"/>
      <c r="F18" s="999"/>
      <c r="G18" s="999"/>
      <c r="H18" s="999"/>
      <c r="I18" s="999"/>
      <c r="J18" s="999"/>
      <c r="K18" s="999"/>
      <c r="L18" s="999"/>
      <c r="M18" s="999"/>
      <c r="N18" s="1000"/>
      <c r="O18" s="1517"/>
      <c r="P18" s="1518"/>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4"/>
      <c r="AP18" s="514"/>
      <c r="AQ18" s="514"/>
      <c r="AR18" s="514"/>
      <c r="AS18" s="514"/>
      <c r="AT18" s="514"/>
      <c r="AU18" s="514"/>
      <c r="AV18" s="514"/>
      <c r="AW18" s="514"/>
      <c r="AX18" s="514"/>
    </row>
    <row r="19" spans="1:50" s="817" customFormat="1" ht="51.75" customHeight="1" x14ac:dyDescent="0.25">
      <c r="A19" s="2272" t="s">
        <v>1337</v>
      </c>
      <c r="B19" s="2273"/>
      <c r="C19" s="2273"/>
      <c r="D19" s="2273"/>
      <c r="E19" s="2273"/>
      <c r="F19" s="2273"/>
      <c r="G19" s="2273"/>
      <c r="H19" s="2273"/>
      <c r="I19" s="2273"/>
      <c r="J19" s="2273"/>
      <c r="K19" s="2273"/>
      <c r="L19" s="2273"/>
      <c r="M19" s="2273"/>
      <c r="N19" s="2273"/>
      <c r="O19" s="1517"/>
      <c r="P19" s="1518"/>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c r="AO19" s="514"/>
      <c r="AP19" s="514"/>
      <c r="AQ19" s="514"/>
      <c r="AR19" s="514"/>
      <c r="AS19" s="514"/>
      <c r="AT19" s="514"/>
      <c r="AU19" s="514"/>
      <c r="AV19" s="514"/>
      <c r="AW19" s="514"/>
      <c r="AX19" s="514"/>
    </row>
    <row r="20" spans="1:50" x14ac:dyDescent="0.25">
      <c r="A20" s="1523"/>
      <c r="B20" s="1517"/>
      <c r="C20" s="1517"/>
      <c r="D20" s="1517"/>
      <c r="E20" s="1517"/>
      <c r="F20" s="1517"/>
      <c r="G20" s="1517"/>
      <c r="H20" s="1517"/>
      <c r="I20" s="1517"/>
      <c r="J20" s="1517"/>
      <c r="K20" s="1517"/>
      <c r="L20" s="1517"/>
      <c r="M20" s="1517"/>
      <c r="N20" s="1522"/>
      <c r="O20" s="1517"/>
      <c r="P20" s="1518"/>
    </row>
    <row r="21" spans="1:50" ht="15.75" thickBot="1" x14ac:dyDescent="0.3">
      <c r="A21" s="1524" t="s">
        <v>970</v>
      </c>
      <c r="B21" s="1517"/>
      <c r="C21" s="1517"/>
      <c r="D21" s="1517"/>
      <c r="E21" s="1517"/>
      <c r="F21" s="1517"/>
      <c r="G21" s="1517"/>
      <c r="H21" s="1517"/>
      <c r="I21" s="1517"/>
      <c r="J21" s="1517"/>
      <c r="K21" s="1517"/>
      <c r="L21" s="1517"/>
      <c r="M21" s="1517"/>
      <c r="N21" s="1522"/>
      <c r="O21" s="1517"/>
      <c r="P21" s="1518"/>
    </row>
    <row r="22" spans="1:50" ht="30" x14ac:dyDescent="0.25">
      <c r="A22" s="987" t="s">
        <v>957</v>
      </c>
      <c r="B22" s="988" t="s">
        <v>958</v>
      </c>
      <c r="C22" s="988" t="s">
        <v>959</v>
      </c>
      <c r="D22" s="989" t="s">
        <v>960</v>
      </c>
      <c r="E22" s="989" t="s">
        <v>961</v>
      </c>
      <c r="F22" s="989" t="s">
        <v>962</v>
      </c>
      <c r="G22" s="989" t="s">
        <v>963</v>
      </c>
      <c r="H22" s="989" t="s">
        <v>964</v>
      </c>
      <c r="I22" s="989" t="s">
        <v>965</v>
      </c>
      <c r="J22" s="989" t="s">
        <v>966</v>
      </c>
      <c r="K22" s="989" t="s">
        <v>967</v>
      </c>
      <c r="L22" s="989" t="s">
        <v>968</v>
      </c>
      <c r="M22" s="989" t="s">
        <v>969</v>
      </c>
      <c r="N22" s="989" t="s">
        <v>974</v>
      </c>
      <c r="O22" s="990" t="s">
        <v>975</v>
      </c>
      <c r="P22" s="991" t="s">
        <v>976</v>
      </c>
    </row>
    <row r="23" spans="1:50" ht="30" x14ac:dyDescent="0.25">
      <c r="A23" s="992" t="s">
        <v>1315</v>
      </c>
      <c r="B23" s="520"/>
      <c r="C23" s="520"/>
      <c r="D23" s="520"/>
      <c r="E23" s="520"/>
      <c r="F23" s="520"/>
      <c r="G23" s="520"/>
      <c r="H23" s="520"/>
      <c r="I23" s="520"/>
      <c r="J23" s="520"/>
      <c r="K23" s="520"/>
      <c r="L23" s="520"/>
      <c r="M23" s="520"/>
      <c r="N23" s="827"/>
      <c r="O23" s="519"/>
      <c r="P23" s="993"/>
    </row>
    <row r="24" spans="1:50" x14ac:dyDescent="0.25">
      <c r="A24" s="992" t="s">
        <v>971</v>
      </c>
      <c r="B24" s="519"/>
      <c r="C24" s="519"/>
      <c r="D24" s="519"/>
      <c r="E24" s="519"/>
      <c r="F24" s="519"/>
      <c r="G24" s="519"/>
      <c r="H24" s="519"/>
      <c r="I24" s="519"/>
      <c r="J24" s="519"/>
      <c r="K24" s="519"/>
      <c r="L24" s="519"/>
      <c r="M24" s="519"/>
      <c r="N24" s="844"/>
      <c r="O24" s="519"/>
      <c r="P24" s="993"/>
    </row>
    <row r="25" spans="1:50" ht="15.75" thickBot="1" x14ac:dyDescent="0.3">
      <c r="A25" s="994"/>
      <c r="B25" s="995"/>
      <c r="C25" s="995"/>
      <c r="D25" s="995"/>
      <c r="E25" s="995"/>
      <c r="F25" s="995"/>
      <c r="G25" s="995"/>
      <c r="H25" s="995"/>
      <c r="I25" s="995"/>
      <c r="J25" s="995"/>
      <c r="K25" s="995"/>
      <c r="L25" s="995"/>
      <c r="M25" s="995"/>
      <c r="N25" s="995"/>
      <c r="O25" s="995"/>
      <c r="P25" s="996"/>
    </row>
    <row r="26" spans="1:50" ht="32.25" customHeight="1" x14ac:dyDescent="0.25">
      <c r="A26" s="2269" t="s">
        <v>1148</v>
      </c>
      <c r="B26" s="2270"/>
      <c r="C26" s="2270"/>
      <c r="D26" s="2270"/>
      <c r="E26" s="2270"/>
      <c r="F26" s="2270"/>
      <c r="G26" s="2270"/>
      <c r="H26" s="2270"/>
      <c r="I26" s="2270"/>
      <c r="J26" s="2270"/>
      <c r="K26" s="2270"/>
      <c r="L26" s="2270"/>
      <c r="M26" s="2270"/>
      <c r="N26" s="2270"/>
      <c r="O26" s="2270"/>
      <c r="P26" s="2271"/>
    </row>
    <row r="27" spans="1:50" x14ac:dyDescent="0.25">
      <c r="A27" s="1525"/>
      <c r="B27" s="817"/>
      <c r="C27" s="817"/>
      <c r="D27" s="817"/>
      <c r="E27" s="817"/>
      <c r="F27" s="817"/>
      <c r="G27" s="817"/>
      <c r="H27" s="817"/>
      <c r="I27" s="817"/>
      <c r="J27" s="817"/>
      <c r="K27" s="817"/>
      <c r="L27" s="817"/>
      <c r="M27" s="817"/>
      <c r="N27" s="817"/>
      <c r="O27" s="817"/>
      <c r="P27" s="1526"/>
    </row>
    <row r="28" spans="1:50" ht="15.75" thickBot="1" x14ac:dyDescent="0.3">
      <c r="A28" s="2263" t="s">
        <v>533</v>
      </c>
      <c r="B28" s="2264"/>
      <c r="C28" s="2264"/>
      <c r="D28" s="2264"/>
      <c r="E28" s="2264"/>
      <c r="F28" s="2264"/>
      <c r="G28" s="2264"/>
      <c r="H28" s="2264"/>
      <c r="I28" s="2264"/>
      <c r="J28" s="2264"/>
      <c r="K28" s="2264"/>
      <c r="L28" s="2264"/>
      <c r="M28" s="2264"/>
      <c r="N28" s="2264"/>
      <c r="O28" s="2264"/>
      <c r="P28" s="2265"/>
    </row>
  </sheetData>
  <mergeCells count="6">
    <mergeCell ref="A28:P28"/>
    <mergeCell ref="A1:P1"/>
    <mergeCell ref="A26:P26"/>
    <mergeCell ref="A8:N8"/>
    <mergeCell ref="A19:N19"/>
    <mergeCell ref="A2:D2"/>
  </mergeCells>
  <printOptions horizontalCentered="1"/>
  <pageMargins left="0.2" right="0.2" top="0.74803149606299202" bottom="0.28000000000000003" header="0.31496062992126" footer="0.31496062992126"/>
  <pageSetup paperSize="9" scale="8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H38"/>
  <sheetViews>
    <sheetView view="pageBreakPreview" zoomScale="70" zoomScaleNormal="100" zoomScaleSheetLayoutView="70" workbookViewId="0">
      <selection activeCell="C20" sqref="C20"/>
    </sheetView>
  </sheetViews>
  <sheetFormatPr defaultColWidth="9.140625" defaultRowHeight="15" x14ac:dyDescent="0.25"/>
  <cols>
    <col min="1" max="1" width="9.140625" style="55" customWidth="1"/>
    <col min="2" max="2" width="44.85546875" style="55" customWidth="1"/>
    <col min="3" max="4" width="15.5703125" style="55" customWidth="1"/>
    <col min="5" max="7" width="10" style="55" hidden="1" customWidth="1"/>
    <col min="8" max="16384" width="9.140625" style="55"/>
  </cols>
  <sheetData>
    <row r="1" spans="1:8" ht="21" customHeight="1" x14ac:dyDescent="0.25">
      <c r="A1" s="1535" t="s">
        <v>1190</v>
      </c>
      <c r="B1" s="1536"/>
      <c r="C1" s="1536"/>
      <c r="D1" s="1536"/>
      <c r="E1" s="1537"/>
      <c r="F1" s="1527"/>
      <c r="G1" s="1527"/>
    </row>
    <row r="2" spans="1:8" ht="21" customHeight="1" x14ac:dyDescent="0.25">
      <c r="A2" s="1538" t="s">
        <v>506</v>
      </c>
      <c r="B2" s="1539"/>
      <c r="C2" s="1539" t="s">
        <v>1042</v>
      </c>
      <c r="D2" s="1539"/>
      <c r="E2" s="1540"/>
      <c r="F2" s="559"/>
      <c r="G2" s="2276"/>
      <c r="H2" s="2276"/>
    </row>
    <row r="3" spans="1:8" ht="21" customHeight="1" thickBot="1" x14ac:dyDescent="0.3">
      <c r="A3" s="1497"/>
      <c r="B3" s="324"/>
      <c r="C3" s="1450" t="s">
        <v>392</v>
      </c>
      <c r="D3" s="2262"/>
      <c r="E3" s="2277"/>
      <c r="G3" s="1311"/>
    </row>
    <row r="4" spans="1:8" ht="21" customHeight="1" x14ac:dyDescent="0.25">
      <c r="A4" s="2246" t="s">
        <v>344</v>
      </c>
      <c r="B4" s="2187" t="s">
        <v>48</v>
      </c>
      <c r="C4" s="1436" t="s">
        <v>757</v>
      </c>
      <c r="D4" s="1436" t="s">
        <v>1111</v>
      </c>
      <c r="E4" s="1459"/>
      <c r="F4" s="1429"/>
      <c r="G4" s="1310"/>
    </row>
    <row r="5" spans="1:8" s="254" customFormat="1" ht="21" customHeight="1" x14ac:dyDescent="0.25">
      <c r="A5" s="2248"/>
      <c r="B5" s="2188"/>
      <c r="C5" s="1446" t="s">
        <v>758</v>
      </c>
      <c r="D5" s="1446" t="s">
        <v>759</v>
      </c>
      <c r="E5" s="1453" t="s">
        <v>760</v>
      </c>
      <c r="F5" s="1427" t="s">
        <v>761</v>
      </c>
      <c r="G5" s="927" t="s">
        <v>762</v>
      </c>
    </row>
    <row r="6" spans="1:8" ht="30" x14ac:dyDescent="0.25">
      <c r="A6" s="2248"/>
      <c r="B6" s="2188"/>
      <c r="C6" s="280" t="s">
        <v>767</v>
      </c>
      <c r="D6" s="1440" t="s">
        <v>768</v>
      </c>
      <c r="E6" s="1003" t="s">
        <v>768</v>
      </c>
      <c r="F6" s="1441" t="s">
        <v>768</v>
      </c>
      <c r="G6" s="1003" t="s">
        <v>768</v>
      </c>
    </row>
    <row r="7" spans="1:8" ht="21" customHeight="1" x14ac:dyDescent="0.25">
      <c r="A7" s="929" t="s">
        <v>161</v>
      </c>
      <c r="B7" s="51" t="s">
        <v>162</v>
      </c>
      <c r="C7" s="324"/>
      <c r="D7" s="324" t="s">
        <v>1189</v>
      </c>
      <c r="E7" s="1402"/>
      <c r="F7" s="1401"/>
      <c r="G7" s="1402"/>
    </row>
    <row r="8" spans="1:8" ht="33" customHeight="1" x14ac:dyDescent="0.25">
      <c r="A8" s="1475">
        <v>1</v>
      </c>
      <c r="B8" s="50" t="s">
        <v>163</v>
      </c>
      <c r="C8" s="6">
        <f>'F1'!$M$10*'F4'!M9/10</f>
        <v>595.25757546536067</v>
      </c>
      <c r="D8" s="6">
        <f>'F1'!$N$10*'F4'!N9/10</f>
        <v>690.12833692405115</v>
      </c>
      <c r="E8" s="1404"/>
      <c r="F8" s="1403"/>
      <c r="G8" s="1404"/>
    </row>
    <row r="9" spans="1:8" ht="33" customHeight="1" x14ac:dyDescent="0.25">
      <c r="A9" s="1475">
        <v>2</v>
      </c>
      <c r="B9" s="50" t="s">
        <v>164</v>
      </c>
      <c r="C9" s="6">
        <f>'F1'!$M$10*'F4'!M10/10</f>
        <v>902.31016044501848</v>
      </c>
      <c r="D9" s="6">
        <f>'F1'!$N$10*'F4'!N10/10</f>
        <v>1088.372890181065</v>
      </c>
      <c r="E9" s="1404"/>
      <c r="F9" s="1403"/>
      <c r="G9" s="1404"/>
    </row>
    <row r="10" spans="1:8" ht="35.25" customHeight="1" x14ac:dyDescent="0.25">
      <c r="A10" s="1475">
        <v>3</v>
      </c>
      <c r="B10" s="50" t="s">
        <v>165</v>
      </c>
      <c r="C10" s="6">
        <f>'F1'!$M$10*'F4'!M11/10</f>
        <v>703.93704509453721</v>
      </c>
      <c r="D10" s="6">
        <f>'F1'!$N$10*'F4'!N11/10</f>
        <v>834.43123879176983</v>
      </c>
      <c r="E10" s="1404"/>
      <c r="F10" s="1403"/>
      <c r="G10" s="1404"/>
    </row>
    <row r="11" spans="1:8" ht="33" customHeight="1" x14ac:dyDescent="0.25">
      <c r="A11" s="1475">
        <v>4</v>
      </c>
      <c r="B11" s="50" t="s">
        <v>166</v>
      </c>
      <c r="C11" s="6">
        <f>'F1'!$M$10*'F4'!M12/10</f>
        <v>604.7806642631798</v>
      </c>
      <c r="D11" s="6">
        <f>'F1'!$N$10*'F4'!N12/10</f>
        <v>669.00181216295221</v>
      </c>
      <c r="E11" s="1404"/>
      <c r="F11" s="1403"/>
      <c r="G11" s="1404"/>
    </row>
    <row r="12" spans="1:8" ht="21" customHeight="1" x14ac:dyDescent="0.25">
      <c r="A12" s="1475">
        <v>5</v>
      </c>
      <c r="B12" s="50" t="s">
        <v>167</v>
      </c>
      <c r="C12" s="6">
        <f>'F1'!$M$10*'F4'!M13/10</f>
        <v>60.499426625490649</v>
      </c>
      <c r="D12" s="6">
        <f>'F1'!$N$10*'F4'!N13/10</f>
        <v>78.986018497222233</v>
      </c>
      <c r="E12" s="1404"/>
      <c r="F12" s="1403"/>
      <c r="G12" s="1404"/>
    </row>
    <row r="13" spans="1:8" ht="21" customHeight="1" x14ac:dyDescent="0.25">
      <c r="A13" s="1475">
        <v>6</v>
      </c>
      <c r="B13" s="50" t="s">
        <v>168</v>
      </c>
      <c r="C13" s="6">
        <f>'F1'!$M$10*'F4'!M14/10</f>
        <v>99.239540981782241</v>
      </c>
      <c r="D13" s="6">
        <f>'F1'!$N$10*'F4'!N14/10</f>
        <v>116.76692900126832</v>
      </c>
      <c r="E13" s="1404"/>
      <c r="F13" s="1403"/>
      <c r="G13" s="1404"/>
    </row>
    <row r="14" spans="1:8" ht="21" customHeight="1" x14ac:dyDescent="0.25">
      <c r="A14" s="1475">
        <v>7</v>
      </c>
      <c r="B14" s="50" t="s">
        <v>1382</v>
      </c>
      <c r="C14" s="6">
        <f>'F1'!$M$10*'F4'!M15/10</f>
        <v>34.08592720843221</v>
      </c>
      <c r="D14" s="6">
        <f>'F1'!$N$10*'F4'!N15/10</f>
        <v>37.858505837645026</v>
      </c>
      <c r="E14" s="1404"/>
      <c r="F14" s="1403"/>
      <c r="G14" s="1404"/>
    </row>
    <row r="15" spans="1:8" ht="21" customHeight="1" x14ac:dyDescent="0.25">
      <c r="A15" s="1475"/>
      <c r="B15" s="312" t="s">
        <v>170</v>
      </c>
      <c r="C15" s="6"/>
      <c r="D15" s="6"/>
      <c r="E15" s="1404"/>
      <c r="F15" s="1403"/>
      <c r="G15" s="1404"/>
    </row>
    <row r="16" spans="1:8" ht="21" customHeight="1" x14ac:dyDescent="0.25">
      <c r="A16" s="1475"/>
      <c r="B16" s="312" t="s">
        <v>171</v>
      </c>
      <c r="C16" s="151"/>
      <c r="D16" s="151"/>
      <c r="E16" s="1406"/>
      <c r="F16" s="1405"/>
      <c r="G16" s="1406"/>
    </row>
    <row r="17" spans="1:7" ht="21" customHeight="1" x14ac:dyDescent="0.25">
      <c r="A17" s="1475"/>
      <c r="B17" s="269" t="s">
        <v>176</v>
      </c>
      <c r="C17" s="270">
        <f>SUM(C8:C14)</f>
        <v>3000.1103400838015</v>
      </c>
      <c r="D17" s="270">
        <f>SUM(D8:D14)</f>
        <v>3515.5457313959741</v>
      </c>
      <c r="E17" s="1004"/>
      <c r="F17" s="1528"/>
      <c r="G17" s="1004"/>
    </row>
    <row r="18" spans="1:7" ht="21" customHeight="1" x14ac:dyDescent="0.25">
      <c r="A18" s="1475"/>
      <c r="B18" s="312"/>
      <c r="C18" s="324"/>
      <c r="D18" s="4"/>
      <c r="E18" s="930"/>
      <c r="F18" s="1435"/>
      <c r="G18" s="930"/>
    </row>
    <row r="19" spans="1:7" ht="30" customHeight="1" x14ac:dyDescent="0.25">
      <c r="A19" s="929" t="s">
        <v>172</v>
      </c>
      <c r="B19" s="51" t="s">
        <v>173</v>
      </c>
      <c r="C19" s="255"/>
      <c r="D19" s="255"/>
      <c r="E19" s="968"/>
      <c r="F19" s="1529"/>
      <c r="G19" s="968"/>
    </row>
    <row r="20" spans="1:7" ht="21" customHeight="1" x14ac:dyDescent="0.25">
      <c r="A20" s="1475">
        <v>1</v>
      </c>
      <c r="B20" s="50" t="s">
        <v>1203</v>
      </c>
      <c r="C20" s="1407">
        <f>'F1'!$M$10*'F4'!M18/10</f>
        <v>28.430202596760154</v>
      </c>
      <c r="D20" s="1407">
        <f>'F1'!$N$10*'F4'!N18/10</f>
        <v>31.576814219934523</v>
      </c>
      <c r="E20" s="1005"/>
      <c r="F20" s="1530"/>
      <c r="G20" s="1005"/>
    </row>
    <row r="21" spans="1:7" ht="21" customHeight="1" x14ac:dyDescent="0.25">
      <c r="A21" s="1475">
        <v>2</v>
      </c>
      <c r="B21" s="149"/>
      <c r="C21" s="7"/>
      <c r="D21" s="7"/>
      <c r="E21" s="1005"/>
      <c r="F21" s="1530"/>
      <c r="G21" s="1005"/>
    </row>
    <row r="22" spans="1:7" ht="21" customHeight="1" x14ac:dyDescent="0.25">
      <c r="A22" s="1006"/>
      <c r="B22" s="269" t="s">
        <v>176</v>
      </c>
      <c r="C22" s="271">
        <f>SUM(C20:C21)</f>
        <v>28.430202596760154</v>
      </c>
      <c r="D22" s="271">
        <f>SUM(D20:D21)</f>
        <v>31.576814219934523</v>
      </c>
      <c r="E22" s="1007"/>
      <c r="F22" s="1531"/>
      <c r="G22" s="1007"/>
    </row>
    <row r="23" spans="1:7" ht="21" customHeight="1" x14ac:dyDescent="0.25">
      <c r="A23" s="1008"/>
      <c r="B23" s="269" t="s">
        <v>355</v>
      </c>
      <c r="C23" s="832">
        <f>SUM(C17,C22)</f>
        <v>3028.5405426805614</v>
      </c>
      <c r="D23" s="832">
        <f>SUM(D17,D22)</f>
        <v>3547.1225456159086</v>
      </c>
      <c r="E23" s="1004"/>
      <c r="F23" s="1528"/>
      <c r="G23" s="1004"/>
    </row>
    <row r="24" spans="1:7" ht="21" customHeight="1" x14ac:dyDescent="0.25">
      <c r="A24" s="1009" t="s">
        <v>507</v>
      </c>
      <c r="B24" s="154" t="s">
        <v>508</v>
      </c>
      <c r="C24" s="832">
        <f>F4A!E25</f>
        <v>2589.4120474000006</v>
      </c>
      <c r="D24" s="832">
        <f>F4A!F25</f>
        <v>2867.1136389500002</v>
      </c>
      <c r="E24" s="1010"/>
      <c r="F24" s="1532"/>
      <c r="G24" s="1010"/>
    </row>
    <row r="25" spans="1:7" ht="21" customHeight="1" x14ac:dyDescent="0.25">
      <c r="A25" s="1008"/>
      <c r="B25" s="155"/>
      <c r="C25" s="156"/>
      <c r="D25" s="156"/>
      <c r="E25" s="1011"/>
      <c r="F25" s="1533"/>
      <c r="G25" s="1011"/>
    </row>
    <row r="26" spans="1:7" ht="21" customHeight="1" thickBot="1" x14ac:dyDescent="0.3">
      <c r="A26" s="1012"/>
      <c r="B26" s="1013" t="s">
        <v>509</v>
      </c>
      <c r="C26" s="1014">
        <f>C23-C24</f>
        <v>439.12849528056086</v>
      </c>
      <c r="D26" s="1014">
        <f>D23-D24</f>
        <v>680.0089066659084</v>
      </c>
      <c r="E26" s="1015"/>
      <c r="F26" s="1534"/>
      <c r="G26" s="1015"/>
    </row>
    <row r="27" spans="1:7" ht="21" customHeight="1" x14ac:dyDescent="0.25">
      <c r="A27" s="1541"/>
      <c r="B27" s="1542"/>
      <c r="C27" s="324"/>
      <c r="D27" s="324"/>
      <c r="E27" s="1490"/>
    </row>
    <row r="28" spans="1:7" ht="21" customHeight="1" thickBot="1" x14ac:dyDescent="0.3">
      <c r="A28" s="2257" t="s">
        <v>533</v>
      </c>
      <c r="B28" s="2258"/>
      <c r="C28" s="2258"/>
      <c r="D28" s="2258"/>
      <c r="E28" s="1493"/>
    </row>
    <row r="29" spans="1:7" ht="21" customHeight="1" x14ac:dyDescent="0.25">
      <c r="A29" s="147"/>
      <c r="B29" s="147"/>
    </row>
    <row r="30" spans="1:7" ht="21" hidden="1" customHeight="1" x14ac:dyDescent="0.25">
      <c r="A30" s="147"/>
      <c r="B30" s="147"/>
    </row>
    <row r="31" spans="1:7" ht="21" hidden="1" customHeight="1" x14ac:dyDescent="0.25">
      <c r="A31" s="147"/>
      <c r="B31" s="147"/>
    </row>
    <row r="32" spans="1:7" ht="21" hidden="1" customHeight="1" x14ac:dyDescent="0.25">
      <c r="A32" s="144" t="s">
        <v>316</v>
      </c>
      <c r="B32" s="144"/>
    </row>
    <row r="33" spans="1:2" ht="21" hidden="1" customHeight="1" x14ac:dyDescent="0.25">
      <c r="A33" s="117">
        <v>1</v>
      </c>
      <c r="B33" s="145" t="s">
        <v>433</v>
      </c>
    </row>
    <row r="34" spans="1:2" ht="21" hidden="1" customHeight="1" x14ac:dyDescent="0.25">
      <c r="A34" s="117">
        <v>2</v>
      </c>
      <c r="B34" s="3" t="s">
        <v>440</v>
      </c>
    </row>
    <row r="35" spans="1:2" ht="21" hidden="1" customHeight="1" x14ac:dyDescent="0.25">
      <c r="A35" s="117">
        <v>3</v>
      </c>
      <c r="B35" s="3" t="s">
        <v>425</v>
      </c>
    </row>
    <row r="36" spans="1:2" ht="21" hidden="1" customHeight="1" x14ac:dyDescent="0.25">
      <c r="A36" s="117">
        <v>4</v>
      </c>
      <c r="B36" s="3" t="s">
        <v>426</v>
      </c>
    </row>
    <row r="37" spans="1:2" ht="21" hidden="1" customHeight="1" x14ac:dyDescent="0.25">
      <c r="A37" s="117">
        <v>5</v>
      </c>
      <c r="B37" s="3" t="s">
        <v>428</v>
      </c>
    </row>
    <row r="38" spans="1:2" ht="21" customHeight="1" x14ac:dyDescent="0.25"/>
  </sheetData>
  <mergeCells count="5">
    <mergeCell ref="A28:D28"/>
    <mergeCell ref="G2:H2"/>
    <mergeCell ref="D3:E3"/>
    <mergeCell ref="A4:A6"/>
    <mergeCell ref="B4:B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40"/>
  <sheetViews>
    <sheetView view="pageBreakPreview" zoomScale="70" zoomScaleNormal="100" zoomScaleSheetLayoutView="70" workbookViewId="0">
      <selection sqref="A1:D1"/>
    </sheetView>
  </sheetViews>
  <sheetFormatPr defaultColWidth="9.140625" defaultRowHeight="15" x14ac:dyDescent="0.25"/>
  <cols>
    <col min="1" max="1" width="10" style="55" customWidth="1"/>
    <col min="2" max="8" width="16.85546875" style="55" customWidth="1"/>
    <col min="9" max="16384" width="9.140625" style="55"/>
  </cols>
  <sheetData>
    <row r="1" spans="1:9" ht="21" customHeight="1" x14ac:dyDescent="0.25">
      <c r="A1" s="2281" t="s">
        <v>1190</v>
      </c>
      <c r="B1" s="2205"/>
      <c r="C1" s="2205"/>
      <c r="D1" s="2205"/>
      <c r="E1" s="2205"/>
      <c r="F1" s="2205"/>
      <c r="G1" s="2205"/>
      <c r="H1" s="2282"/>
    </row>
    <row r="2" spans="1:9" ht="21" customHeight="1" x14ac:dyDescent="0.25">
      <c r="A2" s="1538" t="s">
        <v>8</v>
      </c>
      <c r="B2" s="1539"/>
      <c r="C2" s="1539"/>
      <c r="D2" s="1539"/>
      <c r="E2" s="1539"/>
      <c r="F2" s="1539"/>
      <c r="G2" s="2279" t="s">
        <v>546</v>
      </c>
      <c r="H2" s="2280"/>
    </row>
    <row r="3" spans="1:9" ht="21" customHeight="1" thickBot="1" x14ac:dyDescent="0.3">
      <c r="A3" s="2283"/>
      <c r="B3" s="2284"/>
      <c r="C3" s="2284"/>
      <c r="D3" s="2284"/>
      <c r="E3" s="2284"/>
      <c r="F3" s="2284"/>
      <c r="G3" s="2284"/>
      <c r="H3" s="2285"/>
      <c r="I3" s="102"/>
    </row>
    <row r="4" spans="1:9" ht="21" customHeight="1" x14ac:dyDescent="0.25">
      <c r="A4" s="2286" t="s">
        <v>783</v>
      </c>
      <c r="B4" s="2287"/>
      <c r="C4" s="2287"/>
      <c r="D4" s="2287"/>
      <c r="E4" s="2287"/>
      <c r="F4" s="2287"/>
      <c r="G4" s="2287"/>
      <c r="H4" s="2288"/>
    </row>
    <row r="5" spans="1:9" ht="53.25" customHeight="1" x14ac:dyDescent="0.25">
      <c r="A5" s="1458" t="s">
        <v>181</v>
      </c>
      <c r="B5" s="1446" t="s">
        <v>182</v>
      </c>
      <c r="C5" s="1446" t="s">
        <v>183</v>
      </c>
      <c r="D5" s="1446" t="s">
        <v>184</v>
      </c>
      <c r="E5" s="1446" t="s">
        <v>185</v>
      </c>
      <c r="F5" s="1446" t="s">
        <v>186</v>
      </c>
      <c r="G5" s="1446" t="s">
        <v>187</v>
      </c>
      <c r="H5" s="1453" t="s">
        <v>188</v>
      </c>
    </row>
    <row r="6" spans="1:9" ht="21" customHeight="1" x14ac:dyDescent="0.25">
      <c r="A6" s="1016">
        <v>1</v>
      </c>
      <c r="B6" s="2292" t="s">
        <v>1373</v>
      </c>
      <c r="C6" s="2293"/>
      <c r="D6" s="2293"/>
      <c r="E6" s="2293"/>
      <c r="F6" s="2293"/>
      <c r="G6" s="2293"/>
      <c r="H6" s="2294"/>
    </row>
    <row r="7" spans="1:9" ht="21" customHeight="1" x14ac:dyDescent="0.25">
      <c r="A7" s="1475">
        <v>2</v>
      </c>
      <c r="B7" s="2295"/>
      <c r="C7" s="2296"/>
      <c r="D7" s="2296"/>
      <c r="E7" s="2296"/>
      <c r="F7" s="2296"/>
      <c r="G7" s="2296"/>
      <c r="H7" s="2297"/>
    </row>
    <row r="8" spans="1:9" ht="21" customHeight="1" x14ac:dyDescent="0.25">
      <c r="A8" s="1016">
        <v>3</v>
      </c>
      <c r="B8" s="2295"/>
      <c r="C8" s="2296"/>
      <c r="D8" s="2296"/>
      <c r="E8" s="2296"/>
      <c r="F8" s="2296"/>
      <c r="G8" s="2296"/>
      <c r="H8" s="2297"/>
    </row>
    <row r="9" spans="1:9" ht="21" customHeight="1" x14ac:dyDescent="0.25">
      <c r="A9" s="929" t="s">
        <v>189</v>
      </c>
      <c r="B9" s="2295"/>
      <c r="C9" s="2296"/>
      <c r="D9" s="2296"/>
      <c r="E9" s="2296"/>
      <c r="F9" s="2296"/>
      <c r="G9" s="2296"/>
      <c r="H9" s="2297"/>
    </row>
    <row r="10" spans="1:9" ht="21" customHeight="1" x14ac:dyDescent="0.25">
      <c r="A10" s="929" t="s">
        <v>189</v>
      </c>
      <c r="B10" s="2295"/>
      <c r="C10" s="2296"/>
      <c r="D10" s="2296"/>
      <c r="E10" s="2296"/>
      <c r="F10" s="2296"/>
      <c r="G10" s="2296"/>
      <c r="H10" s="2297"/>
    </row>
    <row r="11" spans="1:9" ht="21" customHeight="1" x14ac:dyDescent="0.25">
      <c r="A11" s="929" t="s">
        <v>189</v>
      </c>
      <c r="B11" s="2295"/>
      <c r="C11" s="2296"/>
      <c r="D11" s="2296"/>
      <c r="E11" s="2296"/>
      <c r="F11" s="2296"/>
      <c r="G11" s="2296"/>
      <c r="H11" s="2297"/>
    </row>
    <row r="12" spans="1:9" ht="21" customHeight="1" thickBot="1" x14ac:dyDescent="0.3">
      <c r="A12" s="1017" t="s">
        <v>189</v>
      </c>
      <c r="B12" s="2298"/>
      <c r="C12" s="2299"/>
      <c r="D12" s="2299"/>
      <c r="E12" s="2299"/>
      <c r="F12" s="2299"/>
      <c r="G12" s="2299"/>
      <c r="H12" s="2300"/>
    </row>
    <row r="13" spans="1:9" ht="21" customHeight="1" thickBot="1" x14ac:dyDescent="0.3">
      <c r="A13" s="2289"/>
      <c r="B13" s="2290"/>
      <c r="C13" s="2290"/>
      <c r="D13" s="2290"/>
      <c r="E13" s="2290"/>
      <c r="F13" s="2290"/>
      <c r="G13" s="2290"/>
      <c r="H13" s="2291"/>
    </row>
    <row r="14" spans="1:9" ht="21" customHeight="1" x14ac:dyDescent="0.25">
      <c r="A14" s="2286" t="s">
        <v>784</v>
      </c>
      <c r="B14" s="2287"/>
      <c r="C14" s="2287"/>
      <c r="D14" s="2287"/>
      <c r="E14" s="2287"/>
      <c r="F14" s="2287"/>
      <c r="G14" s="2287"/>
      <c r="H14" s="2288"/>
    </row>
    <row r="15" spans="1:9" ht="67.5" customHeight="1" x14ac:dyDescent="0.25">
      <c r="A15" s="1458" t="s">
        <v>181</v>
      </c>
      <c r="B15" s="323" t="s">
        <v>191</v>
      </c>
      <c r="C15" s="1446" t="s">
        <v>192</v>
      </c>
      <c r="D15" s="1446" t="s">
        <v>193</v>
      </c>
      <c r="E15" s="1446" t="s">
        <v>194</v>
      </c>
      <c r="F15" s="1446" t="s">
        <v>195</v>
      </c>
      <c r="G15" s="1446" t="s">
        <v>188</v>
      </c>
      <c r="H15" s="1453" t="s">
        <v>196</v>
      </c>
    </row>
    <row r="16" spans="1:9" ht="21" customHeight="1" x14ac:dyDescent="0.25">
      <c r="A16" s="1016">
        <v>1</v>
      </c>
      <c r="B16" s="2292" t="s">
        <v>1372</v>
      </c>
      <c r="C16" s="2293"/>
      <c r="D16" s="2293"/>
      <c r="E16" s="2293"/>
      <c r="F16" s="2293"/>
      <c r="G16" s="2293"/>
      <c r="H16" s="2294"/>
    </row>
    <row r="17" spans="1:9" ht="21" customHeight="1" x14ac:dyDescent="0.25">
      <c r="A17" s="1475">
        <v>2</v>
      </c>
      <c r="B17" s="2295"/>
      <c r="C17" s="2296"/>
      <c r="D17" s="2296"/>
      <c r="E17" s="2296"/>
      <c r="F17" s="2296"/>
      <c r="G17" s="2296"/>
      <c r="H17" s="2297"/>
    </row>
    <row r="18" spans="1:9" ht="21" customHeight="1" x14ac:dyDescent="0.25">
      <c r="A18" s="1475">
        <v>3</v>
      </c>
      <c r="B18" s="2295"/>
      <c r="C18" s="2296"/>
      <c r="D18" s="2296"/>
      <c r="E18" s="2296"/>
      <c r="F18" s="2296"/>
      <c r="G18" s="2296"/>
      <c r="H18" s="2297"/>
    </row>
    <row r="19" spans="1:9" ht="21" customHeight="1" x14ac:dyDescent="0.25">
      <c r="A19" s="929" t="s">
        <v>189</v>
      </c>
      <c r="B19" s="2295"/>
      <c r="C19" s="2296"/>
      <c r="D19" s="2296"/>
      <c r="E19" s="2296"/>
      <c r="F19" s="2296"/>
      <c r="G19" s="2296"/>
      <c r="H19" s="2297"/>
    </row>
    <row r="20" spans="1:9" ht="21" customHeight="1" x14ac:dyDescent="0.25">
      <c r="A20" s="929" t="s">
        <v>189</v>
      </c>
      <c r="B20" s="2295"/>
      <c r="C20" s="2296"/>
      <c r="D20" s="2296"/>
      <c r="E20" s="2296"/>
      <c r="F20" s="2296"/>
      <c r="G20" s="2296"/>
      <c r="H20" s="2297"/>
    </row>
    <row r="21" spans="1:9" ht="21" customHeight="1" x14ac:dyDescent="0.25">
      <c r="A21" s="929" t="s">
        <v>189</v>
      </c>
      <c r="B21" s="2295"/>
      <c r="C21" s="2296"/>
      <c r="D21" s="2296"/>
      <c r="E21" s="2296"/>
      <c r="F21" s="2296"/>
      <c r="G21" s="2296"/>
      <c r="H21" s="2297"/>
    </row>
    <row r="22" spans="1:9" ht="21" customHeight="1" thickBot="1" x14ac:dyDescent="0.3">
      <c r="A22" s="1018"/>
      <c r="B22" s="2298"/>
      <c r="C22" s="2299"/>
      <c r="D22" s="2299"/>
      <c r="E22" s="2299"/>
      <c r="F22" s="2299"/>
      <c r="G22" s="2299"/>
      <c r="H22" s="2300"/>
    </row>
    <row r="23" spans="1:9" ht="21" customHeight="1" x14ac:dyDescent="0.25">
      <c r="A23" s="1543"/>
      <c r="B23" s="1296"/>
      <c r="C23" s="1296"/>
      <c r="D23" s="1296"/>
      <c r="E23" s="1296"/>
      <c r="F23" s="1296"/>
      <c r="G23" s="1296"/>
      <c r="H23" s="1544"/>
      <c r="I23" s="324"/>
    </row>
    <row r="24" spans="1:9" ht="21" customHeight="1" thickBot="1" x14ac:dyDescent="0.3">
      <c r="A24" s="2301" t="s">
        <v>533</v>
      </c>
      <c r="B24" s="2302"/>
      <c r="C24" s="2302"/>
      <c r="D24" s="2302"/>
      <c r="E24" s="2302"/>
      <c r="F24" s="2302"/>
      <c r="G24" s="2302"/>
      <c r="H24" s="2303"/>
    </row>
    <row r="25" spans="1:9" ht="21" customHeight="1" x14ac:dyDescent="0.25">
      <c r="A25" s="10"/>
    </row>
    <row r="26" spans="1:9" ht="21" customHeight="1" x14ac:dyDescent="0.25">
      <c r="A26" s="157"/>
      <c r="B26" s="121"/>
      <c r="C26" s="32"/>
      <c r="D26" s="32"/>
      <c r="E26" s="32"/>
      <c r="F26" s="2167"/>
      <c r="G26" s="2167"/>
      <c r="H26" s="2167"/>
    </row>
    <row r="27" spans="1:9" ht="21" customHeight="1" x14ac:dyDescent="0.25">
      <c r="A27" s="157"/>
      <c r="B27" s="121"/>
      <c r="C27" s="32"/>
      <c r="D27" s="32"/>
      <c r="E27" s="32"/>
      <c r="F27" s="32"/>
      <c r="G27" s="119"/>
      <c r="H27" s="119"/>
    </row>
    <row r="28" spans="1:9" ht="21" hidden="1" customHeight="1" x14ac:dyDescent="0.25">
      <c r="A28" s="157"/>
      <c r="B28" s="121"/>
      <c r="C28" s="32"/>
      <c r="D28" s="32"/>
      <c r="E28" s="32"/>
      <c r="F28" s="32"/>
      <c r="G28" s="119"/>
      <c r="H28" s="119"/>
    </row>
    <row r="29" spans="1:9" ht="21" hidden="1" customHeight="1" x14ac:dyDescent="0.25">
      <c r="A29" s="144" t="s">
        <v>316</v>
      </c>
      <c r="B29" s="144"/>
      <c r="C29" s="144"/>
      <c r="D29" s="144"/>
      <c r="E29" s="144"/>
      <c r="F29" s="144"/>
      <c r="G29" s="144"/>
      <c r="H29" s="144"/>
    </row>
    <row r="30" spans="1:9" ht="21" hidden="1" customHeight="1" x14ac:dyDescent="0.25">
      <c r="A30" s="117">
        <v>1</v>
      </c>
      <c r="B30" s="145" t="s">
        <v>433</v>
      </c>
      <c r="C30" s="2278" t="s">
        <v>485</v>
      </c>
      <c r="D30" s="2107"/>
      <c r="E30" s="2107"/>
      <c r="F30" s="2107"/>
      <c r="G30" s="2107"/>
      <c r="H30" s="2256"/>
    </row>
    <row r="31" spans="1:9" ht="21" hidden="1" customHeight="1" x14ac:dyDescent="0.25">
      <c r="A31" s="117">
        <v>2</v>
      </c>
      <c r="B31" s="3" t="s">
        <v>440</v>
      </c>
      <c r="C31" s="2278" t="s">
        <v>545</v>
      </c>
      <c r="D31" s="2107"/>
      <c r="E31" s="2107"/>
      <c r="F31" s="2107"/>
      <c r="G31" s="2107"/>
      <c r="H31" s="2256"/>
    </row>
    <row r="32" spans="1:9" ht="21" hidden="1" customHeight="1" x14ac:dyDescent="0.25">
      <c r="A32" s="117">
        <v>3</v>
      </c>
      <c r="B32" s="3" t="s">
        <v>425</v>
      </c>
      <c r="C32" s="2278" t="s">
        <v>423</v>
      </c>
      <c r="D32" s="2107"/>
      <c r="E32" s="2107"/>
      <c r="F32" s="2107"/>
      <c r="G32" s="2107"/>
      <c r="H32" s="2256"/>
    </row>
    <row r="33" spans="1:8" ht="21" hidden="1" customHeight="1" x14ac:dyDescent="0.25">
      <c r="A33" s="117">
        <v>4</v>
      </c>
      <c r="B33" s="3" t="s">
        <v>426</v>
      </c>
      <c r="C33" s="2278"/>
      <c r="D33" s="2107"/>
      <c r="E33" s="2107"/>
      <c r="F33" s="2107"/>
      <c r="G33" s="2107"/>
      <c r="H33" s="2256"/>
    </row>
    <row r="34" spans="1:8" ht="21" hidden="1" customHeight="1" x14ac:dyDescent="0.25">
      <c r="A34" s="117">
        <v>5</v>
      </c>
      <c r="B34" s="3" t="s">
        <v>428</v>
      </c>
      <c r="C34" s="2278"/>
      <c r="D34" s="2107"/>
      <c r="E34" s="2107"/>
      <c r="F34" s="2107"/>
      <c r="G34" s="2107"/>
      <c r="H34" s="2256"/>
    </row>
    <row r="35" spans="1:8" hidden="1" x14ac:dyDescent="0.25"/>
    <row r="36" spans="1:8" hidden="1" x14ac:dyDescent="0.25"/>
    <row r="37" spans="1:8" hidden="1" x14ac:dyDescent="0.25"/>
    <row r="38" spans="1:8" hidden="1" x14ac:dyDescent="0.25"/>
    <row r="39" spans="1:8" hidden="1" x14ac:dyDescent="0.25"/>
    <row r="40" spans="1:8" hidden="1" x14ac:dyDescent="0.25"/>
  </sheetData>
  <mergeCells count="15">
    <mergeCell ref="C33:H33"/>
    <mergeCell ref="C34:H34"/>
    <mergeCell ref="G2:H2"/>
    <mergeCell ref="A1:H1"/>
    <mergeCell ref="A3:H3"/>
    <mergeCell ref="A4:H4"/>
    <mergeCell ref="A13:H13"/>
    <mergeCell ref="A14:H14"/>
    <mergeCell ref="C30:H30"/>
    <mergeCell ref="C31:H31"/>
    <mergeCell ref="C32:H32"/>
    <mergeCell ref="F26:H26"/>
    <mergeCell ref="B6:H12"/>
    <mergeCell ref="B16:H22"/>
    <mergeCell ref="A24:H24"/>
  </mergeCells>
  <pageMargins left="0.7" right="0.7" top="0.75" bottom="0.75" header="0.3" footer="0.3"/>
  <pageSetup paperSize="9" scale="8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35"/>
  <sheetViews>
    <sheetView view="pageBreakPreview" zoomScale="82" zoomScaleNormal="85" zoomScaleSheetLayoutView="82" workbookViewId="0">
      <selection sqref="A1:D1"/>
    </sheetView>
  </sheetViews>
  <sheetFormatPr defaultColWidth="9.140625" defaultRowHeight="15" x14ac:dyDescent="0.25"/>
  <cols>
    <col min="1" max="1" width="9.140625" style="55"/>
    <col min="2" max="2" width="43.5703125" style="55" customWidth="1"/>
    <col min="3" max="3" width="12.28515625" style="55" customWidth="1"/>
    <col min="4" max="6" width="12.28515625" style="357" hidden="1" customWidth="1"/>
    <col min="7" max="11" width="13.140625" style="55" hidden="1" customWidth="1"/>
    <col min="12" max="12" width="13.140625" style="298" hidden="1" customWidth="1"/>
    <col min="13" max="13" width="17.28515625" style="55" hidden="1" customWidth="1"/>
    <col min="14" max="15" width="10" style="55" bestFit="1" customWidth="1"/>
    <col min="16" max="18" width="10" style="55" hidden="1" customWidth="1"/>
    <col min="19" max="19" width="13.85546875" style="55" bestFit="1" customWidth="1"/>
    <col min="20" max="16384" width="9.140625" style="55"/>
  </cols>
  <sheetData>
    <row r="1" spans="1:18" ht="21" customHeight="1" x14ac:dyDescent="0.25">
      <c r="A1" s="1535" t="s">
        <v>1190</v>
      </c>
      <c r="B1" s="1812"/>
      <c r="C1" s="1812"/>
      <c r="D1" s="1812"/>
      <c r="E1" s="1812"/>
      <c r="F1" s="1812"/>
      <c r="G1" s="1812"/>
      <c r="H1" s="1812"/>
      <c r="I1" s="1812"/>
      <c r="J1" s="1812"/>
      <c r="K1" s="1812"/>
      <c r="L1" s="1485"/>
      <c r="M1" s="1485"/>
      <c r="N1" s="1485"/>
      <c r="O1" s="1485"/>
      <c r="P1" s="1486"/>
    </row>
    <row r="2" spans="1:18" ht="21" customHeight="1" x14ac:dyDescent="0.25">
      <c r="A2" s="1538" t="s">
        <v>10</v>
      </c>
      <c r="B2" s="1539"/>
      <c r="C2" s="2305"/>
      <c r="D2" s="2305"/>
      <c r="E2" s="2305"/>
      <c r="F2" s="2305"/>
      <c r="G2" s="2305"/>
      <c r="H2" s="2305"/>
      <c r="I2" s="1545"/>
      <c r="J2" s="2305"/>
      <c r="K2" s="2305"/>
      <c r="L2" s="1545"/>
      <c r="M2" s="2304" t="s">
        <v>734</v>
      </c>
      <c r="N2" s="2304"/>
      <c r="O2" s="2305"/>
      <c r="P2" s="2306"/>
      <c r="Q2" s="2276"/>
      <c r="R2" s="2276"/>
    </row>
    <row r="3" spans="1:18" ht="21" customHeight="1" thickBot="1" x14ac:dyDescent="0.3">
      <c r="A3" s="1546"/>
      <c r="B3" s="1467"/>
      <c r="C3" s="2290"/>
      <c r="D3" s="2290"/>
      <c r="E3" s="2290"/>
      <c r="F3" s="2290"/>
      <c r="G3" s="2308"/>
      <c r="H3" s="2308"/>
      <c r="I3" s="2308"/>
      <c r="J3" s="2308"/>
      <c r="K3" s="2308"/>
      <c r="L3" s="1418"/>
      <c r="M3" s="324"/>
      <c r="N3" s="324"/>
      <c r="O3" s="324"/>
      <c r="P3" s="1490"/>
    </row>
    <row r="4" spans="1:18" x14ac:dyDescent="0.25">
      <c r="A4" s="2246" t="s">
        <v>344</v>
      </c>
      <c r="B4" s="2249" t="s">
        <v>48</v>
      </c>
      <c r="C4" s="2249" t="s">
        <v>785</v>
      </c>
      <c r="D4" s="2189" t="s">
        <v>946</v>
      </c>
      <c r="E4" s="2190"/>
      <c r="F4" s="2190"/>
      <c r="G4" s="2190"/>
      <c r="H4" s="2191"/>
      <c r="I4" s="2312" t="s">
        <v>756</v>
      </c>
      <c r="J4" s="2312"/>
      <c r="K4" s="2312"/>
      <c r="L4" s="2197" t="s">
        <v>757</v>
      </c>
      <c r="M4" s="2307"/>
      <c r="N4" s="1429" t="s">
        <v>757</v>
      </c>
      <c r="O4" s="1459" t="s">
        <v>1111</v>
      </c>
      <c r="P4" s="1474"/>
      <c r="Q4" s="1441"/>
      <c r="R4" s="1312"/>
    </row>
    <row r="5" spans="1:18" s="254" customFormat="1" ht="30" x14ac:dyDescent="0.25">
      <c r="A5" s="2248"/>
      <c r="B5" s="2251"/>
      <c r="C5" s="2251"/>
      <c r="D5" s="1446" t="s">
        <v>1191</v>
      </c>
      <c r="E5" s="1446" t="s">
        <v>841</v>
      </c>
      <c r="F5" s="1446" t="s">
        <v>842</v>
      </c>
      <c r="G5" s="1446" t="s">
        <v>843</v>
      </c>
      <c r="H5" s="1446" t="s">
        <v>844</v>
      </c>
      <c r="I5" s="2199" t="s">
        <v>845</v>
      </c>
      <c r="J5" s="2253"/>
      <c r="K5" s="2200"/>
      <c r="L5" s="2199" t="s">
        <v>846</v>
      </c>
      <c r="M5" s="2316"/>
      <c r="N5" s="1427" t="s">
        <v>758</v>
      </c>
      <c r="O5" s="1453" t="s">
        <v>759</v>
      </c>
      <c r="P5" s="1437" t="s">
        <v>760</v>
      </c>
      <c r="Q5" s="1427" t="s">
        <v>761</v>
      </c>
      <c r="R5" s="661" t="s">
        <v>762</v>
      </c>
    </row>
    <row r="6" spans="1:18" ht="30" x14ac:dyDescent="0.25">
      <c r="A6" s="2248"/>
      <c r="B6" s="2251"/>
      <c r="C6" s="2251"/>
      <c r="D6" s="1446" t="s">
        <v>763</v>
      </c>
      <c r="E6" s="1446" t="s">
        <v>763</v>
      </c>
      <c r="F6" s="1446" t="s">
        <v>763</v>
      </c>
      <c r="G6" s="1446" t="s">
        <v>763</v>
      </c>
      <c r="H6" s="1446" t="s">
        <v>763</v>
      </c>
      <c r="I6" s="1425" t="s">
        <v>764</v>
      </c>
      <c r="J6" s="887" t="s">
        <v>765</v>
      </c>
      <c r="K6" s="887" t="s">
        <v>766</v>
      </c>
      <c r="L6" s="1425" t="s">
        <v>764</v>
      </c>
      <c r="M6" s="1019" t="s">
        <v>767</v>
      </c>
      <c r="N6" s="1342" t="s">
        <v>767</v>
      </c>
      <c r="O6" s="1003" t="s">
        <v>768</v>
      </c>
      <c r="P6" s="1474" t="s">
        <v>768</v>
      </c>
      <c r="Q6" s="1441" t="s">
        <v>768</v>
      </c>
      <c r="R6" s="267" t="s">
        <v>768</v>
      </c>
    </row>
    <row r="7" spans="1:18" ht="21" customHeight="1" x14ac:dyDescent="0.25">
      <c r="A7" s="1020"/>
      <c r="B7" s="5"/>
      <c r="C7" s="896"/>
      <c r="D7" s="896"/>
      <c r="E7" s="896"/>
      <c r="F7" s="896"/>
      <c r="G7" s="527"/>
      <c r="H7" s="676"/>
      <c r="I7" s="676"/>
      <c r="J7" s="676"/>
      <c r="K7" s="676"/>
      <c r="L7" s="676"/>
      <c r="M7" s="1021"/>
      <c r="N7" s="1408"/>
      <c r="O7" s="1408"/>
      <c r="P7" s="1477"/>
      <c r="Q7" s="1476"/>
      <c r="R7" s="256"/>
    </row>
    <row r="8" spans="1:18" x14ac:dyDescent="0.25">
      <c r="A8" s="1475">
        <v>1</v>
      </c>
      <c r="B8" s="5" t="s">
        <v>197</v>
      </c>
      <c r="C8" s="563" t="s">
        <v>198</v>
      </c>
      <c r="D8" s="663" t="s">
        <v>1197</v>
      </c>
      <c r="E8" s="896"/>
      <c r="F8" s="896"/>
      <c r="G8" s="189"/>
      <c r="H8" s="734">
        <v>0.02</v>
      </c>
      <c r="I8" s="735">
        <v>0.02</v>
      </c>
      <c r="J8" s="735"/>
      <c r="K8" s="735">
        <v>0.02</v>
      </c>
      <c r="L8" s="735">
        <v>0.02</v>
      </c>
      <c r="M8" s="1022">
        <v>0.02</v>
      </c>
      <c r="N8" s="1409">
        <v>0.02</v>
      </c>
      <c r="O8" s="1409">
        <v>0.02</v>
      </c>
      <c r="P8" s="1547">
        <v>0.155</v>
      </c>
      <c r="Q8" s="1321">
        <v>0.155</v>
      </c>
      <c r="R8" s="200">
        <v>0.155</v>
      </c>
    </row>
    <row r="9" spans="1:18" hidden="1" x14ac:dyDescent="0.25">
      <c r="A9" s="1475">
        <f>A8+1</f>
        <v>2</v>
      </c>
      <c r="B9" s="5" t="s">
        <v>199</v>
      </c>
      <c r="C9" s="563" t="s">
        <v>198</v>
      </c>
      <c r="D9" s="896"/>
      <c r="E9" s="896"/>
      <c r="F9" s="896"/>
      <c r="G9" s="189"/>
      <c r="H9" s="734"/>
      <c r="I9" s="579"/>
      <c r="J9" s="579"/>
      <c r="K9" s="579"/>
      <c r="L9" s="579"/>
      <c r="M9" s="1023"/>
      <c r="N9" s="1408"/>
      <c r="O9" s="1408">
        <f t="shared" ref="O9:R9" si="0">+(0.3)*1.1*1.03</f>
        <v>0.33990000000000004</v>
      </c>
      <c r="P9" s="1548">
        <f t="shared" si="0"/>
        <v>0.33990000000000004</v>
      </c>
      <c r="Q9" s="1322">
        <f t="shared" si="0"/>
        <v>0.33990000000000004</v>
      </c>
      <c r="R9" s="201">
        <f t="shared" si="0"/>
        <v>0.33990000000000004</v>
      </c>
    </row>
    <row r="10" spans="1:18" s="660" customFormat="1" hidden="1" x14ac:dyDescent="0.25">
      <c r="A10" s="1024">
        <v>2</v>
      </c>
      <c r="B10" s="335" t="s">
        <v>200</v>
      </c>
      <c r="C10" s="564" t="s">
        <v>198</v>
      </c>
      <c r="D10" s="334"/>
      <c r="E10" s="334"/>
      <c r="F10" s="334"/>
      <c r="G10" s="658"/>
      <c r="H10" s="736">
        <v>0.98</v>
      </c>
      <c r="I10" s="736">
        <v>0.98</v>
      </c>
      <c r="J10" s="738"/>
      <c r="K10" s="738"/>
      <c r="L10" s="736">
        <v>0.98</v>
      </c>
      <c r="M10" s="1025"/>
      <c r="N10" s="1412"/>
      <c r="O10" s="1412"/>
      <c r="P10" s="1549"/>
      <c r="Q10" s="1323"/>
      <c r="R10" s="659"/>
    </row>
    <row r="11" spans="1:18" hidden="1" x14ac:dyDescent="0.25">
      <c r="A11" s="1475"/>
      <c r="B11" s="320" t="s">
        <v>547</v>
      </c>
      <c r="C11" s="563" t="s">
        <v>198</v>
      </c>
      <c r="D11" s="896"/>
      <c r="E11" s="896"/>
      <c r="F11" s="896"/>
      <c r="G11" s="189"/>
      <c r="H11" s="736">
        <v>0.98</v>
      </c>
      <c r="I11" s="736">
        <v>0.98</v>
      </c>
      <c r="J11" s="739"/>
      <c r="K11" s="739"/>
      <c r="L11" s="736">
        <v>0.98</v>
      </c>
      <c r="M11" s="1026"/>
      <c r="N11" s="1413"/>
      <c r="O11" s="1413">
        <v>98</v>
      </c>
      <c r="P11" s="1550">
        <v>98</v>
      </c>
      <c r="Q11" s="1324">
        <v>98</v>
      </c>
      <c r="R11" s="202">
        <v>98</v>
      </c>
    </row>
    <row r="12" spans="1:18" hidden="1" x14ac:dyDescent="0.25">
      <c r="A12" s="1475"/>
      <c r="B12" s="19" t="s">
        <v>548</v>
      </c>
      <c r="C12" s="563" t="s">
        <v>198</v>
      </c>
      <c r="D12" s="896"/>
      <c r="E12" s="896"/>
      <c r="F12" s="896"/>
      <c r="G12" s="189"/>
      <c r="H12" s="734">
        <v>0</v>
      </c>
      <c r="I12" s="723">
        <v>0</v>
      </c>
      <c r="J12" s="723">
        <v>0</v>
      </c>
      <c r="K12" s="723">
        <v>0</v>
      </c>
      <c r="L12" s="723">
        <v>0</v>
      </c>
      <c r="M12" s="1027">
        <v>0</v>
      </c>
      <c r="N12" s="1413"/>
      <c r="O12" s="1413">
        <v>92</v>
      </c>
      <c r="P12" s="1550">
        <v>92</v>
      </c>
      <c r="Q12" s="1324">
        <v>92</v>
      </c>
      <c r="R12" s="202">
        <v>92</v>
      </c>
    </row>
    <row r="13" spans="1:18" hidden="1" x14ac:dyDescent="0.25">
      <c r="A13" s="1475"/>
      <c r="B13" s="320" t="s">
        <v>549</v>
      </c>
      <c r="C13" s="563" t="s">
        <v>198</v>
      </c>
      <c r="D13" s="896"/>
      <c r="E13" s="896"/>
      <c r="F13" s="896"/>
      <c r="G13" s="189"/>
      <c r="H13" s="734">
        <v>0</v>
      </c>
      <c r="I13" s="723">
        <v>0</v>
      </c>
      <c r="J13" s="723">
        <v>0</v>
      </c>
      <c r="K13" s="723">
        <v>0</v>
      </c>
      <c r="L13" s="723">
        <v>0</v>
      </c>
      <c r="M13" s="1027">
        <v>0</v>
      </c>
      <c r="N13" s="1413"/>
      <c r="O13" s="1413">
        <v>95</v>
      </c>
      <c r="P13" s="1550">
        <v>95</v>
      </c>
      <c r="Q13" s="1324">
        <v>95</v>
      </c>
      <c r="R13" s="202">
        <v>95</v>
      </c>
    </row>
    <row r="14" spans="1:18" x14ac:dyDescent="0.25">
      <c r="A14" s="907">
        <v>2</v>
      </c>
      <c r="B14" s="5" t="s">
        <v>205</v>
      </c>
      <c r="C14" s="563" t="s">
        <v>392</v>
      </c>
      <c r="D14" s="896"/>
      <c r="E14" s="896"/>
      <c r="F14" s="896"/>
      <c r="G14" s="189"/>
      <c r="H14" s="759">
        <v>4.8358962141412032E-3</v>
      </c>
      <c r="I14" s="759">
        <v>5.3E-3</v>
      </c>
      <c r="J14" s="760"/>
      <c r="K14" s="759">
        <v>5.2613382693355608E-3</v>
      </c>
      <c r="L14" s="759">
        <v>5.7000000000000002E-3</v>
      </c>
      <c r="M14" s="1028">
        <v>5.72449615498756E-3</v>
      </c>
      <c r="N14" s="1413"/>
      <c r="O14" s="1413"/>
      <c r="P14" s="1550">
        <v>1</v>
      </c>
      <c r="Q14" s="1324">
        <v>1</v>
      </c>
      <c r="R14" s="202">
        <v>1</v>
      </c>
    </row>
    <row r="15" spans="1:18" x14ac:dyDescent="0.25">
      <c r="A15" s="907">
        <v>3</v>
      </c>
      <c r="B15" s="5" t="s">
        <v>206</v>
      </c>
      <c r="C15" s="563" t="s">
        <v>392</v>
      </c>
      <c r="D15" s="896"/>
      <c r="E15" s="896"/>
      <c r="F15" s="896"/>
      <c r="G15" s="189"/>
      <c r="H15" s="759">
        <v>0.16673324905183312</v>
      </c>
      <c r="I15" s="759">
        <v>0.18140000000000001</v>
      </c>
      <c r="J15" s="760"/>
      <c r="K15" s="759">
        <v>0.18140593162780166</v>
      </c>
      <c r="L15" s="881">
        <v>0.16669999999999999</v>
      </c>
      <c r="M15" s="1029">
        <v>0.19737293587819002</v>
      </c>
      <c r="N15" s="1414"/>
      <c r="O15" s="1414"/>
      <c r="P15" s="1551">
        <v>0.25</v>
      </c>
      <c r="Q15" s="1325">
        <v>0.25</v>
      </c>
      <c r="R15" s="203">
        <v>0.25</v>
      </c>
    </row>
    <row r="16" spans="1:18" x14ac:dyDescent="0.25">
      <c r="A16" s="907">
        <v>4</v>
      </c>
      <c r="B16" s="5" t="s">
        <v>393</v>
      </c>
      <c r="C16" s="563" t="s">
        <v>392</v>
      </c>
      <c r="D16" s="896"/>
      <c r="E16" s="896"/>
      <c r="F16" s="896"/>
      <c r="G16" s="189"/>
      <c r="H16" s="759">
        <v>2.0843414187103485E-4</v>
      </c>
      <c r="I16" s="759">
        <v>2.0000000000000001E-4</v>
      </c>
      <c r="J16" s="760"/>
      <c r="K16" s="759">
        <v>2.1768111281999481E-4</v>
      </c>
      <c r="L16" s="881">
        <v>2.0000000000000001E-4</v>
      </c>
      <c r="M16" s="1029">
        <v>2.2743840320106325E-4</v>
      </c>
      <c r="N16" s="1414"/>
      <c r="O16" s="1414"/>
      <c r="P16" s="1551">
        <v>0.3</v>
      </c>
      <c r="Q16" s="1325">
        <v>0.3</v>
      </c>
      <c r="R16" s="203">
        <v>0.3</v>
      </c>
    </row>
    <row r="17" spans="1:22" x14ac:dyDescent="0.25">
      <c r="A17" s="907">
        <v>5</v>
      </c>
      <c r="B17" s="5" t="s">
        <v>394</v>
      </c>
      <c r="C17" s="563" t="s">
        <v>392</v>
      </c>
      <c r="D17" s="896"/>
      <c r="E17" s="896"/>
      <c r="F17" s="896"/>
      <c r="G17" s="189"/>
      <c r="H17" s="759">
        <v>4.7812895069532235E-3</v>
      </c>
      <c r="I17" s="759">
        <v>5.0000000000000001E-3</v>
      </c>
      <c r="J17" s="760"/>
      <c r="K17" s="759">
        <v>4.9943400498075616E-3</v>
      </c>
      <c r="L17" s="881">
        <v>4.7999999999999996E-3</v>
      </c>
      <c r="M17" s="1029">
        <v>5.2176710272356852E-3</v>
      </c>
      <c r="N17" s="1414"/>
      <c r="O17" s="1414"/>
      <c r="P17" s="1551">
        <v>0.1</v>
      </c>
      <c r="Q17" s="1325">
        <v>0.1</v>
      </c>
      <c r="R17" s="203">
        <v>0.1</v>
      </c>
    </row>
    <row r="18" spans="1:22" x14ac:dyDescent="0.25">
      <c r="A18" s="907">
        <v>6</v>
      </c>
      <c r="B18" s="5" t="s">
        <v>401</v>
      </c>
      <c r="C18" s="563" t="s">
        <v>400</v>
      </c>
      <c r="D18" s="896"/>
      <c r="E18" s="896"/>
      <c r="F18" s="896"/>
      <c r="G18" s="189"/>
      <c r="H18" s="761">
        <v>1.678560893298368E-2</v>
      </c>
      <c r="I18" s="761">
        <v>1.7500000000000002E-2</v>
      </c>
      <c r="J18" s="760"/>
      <c r="K18" s="761">
        <v>1.753355360367756E-2</v>
      </c>
      <c r="L18" s="761">
        <f>M18</f>
        <v>1.8315383217094906E-2</v>
      </c>
      <c r="M18" s="1030">
        <v>1.8315383217094906E-2</v>
      </c>
      <c r="N18" s="1413"/>
      <c r="O18" s="1413"/>
      <c r="P18" s="1550">
        <v>1</v>
      </c>
      <c r="Q18" s="1324">
        <v>1</v>
      </c>
      <c r="R18" s="202">
        <v>1</v>
      </c>
    </row>
    <row r="19" spans="1:22" x14ac:dyDescent="0.25">
      <c r="A19" s="907">
        <v>7</v>
      </c>
      <c r="B19" s="312" t="s">
        <v>201</v>
      </c>
      <c r="C19" s="563" t="s">
        <v>202</v>
      </c>
      <c r="D19" s="896"/>
      <c r="E19" s="896"/>
      <c r="F19" s="896"/>
      <c r="G19" s="189"/>
      <c r="H19" s="2313" t="s">
        <v>1333</v>
      </c>
      <c r="I19" s="2314"/>
      <c r="J19" s="2314"/>
      <c r="K19" s="2314"/>
      <c r="L19" s="2314"/>
      <c r="M19" s="2315"/>
      <c r="N19" s="1410">
        <v>0.4</v>
      </c>
      <c r="O19" s="1410">
        <v>0.4</v>
      </c>
      <c r="P19" s="1552">
        <v>0.4</v>
      </c>
      <c r="Q19" s="1326">
        <v>0.4</v>
      </c>
      <c r="R19" s="204">
        <v>0.4</v>
      </c>
      <c r="S19" s="741"/>
    </row>
    <row r="20" spans="1:22" x14ac:dyDescent="0.25">
      <c r="A20" s="907">
        <v>8</v>
      </c>
      <c r="B20" s="5" t="s">
        <v>203</v>
      </c>
      <c r="C20" s="563" t="s">
        <v>204</v>
      </c>
      <c r="D20" s="896"/>
      <c r="E20" s="896"/>
      <c r="F20" s="896"/>
      <c r="G20" s="189"/>
      <c r="H20" s="737">
        <v>2</v>
      </c>
      <c r="I20" s="666">
        <v>2</v>
      </c>
      <c r="J20" s="666"/>
      <c r="K20" s="666">
        <v>2</v>
      </c>
      <c r="L20" s="666">
        <v>2</v>
      </c>
      <c r="M20" s="1031">
        <v>2</v>
      </c>
      <c r="N20" s="1411">
        <v>1.5</v>
      </c>
      <c r="O20" s="1411">
        <v>1.5</v>
      </c>
      <c r="P20" s="1553">
        <v>2</v>
      </c>
      <c r="Q20" s="1327">
        <v>2</v>
      </c>
      <c r="R20" s="205">
        <v>2</v>
      </c>
      <c r="V20" s="1307">
        <f>7.4+2.5</f>
        <v>9.9</v>
      </c>
    </row>
    <row r="21" spans="1:22" ht="45.75" thickBot="1" x14ac:dyDescent="0.3">
      <c r="A21" s="917">
        <v>9</v>
      </c>
      <c r="B21" s="1032" t="s">
        <v>1374</v>
      </c>
      <c r="C21" s="919" t="s">
        <v>198</v>
      </c>
      <c r="D21" s="918"/>
      <c r="E21" s="918"/>
      <c r="F21" s="918"/>
      <c r="G21" s="1033"/>
      <c r="H21" s="1034">
        <v>0.13750000000000001</v>
      </c>
      <c r="I21" s="1034">
        <v>0.14050000000000001</v>
      </c>
      <c r="J21" s="1035">
        <v>0</v>
      </c>
      <c r="K21" s="1034">
        <v>0.13750000000000001</v>
      </c>
      <c r="L21" s="1034">
        <v>0.13800000000000001</v>
      </c>
      <c r="M21" s="1036">
        <v>0.13800000000000001</v>
      </c>
      <c r="N21" s="1415">
        <v>0.1065</v>
      </c>
      <c r="O21" s="1415">
        <v>0.1065</v>
      </c>
      <c r="P21" s="1554"/>
      <c r="Q21" s="1328"/>
      <c r="R21" s="261"/>
      <c r="V21" s="55">
        <f>8.15</f>
        <v>8.15</v>
      </c>
    </row>
    <row r="22" spans="1:22" ht="21" customHeight="1" x14ac:dyDescent="0.25">
      <c r="A22" s="973"/>
      <c r="B22" s="1555"/>
      <c r="C22" s="1469"/>
      <c r="D22" s="1469"/>
      <c r="E22" s="1469"/>
      <c r="F22" s="1469"/>
      <c r="G22" s="1469"/>
      <c r="H22" s="1469"/>
      <c r="I22" s="1469"/>
      <c r="J22" s="1469"/>
      <c r="K22" s="1469"/>
      <c r="L22" s="1469"/>
      <c r="M22" s="324"/>
      <c r="N22" s="324"/>
      <c r="O22" s="324"/>
      <c r="P22" s="1490"/>
    </row>
    <row r="23" spans="1:22" ht="21" customHeight="1" thickBot="1" x14ac:dyDescent="0.3">
      <c r="A23" s="2301" t="s">
        <v>533</v>
      </c>
      <c r="B23" s="2302"/>
      <c r="C23" s="2302"/>
      <c r="D23" s="2302"/>
      <c r="E23" s="2302"/>
      <c r="F23" s="2302"/>
      <c r="G23" s="2302"/>
      <c r="H23" s="2302"/>
      <c r="I23" s="2302"/>
      <c r="J23" s="2302"/>
      <c r="K23" s="2302"/>
      <c r="L23" s="2302"/>
      <c r="M23" s="2302"/>
      <c r="N23" s="2302"/>
      <c r="O23" s="2302"/>
      <c r="P23" s="1493"/>
    </row>
    <row r="24" spans="1:22" ht="21" customHeight="1" x14ac:dyDescent="0.25">
      <c r="A24" s="157"/>
      <c r="B24" s="121"/>
      <c r="C24" s="32"/>
      <c r="D24" s="310"/>
      <c r="E24" s="310"/>
      <c r="F24" s="310"/>
      <c r="G24" s="32"/>
      <c r="H24" s="32"/>
      <c r="I24" s="266"/>
      <c r="J24" s="266"/>
      <c r="K24" s="266"/>
      <c r="L24" s="266"/>
    </row>
    <row r="25" spans="1:22" ht="21" customHeight="1" x14ac:dyDescent="0.25">
      <c r="A25" s="157"/>
      <c r="B25" s="121"/>
      <c r="C25" s="32"/>
      <c r="D25" s="310"/>
      <c r="E25" s="310"/>
      <c r="F25" s="310"/>
      <c r="G25" s="32"/>
      <c r="H25" s="32"/>
      <c r="J25" s="119"/>
      <c r="K25" s="119"/>
      <c r="L25" s="294"/>
    </row>
    <row r="26" spans="1:22" ht="21" hidden="1" customHeight="1" x14ac:dyDescent="0.25">
      <c r="A26" s="157"/>
      <c r="B26" s="121"/>
      <c r="C26" s="32"/>
      <c r="D26" s="310"/>
      <c r="E26" s="310"/>
      <c r="F26" s="310"/>
      <c r="G26" s="32"/>
      <c r="H26" s="32"/>
      <c r="J26" s="119"/>
      <c r="K26" s="119"/>
      <c r="L26" s="294"/>
    </row>
    <row r="27" spans="1:22" ht="21" hidden="1" customHeight="1" x14ac:dyDescent="0.25">
      <c r="A27" s="144" t="s">
        <v>316</v>
      </c>
      <c r="B27" s="144"/>
      <c r="C27" s="144"/>
      <c r="D27" s="144"/>
      <c r="E27" s="144"/>
      <c r="F27" s="144"/>
      <c r="G27" s="144"/>
      <c r="H27" s="144"/>
      <c r="I27" s="144"/>
      <c r="J27" s="144"/>
      <c r="K27" s="144"/>
      <c r="L27" s="144"/>
    </row>
    <row r="28" spans="1:22" ht="21" hidden="1" customHeight="1" x14ac:dyDescent="0.25">
      <c r="A28" s="117">
        <v>1</v>
      </c>
      <c r="B28" s="145" t="s">
        <v>433</v>
      </c>
      <c r="C28" s="2278" t="s">
        <v>480</v>
      </c>
      <c r="D28" s="2309"/>
      <c r="E28" s="2309"/>
      <c r="F28" s="2309"/>
      <c r="G28" s="2107"/>
      <c r="H28" s="2107"/>
      <c r="I28" s="2107"/>
      <c r="J28" s="2107"/>
      <c r="K28" s="2256"/>
      <c r="L28" s="324"/>
    </row>
    <row r="29" spans="1:22" ht="21" hidden="1" customHeight="1" x14ac:dyDescent="0.25">
      <c r="A29" s="117">
        <v>2</v>
      </c>
      <c r="B29" s="3" t="s">
        <v>440</v>
      </c>
      <c r="C29" s="2278"/>
      <c r="D29" s="2309"/>
      <c r="E29" s="2309"/>
      <c r="F29" s="2309"/>
      <c r="G29" s="2107"/>
      <c r="H29" s="2107"/>
      <c r="I29" s="2107"/>
      <c r="J29" s="2107"/>
      <c r="K29" s="2256"/>
      <c r="L29" s="324"/>
    </row>
    <row r="30" spans="1:22" ht="21" hidden="1" customHeight="1" x14ac:dyDescent="0.25">
      <c r="A30" s="117">
        <v>3</v>
      </c>
      <c r="B30" s="3" t="s">
        <v>425</v>
      </c>
      <c r="C30" s="2278" t="s">
        <v>431</v>
      </c>
      <c r="D30" s="2309"/>
      <c r="E30" s="2309"/>
      <c r="F30" s="2309"/>
      <c r="G30" s="2107"/>
      <c r="H30" s="2107"/>
      <c r="I30" s="2107"/>
      <c r="J30" s="2107"/>
      <c r="K30" s="2256"/>
      <c r="L30" s="324"/>
    </row>
    <row r="31" spans="1:22" ht="21" hidden="1" customHeight="1" x14ac:dyDescent="0.25">
      <c r="A31" s="117">
        <v>4</v>
      </c>
      <c r="B31" s="3" t="s">
        <v>426</v>
      </c>
      <c r="C31" s="2310" t="s">
        <v>484</v>
      </c>
      <c r="D31" s="2311"/>
      <c r="E31" s="2311"/>
      <c r="F31" s="2311"/>
      <c r="G31" s="2131"/>
      <c r="H31" s="2131"/>
      <c r="I31" s="2131"/>
      <c r="J31" s="2131"/>
      <c r="K31" s="2132"/>
      <c r="L31" s="320"/>
    </row>
    <row r="32" spans="1:22" ht="21" hidden="1" customHeight="1" x14ac:dyDescent="0.25">
      <c r="A32" s="117">
        <v>5</v>
      </c>
      <c r="B32" s="3" t="s">
        <v>428</v>
      </c>
      <c r="C32" s="2278"/>
      <c r="D32" s="2309"/>
      <c r="E32" s="2309"/>
      <c r="F32" s="2309"/>
      <c r="G32" s="2107"/>
      <c r="H32" s="2107"/>
      <c r="I32" s="2107"/>
      <c r="J32" s="2107"/>
      <c r="K32" s="2256"/>
      <c r="L32" s="324"/>
    </row>
    <row r="33" hidden="1" x14ac:dyDescent="0.25"/>
    <row r="34" hidden="1" x14ac:dyDescent="0.25"/>
    <row r="35" hidden="1" x14ac:dyDescent="0.25"/>
  </sheetData>
  <mergeCells count="23">
    <mergeCell ref="C32:K32"/>
    <mergeCell ref="C31:K31"/>
    <mergeCell ref="J2:K2"/>
    <mergeCell ref="I4:K4"/>
    <mergeCell ref="C28:K28"/>
    <mergeCell ref="C29:K29"/>
    <mergeCell ref="C30:K30"/>
    <mergeCell ref="E2:F2"/>
    <mergeCell ref="G2:H2"/>
    <mergeCell ref="H19:M19"/>
    <mergeCell ref="L5:M5"/>
    <mergeCell ref="A23:O23"/>
    <mergeCell ref="Q2:R2"/>
    <mergeCell ref="M2:N2"/>
    <mergeCell ref="O2:P2"/>
    <mergeCell ref="L4:M4"/>
    <mergeCell ref="A4:A6"/>
    <mergeCell ref="B4:B6"/>
    <mergeCell ref="C3:K3"/>
    <mergeCell ref="C4:C6"/>
    <mergeCell ref="I5:K5"/>
    <mergeCell ref="D4:H4"/>
    <mergeCell ref="C2:D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Q31"/>
  <sheetViews>
    <sheetView view="pageBreakPreview" zoomScale="90" zoomScaleNormal="85" zoomScaleSheetLayoutView="90" workbookViewId="0">
      <selection activeCell="G15" sqref="G15"/>
    </sheetView>
  </sheetViews>
  <sheetFormatPr defaultRowHeight="15" x14ac:dyDescent="0.25"/>
  <cols>
    <col min="1" max="1" width="4.5703125" customWidth="1"/>
    <col min="2" max="2" width="34.42578125" style="138" customWidth="1"/>
    <col min="3" max="5" width="14" style="306" bestFit="1" customWidth="1"/>
    <col min="6" max="7" width="14" bestFit="1" customWidth="1"/>
    <col min="8" max="8" width="13.28515625" customWidth="1"/>
    <col min="9" max="9" width="10.5703125" bestFit="1" customWidth="1"/>
    <col min="10" max="10" width="10.7109375" bestFit="1" customWidth="1"/>
    <col min="11" max="11" width="16.28515625" style="301" bestFit="1" customWidth="1"/>
    <col min="12" max="12" width="17.28515625" bestFit="1" customWidth="1"/>
    <col min="13" max="13" width="14" customWidth="1"/>
    <col min="14" max="17" width="14" bestFit="1" customWidth="1"/>
    <col min="253" max="253" width="3.42578125" bestFit="1" customWidth="1"/>
    <col min="254" max="254" width="57.140625" bestFit="1" customWidth="1"/>
    <col min="256" max="258" width="12.42578125" bestFit="1" customWidth="1"/>
    <col min="509" max="509" width="3.42578125" bestFit="1" customWidth="1"/>
    <col min="510" max="510" width="57.140625" bestFit="1" customWidth="1"/>
    <col min="512" max="514" width="12.42578125" bestFit="1" customWidth="1"/>
    <col min="765" max="765" width="3.42578125" bestFit="1" customWidth="1"/>
    <col min="766" max="766" width="57.140625" bestFit="1" customWidth="1"/>
    <col min="768" max="770" width="12.42578125" bestFit="1" customWidth="1"/>
    <col min="1021" max="1021" width="3.42578125" bestFit="1" customWidth="1"/>
    <col min="1022" max="1022" width="57.140625" bestFit="1" customWidth="1"/>
    <col min="1024" max="1026" width="12.42578125" bestFit="1" customWidth="1"/>
    <col min="1277" max="1277" width="3.42578125" bestFit="1" customWidth="1"/>
    <col min="1278" max="1278" width="57.140625" bestFit="1" customWidth="1"/>
    <col min="1280" max="1282" width="12.42578125" bestFit="1" customWidth="1"/>
    <col min="1533" max="1533" width="3.42578125" bestFit="1" customWidth="1"/>
    <col min="1534" max="1534" width="57.140625" bestFit="1" customWidth="1"/>
    <col min="1536" max="1538" width="12.42578125" bestFit="1" customWidth="1"/>
    <col min="1789" max="1789" width="3.42578125" bestFit="1" customWidth="1"/>
    <col min="1790" max="1790" width="57.140625" bestFit="1" customWidth="1"/>
    <col min="1792" max="1794" width="12.42578125" bestFit="1" customWidth="1"/>
    <col min="2045" max="2045" width="3.42578125" bestFit="1" customWidth="1"/>
    <col min="2046" max="2046" width="57.140625" bestFit="1" customWidth="1"/>
    <col min="2048" max="2050" width="12.42578125" bestFit="1" customWidth="1"/>
    <col min="2301" max="2301" width="3.42578125" bestFit="1" customWidth="1"/>
    <col min="2302" max="2302" width="57.140625" bestFit="1" customWidth="1"/>
    <col min="2304" max="2306" width="12.42578125" bestFit="1" customWidth="1"/>
    <col min="2557" max="2557" width="3.42578125" bestFit="1" customWidth="1"/>
    <col min="2558" max="2558" width="57.140625" bestFit="1" customWidth="1"/>
    <col min="2560" max="2562" width="12.42578125" bestFit="1" customWidth="1"/>
    <col min="2813" max="2813" width="3.42578125" bestFit="1" customWidth="1"/>
    <col min="2814" max="2814" width="57.140625" bestFit="1" customWidth="1"/>
    <col min="2816" max="2818" width="12.42578125" bestFit="1" customWidth="1"/>
    <col min="3069" max="3069" width="3.42578125" bestFit="1" customWidth="1"/>
    <col min="3070" max="3070" width="57.140625" bestFit="1" customWidth="1"/>
    <col min="3072" max="3074" width="12.42578125" bestFit="1" customWidth="1"/>
    <col min="3325" max="3325" width="3.42578125" bestFit="1" customWidth="1"/>
    <col min="3326" max="3326" width="57.140625" bestFit="1" customWidth="1"/>
    <col min="3328" max="3330" width="12.42578125" bestFit="1" customWidth="1"/>
    <col min="3581" max="3581" width="3.42578125" bestFit="1" customWidth="1"/>
    <col min="3582" max="3582" width="57.140625" bestFit="1" customWidth="1"/>
    <col min="3584" max="3586" width="12.42578125" bestFit="1" customWidth="1"/>
    <col min="3837" max="3837" width="3.42578125" bestFit="1" customWidth="1"/>
    <col min="3838" max="3838" width="57.140625" bestFit="1" customWidth="1"/>
    <col min="3840" max="3842" width="12.42578125" bestFit="1" customWidth="1"/>
    <col min="4093" max="4093" width="3.42578125" bestFit="1" customWidth="1"/>
    <col min="4094" max="4094" width="57.140625" bestFit="1" customWidth="1"/>
    <col min="4096" max="4098" width="12.42578125" bestFit="1" customWidth="1"/>
    <col min="4349" max="4349" width="3.42578125" bestFit="1" customWidth="1"/>
    <col min="4350" max="4350" width="57.140625" bestFit="1" customWidth="1"/>
    <col min="4352" max="4354" width="12.42578125" bestFit="1" customWidth="1"/>
    <col min="4605" max="4605" width="3.42578125" bestFit="1" customWidth="1"/>
    <col min="4606" max="4606" width="57.140625" bestFit="1" customWidth="1"/>
    <col min="4608" max="4610" width="12.42578125" bestFit="1" customWidth="1"/>
    <col min="4861" max="4861" width="3.42578125" bestFit="1" customWidth="1"/>
    <col min="4862" max="4862" width="57.140625" bestFit="1" customWidth="1"/>
    <col min="4864" max="4866" width="12.42578125" bestFit="1" customWidth="1"/>
    <col min="5117" max="5117" width="3.42578125" bestFit="1" customWidth="1"/>
    <col min="5118" max="5118" width="57.140625" bestFit="1" customWidth="1"/>
    <col min="5120" max="5122" width="12.42578125" bestFit="1" customWidth="1"/>
    <col min="5373" max="5373" width="3.42578125" bestFit="1" customWidth="1"/>
    <col min="5374" max="5374" width="57.140625" bestFit="1" customWidth="1"/>
    <col min="5376" max="5378" width="12.42578125" bestFit="1" customWidth="1"/>
    <col min="5629" max="5629" width="3.42578125" bestFit="1" customWidth="1"/>
    <col min="5630" max="5630" width="57.140625" bestFit="1" customWidth="1"/>
    <col min="5632" max="5634" width="12.42578125" bestFit="1" customWidth="1"/>
    <col min="5885" max="5885" width="3.42578125" bestFit="1" customWidth="1"/>
    <col min="5886" max="5886" width="57.140625" bestFit="1" customWidth="1"/>
    <col min="5888" max="5890" width="12.42578125" bestFit="1" customWidth="1"/>
    <col min="6141" max="6141" width="3.42578125" bestFit="1" customWidth="1"/>
    <col min="6142" max="6142" width="57.140625" bestFit="1" customWidth="1"/>
    <col min="6144" max="6146" width="12.42578125" bestFit="1" customWidth="1"/>
    <col min="6397" max="6397" width="3.42578125" bestFit="1" customWidth="1"/>
    <col min="6398" max="6398" width="57.140625" bestFit="1" customWidth="1"/>
    <col min="6400" max="6402" width="12.42578125" bestFit="1" customWidth="1"/>
    <col min="6653" max="6653" width="3.42578125" bestFit="1" customWidth="1"/>
    <col min="6654" max="6654" width="57.140625" bestFit="1" customWidth="1"/>
    <col min="6656" max="6658" width="12.42578125" bestFit="1" customWidth="1"/>
    <col min="6909" max="6909" width="3.42578125" bestFit="1" customWidth="1"/>
    <col min="6910" max="6910" width="57.140625" bestFit="1" customWidth="1"/>
    <col min="6912" max="6914" width="12.42578125" bestFit="1" customWidth="1"/>
    <col min="7165" max="7165" width="3.42578125" bestFit="1" customWidth="1"/>
    <col min="7166" max="7166" width="57.140625" bestFit="1" customWidth="1"/>
    <col min="7168" max="7170" width="12.42578125" bestFit="1" customWidth="1"/>
    <col min="7421" max="7421" width="3.42578125" bestFit="1" customWidth="1"/>
    <col min="7422" max="7422" width="57.140625" bestFit="1" customWidth="1"/>
    <col min="7424" max="7426" width="12.42578125" bestFit="1" customWidth="1"/>
    <col min="7677" max="7677" width="3.42578125" bestFit="1" customWidth="1"/>
    <col min="7678" max="7678" width="57.140625" bestFit="1" customWidth="1"/>
    <col min="7680" max="7682" width="12.42578125" bestFit="1" customWidth="1"/>
    <col min="7933" max="7933" width="3.42578125" bestFit="1" customWidth="1"/>
    <col min="7934" max="7934" width="57.140625" bestFit="1" customWidth="1"/>
    <col min="7936" max="7938" width="12.42578125" bestFit="1" customWidth="1"/>
    <col min="8189" max="8189" width="3.42578125" bestFit="1" customWidth="1"/>
    <col min="8190" max="8190" width="57.140625" bestFit="1" customWidth="1"/>
    <col min="8192" max="8194" width="12.42578125" bestFit="1" customWidth="1"/>
    <col min="8445" max="8445" width="3.42578125" bestFit="1" customWidth="1"/>
    <col min="8446" max="8446" width="57.140625" bestFit="1" customWidth="1"/>
    <col min="8448" max="8450" width="12.42578125" bestFit="1" customWidth="1"/>
    <col min="8701" max="8701" width="3.42578125" bestFit="1" customWidth="1"/>
    <col min="8702" max="8702" width="57.140625" bestFit="1" customWidth="1"/>
    <col min="8704" max="8706" width="12.42578125" bestFit="1" customWidth="1"/>
    <col min="8957" max="8957" width="3.42578125" bestFit="1" customWidth="1"/>
    <col min="8958" max="8958" width="57.140625" bestFit="1" customWidth="1"/>
    <col min="8960" max="8962" width="12.42578125" bestFit="1" customWidth="1"/>
    <col min="9213" max="9213" width="3.42578125" bestFit="1" customWidth="1"/>
    <col min="9214" max="9214" width="57.140625" bestFit="1" customWidth="1"/>
    <col min="9216" max="9218" width="12.42578125" bestFit="1" customWidth="1"/>
    <col min="9469" max="9469" width="3.42578125" bestFit="1" customWidth="1"/>
    <col min="9470" max="9470" width="57.140625" bestFit="1" customWidth="1"/>
    <col min="9472" max="9474" width="12.42578125" bestFit="1" customWidth="1"/>
    <col min="9725" max="9725" width="3.42578125" bestFit="1" customWidth="1"/>
    <col min="9726" max="9726" width="57.140625" bestFit="1" customWidth="1"/>
    <col min="9728" max="9730" width="12.42578125" bestFit="1" customWidth="1"/>
    <col min="9981" max="9981" width="3.42578125" bestFit="1" customWidth="1"/>
    <col min="9982" max="9982" width="57.140625" bestFit="1" customWidth="1"/>
    <col min="9984" max="9986" width="12.42578125" bestFit="1" customWidth="1"/>
    <col min="10237" max="10237" width="3.42578125" bestFit="1" customWidth="1"/>
    <col min="10238" max="10238" width="57.140625" bestFit="1" customWidth="1"/>
    <col min="10240" max="10242" width="12.42578125" bestFit="1" customWidth="1"/>
    <col min="10493" max="10493" width="3.42578125" bestFit="1" customWidth="1"/>
    <col min="10494" max="10494" width="57.140625" bestFit="1" customWidth="1"/>
    <col min="10496" max="10498" width="12.42578125" bestFit="1" customWidth="1"/>
    <col min="10749" max="10749" width="3.42578125" bestFit="1" customWidth="1"/>
    <col min="10750" max="10750" width="57.140625" bestFit="1" customWidth="1"/>
    <col min="10752" max="10754" width="12.42578125" bestFit="1" customWidth="1"/>
    <col min="11005" max="11005" width="3.42578125" bestFit="1" customWidth="1"/>
    <col min="11006" max="11006" width="57.140625" bestFit="1" customWidth="1"/>
    <col min="11008" max="11010" width="12.42578125" bestFit="1" customWidth="1"/>
    <col min="11261" max="11261" width="3.42578125" bestFit="1" customWidth="1"/>
    <col min="11262" max="11262" width="57.140625" bestFit="1" customWidth="1"/>
    <col min="11264" max="11266" width="12.42578125" bestFit="1" customWidth="1"/>
    <col min="11517" max="11517" width="3.42578125" bestFit="1" customWidth="1"/>
    <col min="11518" max="11518" width="57.140625" bestFit="1" customWidth="1"/>
    <col min="11520" max="11522" width="12.42578125" bestFit="1" customWidth="1"/>
    <col min="11773" max="11773" width="3.42578125" bestFit="1" customWidth="1"/>
    <col min="11774" max="11774" width="57.140625" bestFit="1" customWidth="1"/>
    <col min="11776" max="11778" width="12.42578125" bestFit="1" customWidth="1"/>
    <col min="12029" max="12029" width="3.42578125" bestFit="1" customWidth="1"/>
    <col min="12030" max="12030" width="57.140625" bestFit="1" customWidth="1"/>
    <col min="12032" max="12034" width="12.42578125" bestFit="1" customWidth="1"/>
    <col min="12285" max="12285" width="3.42578125" bestFit="1" customWidth="1"/>
    <col min="12286" max="12286" width="57.140625" bestFit="1" customWidth="1"/>
    <col min="12288" max="12290" width="12.42578125" bestFit="1" customWidth="1"/>
    <col min="12541" max="12541" width="3.42578125" bestFit="1" customWidth="1"/>
    <col min="12542" max="12542" width="57.140625" bestFit="1" customWidth="1"/>
    <col min="12544" max="12546" width="12.42578125" bestFit="1" customWidth="1"/>
    <col min="12797" max="12797" width="3.42578125" bestFit="1" customWidth="1"/>
    <col min="12798" max="12798" width="57.140625" bestFit="1" customWidth="1"/>
    <col min="12800" max="12802" width="12.42578125" bestFit="1" customWidth="1"/>
    <col min="13053" max="13053" width="3.42578125" bestFit="1" customWidth="1"/>
    <col min="13054" max="13054" width="57.140625" bestFit="1" customWidth="1"/>
    <col min="13056" max="13058" width="12.42578125" bestFit="1" customWidth="1"/>
    <col min="13309" max="13309" width="3.42578125" bestFit="1" customWidth="1"/>
    <col min="13310" max="13310" width="57.140625" bestFit="1" customWidth="1"/>
    <col min="13312" max="13314" width="12.42578125" bestFit="1" customWidth="1"/>
    <col min="13565" max="13565" width="3.42578125" bestFit="1" customWidth="1"/>
    <col min="13566" max="13566" width="57.140625" bestFit="1" customWidth="1"/>
    <col min="13568" max="13570" width="12.42578125" bestFit="1" customWidth="1"/>
    <col min="13821" max="13821" width="3.42578125" bestFit="1" customWidth="1"/>
    <col min="13822" max="13822" width="57.140625" bestFit="1" customWidth="1"/>
    <col min="13824" max="13826" width="12.42578125" bestFit="1" customWidth="1"/>
    <col min="14077" max="14077" width="3.42578125" bestFit="1" customWidth="1"/>
    <col min="14078" max="14078" width="57.140625" bestFit="1" customWidth="1"/>
    <col min="14080" max="14082" width="12.42578125" bestFit="1" customWidth="1"/>
    <col min="14333" max="14333" width="3.42578125" bestFit="1" customWidth="1"/>
    <col min="14334" max="14334" width="57.140625" bestFit="1" customWidth="1"/>
    <col min="14336" max="14338" width="12.42578125" bestFit="1" customWidth="1"/>
    <col min="14589" max="14589" width="3.42578125" bestFit="1" customWidth="1"/>
    <col min="14590" max="14590" width="57.140625" bestFit="1" customWidth="1"/>
    <col min="14592" max="14594" width="12.42578125" bestFit="1" customWidth="1"/>
    <col min="14845" max="14845" width="3.42578125" bestFit="1" customWidth="1"/>
    <col min="14846" max="14846" width="57.140625" bestFit="1" customWidth="1"/>
    <col min="14848" max="14850" width="12.42578125" bestFit="1" customWidth="1"/>
    <col min="15101" max="15101" width="3.42578125" bestFit="1" customWidth="1"/>
    <col min="15102" max="15102" width="57.140625" bestFit="1" customWidth="1"/>
    <col min="15104" max="15106" width="12.42578125" bestFit="1" customWidth="1"/>
    <col min="15357" max="15357" width="3.42578125" bestFit="1" customWidth="1"/>
    <col min="15358" max="15358" width="57.140625" bestFit="1" customWidth="1"/>
    <col min="15360" max="15362" width="12.42578125" bestFit="1" customWidth="1"/>
    <col min="15613" max="15613" width="3.42578125" bestFit="1" customWidth="1"/>
    <col min="15614" max="15614" width="57.140625" bestFit="1" customWidth="1"/>
    <col min="15616" max="15618" width="12.42578125" bestFit="1" customWidth="1"/>
    <col min="15869" max="15869" width="3.42578125" bestFit="1" customWidth="1"/>
    <col min="15870" max="15870" width="57.140625" bestFit="1" customWidth="1"/>
    <col min="15872" max="15874" width="12.42578125" bestFit="1" customWidth="1"/>
    <col min="16125" max="16125" width="3.42578125" bestFit="1" customWidth="1"/>
    <col min="16126" max="16126" width="57.140625" bestFit="1" customWidth="1"/>
    <col min="16128" max="16130" width="12.42578125" bestFit="1" customWidth="1"/>
  </cols>
  <sheetData>
    <row r="1" spans="1:17" s="301" customFormat="1" x14ac:dyDescent="0.25">
      <c r="A1" s="2317" t="s">
        <v>977</v>
      </c>
      <c r="B1" s="2317"/>
      <c r="C1" s="356"/>
      <c r="D1" s="356"/>
      <c r="E1" s="356"/>
    </row>
    <row r="2" spans="1:17" x14ac:dyDescent="0.25">
      <c r="A2" s="2327" t="s">
        <v>1190</v>
      </c>
      <c r="B2" s="2327"/>
      <c r="C2" s="2327"/>
      <c r="D2" s="2327"/>
      <c r="E2" s="2327"/>
      <c r="F2" s="2327"/>
      <c r="G2" s="2327"/>
      <c r="H2" s="2327"/>
      <c r="I2" s="2327"/>
      <c r="J2" s="2327"/>
      <c r="K2" s="292"/>
    </row>
    <row r="3" spans="1:17" x14ac:dyDescent="0.25">
      <c r="A3" s="559" t="s">
        <v>477</v>
      </c>
      <c r="B3" s="559"/>
      <c r="C3" s="559"/>
      <c r="D3" s="559"/>
      <c r="E3" s="559"/>
      <c r="F3" s="559"/>
      <c r="G3" s="559"/>
      <c r="H3" s="124"/>
      <c r="I3" s="2276"/>
      <c r="J3" s="2276"/>
      <c r="K3" s="296"/>
      <c r="L3" s="2276"/>
      <c r="M3" s="2276"/>
      <c r="N3" s="2276"/>
      <c r="O3" s="2276"/>
      <c r="P3" s="2276"/>
      <c r="Q3" s="2276"/>
    </row>
    <row r="4" spans="1:17" x14ac:dyDescent="0.25">
      <c r="A4" s="10"/>
      <c r="B4" s="42"/>
      <c r="C4" s="42"/>
      <c r="D4" s="42"/>
      <c r="E4" s="42"/>
      <c r="F4" s="101"/>
      <c r="I4" s="2321"/>
      <c r="J4" s="2321"/>
      <c r="K4" s="300"/>
      <c r="L4" s="2321"/>
      <c r="M4" s="2321"/>
      <c r="N4" s="2321"/>
      <c r="O4" s="2321"/>
      <c r="P4" s="2321" t="s">
        <v>207</v>
      </c>
      <c r="Q4" s="2321"/>
    </row>
    <row r="5" spans="1:17" x14ac:dyDescent="0.25">
      <c r="A5" s="2328" t="s">
        <v>786</v>
      </c>
      <c r="B5" s="2328" t="s">
        <v>48</v>
      </c>
      <c r="C5" s="2322" t="s">
        <v>946</v>
      </c>
      <c r="D5" s="2323"/>
      <c r="E5" s="2323"/>
      <c r="F5" s="2323"/>
      <c r="G5" s="2324"/>
      <c r="H5" s="2320" t="s">
        <v>756</v>
      </c>
      <c r="I5" s="2320"/>
      <c r="J5" s="2320"/>
      <c r="K5" s="2318" t="s">
        <v>757</v>
      </c>
      <c r="L5" s="2319"/>
      <c r="M5" s="2320" t="s">
        <v>160</v>
      </c>
      <c r="N5" s="2320"/>
      <c r="O5" s="2320"/>
      <c r="P5" s="2320"/>
      <c r="Q5" s="2320"/>
    </row>
    <row r="6" spans="1:17" s="257" customFormat="1" x14ac:dyDescent="0.25">
      <c r="A6" s="2329"/>
      <c r="B6" s="2329"/>
      <c r="C6" s="661" t="s">
        <v>1191</v>
      </c>
      <c r="D6" s="661" t="s">
        <v>841</v>
      </c>
      <c r="E6" s="661" t="s">
        <v>842</v>
      </c>
      <c r="F6" s="661" t="s">
        <v>843</v>
      </c>
      <c r="G6" s="661" t="s">
        <v>844</v>
      </c>
      <c r="H6" s="2199" t="s">
        <v>845</v>
      </c>
      <c r="I6" s="2253"/>
      <c r="J6" s="2200"/>
      <c r="K6" s="2199" t="s">
        <v>846</v>
      </c>
      <c r="L6" s="2200"/>
      <c r="M6" s="661" t="s">
        <v>758</v>
      </c>
      <c r="N6" s="661" t="s">
        <v>759</v>
      </c>
      <c r="O6" s="661" t="s">
        <v>760</v>
      </c>
      <c r="P6" s="661" t="s">
        <v>761</v>
      </c>
      <c r="Q6" s="661" t="s">
        <v>762</v>
      </c>
    </row>
    <row r="7" spans="1:17" ht="30" x14ac:dyDescent="0.25">
      <c r="A7" s="2330"/>
      <c r="B7" s="2330"/>
      <c r="C7" s="350" t="s">
        <v>763</v>
      </c>
      <c r="D7" s="350" t="s">
        <v>763</v>
      </c>
      <c r="E7" s="350" t="s">
        <v>763</v>
      </c>
      <c r="F7" s="268" t="s">
        <v>763</v>
      </c>
      <c r="G7" s="268" t="s">
        <v>763</v>
      </c>
      <c r="H7" s="358" t="s">
        <v>764</v>
      </c>
      <c r="I7" s="351" t="s">
        <v>765</v>
      </c>
      <c r="J7" s="351" t="s">
        <v>766</v>
      </c>
      <c r="K7" s="358" t="s">
        <v>764</v>
      </c>
      <c r="L7" s="358" t="s">
        <v>767</v>
      </c>
      <c r="M7" s="351" t="s">
        <v>768</v>
      </c>
      <c r="N7" s="351" t="s">
        <v>768</v>
      </c>
      <c r="O7" s="351" t="s">
        <v>768</v>
      </c>
      <c r="P7" s="351" t="s">
        <v>768</v>
      </c>
      <c r="Q7" s="351" t="s">
        <v>768</v>
      </c>
    </row>
    <row r="8" spans="1:17" x14ac:dyDescent="0.25">
      <c r="A8" s="30">
        <v>1</v>
      </c>
      <c r="B8" s="11" t="s">
        <v>395</v>
      </c>
      <c r="C8" s="312"/>
      <c r="D8" s="312"/>
      <c r="E8" s="312"/>
      <c r="F8" s="189"/>
      <c r="G8" s="189"/>
      <c r="H8" s="21"/>
      <c r="I8" s="21"/>
      <c r="J8" s="272"/>
      <c r="K8" s="272"/>
      <c r="L8" s="142"/>
      <c r="M8" s="142"/>
      <c r="N8" s="142"/>
      <c r="O8" s="142"/>
      <c r="P8" s="142"/>
      <c r="Q8" s="142"/>
    </row>
    <row r="9" spans="1:17" ht="30" x14ac:dyDescent="0.25">
      <c r="A9" s="30"/>
      <c r="B9" s="11" t="s">
        <v>487</v>
      </c>
      <c r="C9" s="312"/>
      <c r="D9" s="312"/>
      <c r="E9" s="312"/>
      <c r="F9" s="189"/>
      <c r="G9" s="189"/>
      <c r="H9" s="22"/>
      <c r="I9" s="22"/>
      <c r="J9" s="273"/>
      <c r="K9" s="273"/>
      <c r="L9" s="142"/>
      <c r="M9" s="142"/>
      <c r="N9" s="142"/>
      <c r="O9" s="142"/>
      <c r="P9" s="142"/>
      <c r="Q9" s="142"/>
    </row>
    <row r="10" spans="1:17" ht="45" x14ac:dyDescent="0.25">
      <c r="A10" s="30"/>
      <c r="B10" s="11" t="s">
        <v>474</v>
      </c>
      <c r="C10" s="312"/>
      <c r="D10" s="312"/>
      <c r="E10" s="312"/>
      <c r="F10" s="189"/>
      <c r="G10" s="189"/>
      <c r="H10" s="23"/>
      <c r="I10" s="23"/>
      <c r="J10" s="274"/>
      <c r="K10" s="274"/>
      <c r="L10" s="142"/>
      <c r="M10" s="142"/>
      <c r="N10" s="142"/>
      <c r="O10" s="142"/>
      <c r="P10" s="142"/>
      <c r="Q10" s="142"/>
    </row>
    <row r="11" spans="1:17" ht="30" x14ac:dyDescent="0.25">
      <c r="A11" s="30">
        <v>2</v>
      </c>
      <c r="B11" s="160" t="s">
        <v>475</v>
      </c>
      <c r="C11" s="160"/>
      <c r="D11" s="160"/>
      <c r="E11" s="160"/>
      <c r="F11" s="189"/>
      <c r="G11" s="189"/>
      <c r="H11" s="24"/>
      <c r="I11" s="24"/>
      <c r="J11" s="275"/>
      <c r="K11" s="275"/>
      <c r="L11" s="142"/>
      <c r="M11" s="142"/>
      <c r="N11" s="142"/>
      <c r="O11" s="142"/>
      <c r="P11" s="142"/>
      <c r="Q11" s="142"/>
    </row>
    <row r="12" spans="1:17" ht="30" x14ac:dyDescent="0.25">
      <c r="A12" s="30">
        <v>3</v>
      </c>
      <c r="B12" s="161" t="s">
        <v>476</v>
      </c>
      <c r="C12" s="161"/>
      <c r="D12" s="161"/>
      <c r="E12" s="161"/>
      <c r="F12" s="189"/>
      <c r="G12" s="189"/>
      <c r="H12" s="24"/>
      <c r="I12" s="24"/>
      <c r="J12" s="275"/>
      <c r="K12" s="275"/>
      <c r="L12" s="142"/>
      <c r="M12" s="142"/>
      <c r="N12" s="142"/>
      <c r="O12" s="142"/>
      <c r="P12" s="142"/>
      <c r="Q12" s="142"/>
    </row>
    <row r="13" spans="1:17" x14ac:dyDescent="0.25">
      <c r="A13" s="30">
        <v>4</v>
      </c>
      <c r="B13" s="161" t="s">
        <v>979</v>
      </c>
      <c r="C13" s="161"/>
      <c r="D13" s="161"/>
      <c r="E13" s="161"/>
      <c r="F13" s="189"/>
      <c r="G13" s="189"/>
      <c r="H13" s="24"/>
      <c r="I13" s="24"/>
      <c r="J13" s="275"/>
      <c r="K13" s="275"/>
      <c r="L13" s="142"/>
      <c r="M13" s="142"/>
      <c r="N13" s="142"/>
      <c r="O13" s="142"/>
      <c r="P13" s="142"/>
      <c r="Q13" s="142"/>
    </row>
    <row r="14" spans="1:17" x14ac:dyDescent="0.25">
      <c r="A14" s="30">
        <v>5</v>
      </c>
      <c r="B14" s="11" t="s">
        <v>550</v>
      </c>
      <c r="C14" s="312"/>
      <c r="D14" s="312"/>
      <c r="E14" s="312"/>
      <c r="F14" s="189"/>
      <c r="G14" s="189"/>
      <c r="H14" s="23"/>
      <c r="I14" s="23"/>
      <c r="J14" s="274"/>
      <c r="K14" s="274"/>
      <c r="L14" s="142"/>
      <c r="M14" s="142"/>
      <c r="N14" s="142"/>
      <c r="O14" s="142"/>
      <c r="P14" s="142"/>
      <c r="Q14" s="142"/>
    </row>
    <row r="15" spans="1:17" ht="30" x14ac:dyDescent="0.25">
      <c r="A15" s="30">
        <v>6</v>
      </c>
      <c r="B15" s="11" t="s">
        <v>980</v>
      </c>
      <c r="C15" s="312"/>
      <c r="D15" s="312"/>
      <c r="E15" s="312"/>
      <c r="F15" s="189"/>
      <c r="G15" s="189"/>
      <c r="H15" s="36"/>
      <c r="I15" s="36"/>
      <c r="J15" s="276"/>
      <c r="K15" s="276"/>
      <c r="L15" s="142"/>
      <c r="M15" s="142"/>
      <c r="N15" s="142"/>
      <c r="O15" s="142"/>
      <c r="P15" s="142"/>
      <c r="Q15" s="142"/>
    </row>
    <row r="16" spans="1:17" x14ac:dyDescent="0.25">
      <c r="A16" s="162">
        <v>7</v>
      </c>
      <c r="B16" s="11" t="s">
        <v>478</v>
      </c>
      <c r="C16" s="312"/>
      <c r="D16" s="312"/>
      <c r="E16" s="312"/>
      <c r="F16" s="189"/>
      <c r="G16" s="189"/>
      <c r="H16" s="30"/>
      <c r="I16" s="30"/>
      <c r="J16" s="136"/>
      <c r="K16" s="136"/>
      <c r="L16" s="142"/>
      <c r="M16" s="142"/>
      <c r="N16" s="142"/>
      <c r="O16" s="142"/>
      <c r="P16" s="142"/>
      <c r="Q16" s="142"/>
    </row>
    <row r="17" spans="1:17" ht="30" x14ac:dyDescent="0.25">
      <c r="A17" s="162">
        <v>8</v>
      </c>
      <c r="B17" s="161" t="s">
        <v>978</v>
      </c>
      <c r="C17" s="161"/>
      <c r="D17" s="161"/>
      <c r="E17" s="161"/>
      <c r="F17" s="189"/>
      <c r="G17" s="189"/>
      <c r="H17" s="30"/>
      <c r="I17" s="30"/>
      <c r="J17" s="136"/>
      <c r="K17" s="136"/>
      <c r="L17" s="142"/>
      <c r="M17" s="142"/>
      <c r="N17" s="142"/>
      <c r="O17" s="142"/>
      <c r="P17" s="142"/>
      <c r="Q17" s="142"/>
    </row>
    <row r="18" spans="1:17" ht="30" x14ac:dyDescent="0.25">
      <c r="A18" s="162">
        <v>9</v>
      </c>
      <c r="B18" s="161" t="s">
        <v>551</v>
      </c>
      <c r="C18" s="161"/>
      <c r="D18" s="161"/>
      <c r="E18" s="161"/>
      <c r="F18" s="189"/>
      <c r="G18" s="189"/>
      <c r="H18" s="142"/>
      <c r="I18" s="142"/>
      <c r="J18" s="277"/>
      <c r="K18" s="277"/>
      <c r="L18" s="142"/>
      <c r="M18" s="142"/>
      <c r="N18" s="142"/>
      <c r="O18" s="142"/>
      <c r="P18" s="142"/>
      <c r="Q18" s="142"/>
    </row>
    <row r="19" spans="1:17" x14ac:dyDescent="0.25">
      <c r="A19" s="162">
        <v>10</v>
      </c>
      <c r="B19" s="161" t="s">
        <v>798</v>
      </c>
      <c r="C19" s="161"/>
      <c r="D19" s="161"/>
      <c r="E19" s="161"/>
      <c r="F19" s="189"/>
      <c r="G19" s="189"/>
      <c r="H19" s="142"/>
      <c r="I19" s="142"/>
      <c r="J19" s="277"/>
      <c r="K19" s="277"/>
      <c r="L19" s="142"/>
      <c r="M19" s="142"/>
      <c r="N19" s="142"/>
      <c r="O19" s="142"/>
      <c r="P19" s="142"/>
      <c r="Q19" s="142"/>
    </row>
    <row r="20" spans="1:17" x14ac:dyDescent="0.25">
      <c r="A20" s="163"/>
      <c r="B20" s="164"/>
      <c r="C20" s="164"/>
      <c r="D20" s="164"/>
      <c r="E20" s="164"/>
      <c r="F20" s="164"/>
    </row>
    <row r="21" spans="1:17" x14ac:dyDescent="0.25">
      <c r="A21" s="2325"/>
      <c r="B21" s="2326"/>
      <c r="C21" s="2326"/>
      <c r="D21" s="2326"/>
      <c r="E21" s="2326"/>
      <c r="F21" s="2326"/>
    </row>
    <row r="22" spans="1:17" x14ac:dyDescent="0.25">
      <c r="A22" s="163"/>
      <c r="B22" s="165"/>
      <c r="C22" s="165"/>
      <c r="D22" s="165"/>
      <c r="E22" s="165"/>
      <c r="F22" s="123"/>
      <c r="H22" s="328"/>
      <c r="I22" s="328"/>
      <c r="J22" s="328"/>
      <c r="K22" s="328"/>
    </row>
    <row r="23" spans="1:17" x14ac:dyDescent="0.25">
      <c r="A23" s="163"/>
      <c r="B23" s="165"/>
      <c r="C23" s="165"/>
      <c r="D23" s="165"/>
      <c r="E23" s="165"/>
      <c r="F23" s="123"/>
    </row>
    <row r="24" spans="1:17" x14ac:dyDescent="0.25">
      <c r="A24" s="163"/>
      <c r="B24" s="165"/>
      <c r="C24" s="165"/>
      <c r="D24" s="165"/>
      <c r="E24" s="165"/>
      <c r="F24" s="123"/>
    </row>
    <row r="25" spans="1:17" x14ac:dyDescent="0.25">
      <c r="A25" s="346"/>
      <c r="B25" s="644"/>
      <c r="C25" s="644"/>
      <c r="D25" s="644"/>
      <c r="E25" s="644"/>
      <c r="F25" s="346"/>
    </row>
    <row r="26" spans="1:17" x14ac:dyDescent="0.25">
      <c r="A26" s="346"/>
      <c r="B26" s="644"/>
      <c r="C26" s="644"/>
      <c r="D26" s="644"/>
      <c r="E26" s="644"/>
      <c r="F26" s="325"/>
    </row>
    <row r="27" spans="1:17" x14ac:dyDescent="0.25">
      <c r="A27" s="346"/>
      <c r="B27" s="644"/>
      <c r="C27" s="644"/>
      <c r="D27" s="644"/>
      <c r="E27" s="644"/>
      <c r="F27" s="645"/>
    </row>
    <row r="28" spans="1:17" x14ac:dyDescent="0.25">
      <c r="A28" s="346"/>
      <c r="B28" s="644"/>
      <c r="C28" s="644"/>
      <c r="D28" s="644"/>
      <c r="E28" s="644"/>
      <c r="F28" s="325"/>
    </row>
    <row r="29" spans="1:17" x14ac:dyDescent="0.25">
      <c r="A29" s="346"/>
      <c r="B29" s="644"/>
      <c r="C29" s="644"/>
      <c r="D29" s="644"/>
      <c r="E29" s="644"/>
      <c r="F29" s="325"/>
    </row>
    <row r="30" spans="1:17" x14ac:dyDescent="0.25">
      <c r="A30" s="346"/>
      <c r="B30" s="644"/>
      <c r="C30" s="644"/>
      <c r="D30" s="644"/>
      <c r="E30" s="644"/>
      <c r="F30" s="325"/>
    </row>
    <row r="31" spans="1:17" x14ac:dyDescent="0.25">
      <c r="A31" s="325"/>
      <c r="B31" s="347"/>
      <c r="C31" s="347"/>
      <c r="D31" s="347"/>
      <c r="E31" s="347"/>
      <c r="F31" s="325"/>
    </row>
  </sheetData>
  <mergeCells count="19">
    <mergeCell ref="A21:F21"/>
    <mergeCell ref="A2:J2"/>
    <mergeCell ref="I4:J4"/>
    <mergeCell ref="H5:J5"/>
    <mergeCell ref="I3:J3"/>
    <mergeCell ref="B5:B7"/>
    <mergeCell ref="A5:A7"/>
    <mergeCell ref="H6:J6"/>
    <mergeCell ref="A1:B1"/>
    <mergeCell ref="K5:L5"/>
    <mergeCell ref="K6:L6"/>
    <mergeCell ref="M5:Q5"/>
    <mergeCell ref="L3:M3"/>
    <mergeCell ref="N3:O3"/>
    <mergeCell ref="P3:Q3"/>
    <mergeCell ref="L4:M4"/>
    <mergeCell ref="N4:O4"/>
    <mergeCell ref="P4:Q4"/>
    <mergeCell ref="C5:G5"/>
  </mergeCells>
  <pageMargins left="0.7" right="0.7" top="0.75" bottom="0.75" header="0.3" footer="0.3"/>
  <pageSetup paperSize="9" scale="5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Q23"/>
  <sheetViews>
    <sheetView view="pageBreakPreview" zoomScaleNormal="100" zoomScaleSheetLayoutView="100" workbookViewId="0">
      <selection activeCell="G15" sqref="G15"/>
    </sheetView>
  </sheetViews>
  <sheetFormatPr defaultColWidth="9.140625" defaultRowHeight="15" x14ac:dyDescent="0.25"/>
  <cols>
    <col min="1" max="1" width="9.140625" style="55"/>
    <col min="2" max="2" width="34.140625" style="55" customWidth="1"/>
    <col min="3" max="5" width="14.7109375" style="357" bestFit="1" customWidth="1"/>
    <col min="6" max="10" width="13" style="55" customWidth="1"/>
    <col min="11" max="11" width="13" style="298" customWidth="1"/>
    <col min="12" max="12" width="18.7109375" style="55" customWidth="1"/>
    <col min="13" max="17" width="14" style="55" bestFit="1" customWidth="1"/>
    <col min="18" max="16384" width="9.140625" style="55"/>
  </cols>
  <sheetData>
    <row r="1" spans="1:17" s="298" customFormat="1" x14ac:dyDescent="0.25">
      <c r="A1" s="2317" t="s">
        <v>745</v>
      </c>
      <c r="B1" s="2317"/>
      <c r="C1" s="356"/>
      <c r="D1" s="356"/>
      <c r="E1" s="356"/>
    </row>
    <row r="2" spans="1:17" ht="21" customHeight="1" x14ac:dyDescent="0.25">
      <c r="A2" s="2333" t="s">
        <v>1190</v>
      </c>
      <c r="B2" s="2334"/>
      <c r="C2" s="2334"/>
      <c r="D2" s="2334"/>
      <c r="E2" s="2334"/>
      <c r="F2" s="2334"/>
      <c r="G2" s="2334"/>
      <c r="H2" s="2334"/>
      <c r="I2" s="2334"/>
      <c r="J2" s="2334"/>
    </row>
    <row r="3" spans="1:17" ht="21" customHeight="1" x14ac:dyDescent="0.25">
      <c r="A3" s="559" t="s">
        <v>82</v>
      </c>
      <c r="B3" s="559"/>
      <c r="C3" s="559"/>
      <c r="D3" s="559"/>
      <c r="E3" s="559"/>
      <c r="F3" s="559"/>
      <c r="G3" s="559"/>
      <c r="H3" s="559"/>
      <c r="I3" s="2276"/>
      <c r="J3" s="2276"/>
      <c r="K3" s="296"/>
      <c r="L3" s="2276"/>
      <c r="M3" s="2276"/>
      <c r="N3" s="2276"/>
      <c r="O3" s="2276"/>
      <c r="P3" s="2276"/>
      <c r="Q3" s="2276"/>
    </row>
    <row r="4" spans="1:17" ht="21" customHeight="1" x14ac:dyDescent="0.25">
      <c r="I4" s="2331"/>
      <c r="J4" s="2331"/>
      <c r="K4" s="299"/>
      <c r="L4" s="2331"/>
      <c r="M4" s="2331"/>
      <c r="N4" s="2331"/>
      <c r="O4" s="2331"/>
      <c r="P4" s="2331" t="s">
        <v>392</v>
      </c>
      <c r="Q4" s="2331"/>
    </row>
    <row r="5" spans="1:17" ht="21" customHeight="1" x14ac:dyDescent="0.25">
      <c r="A5" s="2328" t="s">
        <v>786</v>
      </c>
      <c r="B5" s="2328" t="s">
        <v>48</v>
      </c>
      <c r="C5" s="2322" t="s">
        <v>946</v>
      </c>
      <c r="D5" s="2323"/>
      <c r="E5" s="2323"/>
      <c r="F5" s="2323"/>
      <c r="G5" s="2324"/>
      <c r="H5" s="2320" t="s">
        <v>994</v>
      </c>
      <c r="I5" s="2320"/>
      <c r="J5" s="2320"/>
      <c r="K5" s="2318" t="s">
        <v>757</v>
      </c>
      <c r="L5" s="2319"/>
      <c r="M5" s="2320" t="s">
        <v>160</v>
      </c>
      <c r="N5" s="2320"/>
      <c r="O5" s="2320"/>
      <c r="P5" s="2320"/>
      <c r="Q5" s="2320"/>
    </row>
    <row r="6" spans="1:17" s="254" customFormat="1" ht="33.75" customHeight="1" x14ac:dyDescent="0.25">
      <c r="A6" s="2329"/>
      <c r="B6" s="2329"/>
      <c r="C6" s="661" t="s">
        <v>1191</v>
      </c>
      <c r="D6" s="661" t="s">
        <v>841</v>
      </c>
      <c r="E6" s="661" t="s">
        <v>842</v>
      </c>
      <c r="F6" s="661" t="s">
        <v>843</v>
      </c>
      <c r="G6" s="661" t="s">
        <v>844</v>
      </c>
      <c r="H6" s="2199" t="s">
        <v>845</v>
      </c>
      <c r="I6" s="2253"/>
      <c r="J6" s="2200"/>
      <c r="K6" s="2199" t="s">
        <v>846</v>
      </c>
      <c r="L6" s="2200"/>
      <c r="M6" s="661" t="s">
        <v>758</v>
      </c>
      <c r="N6" s="661" t="s">
        <v>759</v>
      </c>
      <c r="O6" s="661" t="s">
        <v>760</v>
      </c>
      <c r="P6" s="661" t="s">
        <v>761</v>
      </c>
      <c r="Q6" s="661" t="s">
        <v>762</v>
      </c>
    </row>
    <row r="7" spans="1:17" ht="30" customHeight="1" x14ac:dyDescent="0.25">
      <c r="A7" s="2330"/>
      <c r="B7" s="2330"/>
      <c r="C7" s="350" t="s">
        <v>763</v>
      </c>
      <c r="D7" s="350" t="s">
        <v>763</v>
      </c>
      <c r="E7" s="350" t="s">
        <v>763</v>
      </c>
      <c r="F7" s="268" t="s">
        <v>763</v>
      </c>
      <c r="G7" s="268" t="s">
        <v>763</v>
      </c>
      <c r="H7" s="280" t="s">
        <v>764</v>
      </c>
      <c r="I7" s="509" t="s">
        <v>765</v>
      </c>
      <c r="J7" s="509" t="s">
        <v>766</v>
      </c>
      <c r="K7" s="510" t="s">
        <v>764</v>
      </c>
      <c r="L7" s="510" t="s">
        <v>767</v>
      </c>
      <c r="M7" s="509" t="s">
        <v>768</v>
      </c>
      <c r="N7" s="509" t="s">
        <v>768</v>
      </c>
      <c r="O7" s="509" t="s">
        <v>768</v>
      </c>
      <c r="P7" s="509" t="s">
        <v>768</v>
      </c>
      <c r="Q7" s="509" t="s">
        <v>768</v>
      </c>
    </row>
    <row r="8" spans="1:17" ht="30.75" customHeight="1" x14ac:dyDescent="0.25">
      <c r="A8" s="4" t="s">
        <v>161</v>
      </c>
      <c r="B8" s="19" t="s">
        <v>496</v>
      </c>
      <c r="C8" s="19"/>
      <c r="D8" s="19"/>
      <c r="E8" s="19"/>
      <c r="F8" s="64"/>
      <c r="G8" s="64"/>
      <c r="H8" s="4"/>
      <c r="I8" s="4"/>
      <c r="J8" s="4"/>
      <c r="K8" s="4"/>
      <c r="L8" s="4"/>
      <c r="M8" s="4"/>
      <c r="N8" s="4"/>
      <c r="O8" s="4"/>
      <c r="P8" s="4"/>
      <c r="Q8" s="4"/>
    </row>
    <row r="9" spans="1:17" ht="31.5" customHeight="1" x14ac:dyDescent="0.25">
      <c r="A9" s="4" t="s">
        <v>172</v>
      </c>
      <c r="B9" s="365" t="s">
        <v>800</v>
      </c>
      <c r="C9" s="365"/>
      <c r="D9" s="365"/>
      <c r="E9" s="365"/>
      <c r="F9" s="64"/>
      <c r="G9" s="64"/>
      <c r="H9" s="4"/>
      <c r="I9" s="4"/>
      <c r="J9" s="4"/>
      <c r="K9" s="4"/>
      <c r="L9" s="4"/>
      <c r="M9" s="4"/>
      <c r="N9" s="4"/>
      <c r="O9" s="4"/>
      <c r="P9" s="4"/>
      <c r="Q9" s="4"/>
    </row>
    <row r="10" spans="1:17" ht="30.75" customHeight="1" x14ac:dyDescent="0.25">
      <c r="A10" s="4" t="s">
        <v>249</v>
      </c>
      <c r="B10" s="19" t="s">
        <v>558</v>
      </c>
      <c r="C10" s="19"/>
      <c r="D10" s="19"/>
      <c r="E10" s="19"/>
      <c r="F10" s="64"/>
      <c r="G10" s="64"/>
      <c r="H10" s="4"/>
      <c r="I10" s="4"/>
      <c r="J10" s="4"/>
      <c r="K10" s="4"/>
      <c r="L10" s="4"/>
      <c r="M10" s="4"/>
      <c r="N10" s="4"/>
      <c r="O10" s="4"/>
      <c r="P10" s="4"/>
      <c r="Q10" s="4"/>
    </row>
    <row r="11" spans="1:17" ht="33.75" customHeight="1" x14ac:dyDescent="0.25">
      <c r="A11" s="4" t="s">
        <v>250</v>
      </c>
      <c r="B11" s="365" t="s">
        <v>799</v>
      </c>
      <c r="C11" s="365"/>
      <c r="D11" s="365"/>
      <c r="E11" s="365"/>
      <c r="F11" s="366"/>
      <c r="G11" s="366"/>
      <c r="H11" s="366"/>
      <c r="I11" s="366"/>
      <c r="J11" s="366"/>
      <c r="K11" s="366"/>
      <c r="L11" s="366"/>
      <c r="M11" s="366"/>
      <c r="N11" s="366"/>
      <c r="O11" s="366"/>
      <c r="P11" s="366"/>
      <c r="Q11" s="366"/>
    </row>
    <row r="12" spans="1:17" ht="21" customHeight="1" x14ac:dyDescent="0.25">
      <c r="B12" s="103"/>
      <c r="C12" s="103"/>
      <c r="D12" s="103"/>
      <c r="E12" s="103"/>
    </row>
    <row r="13" spans="1:17" ht="21" customHeight="1" x14ac:dyDescent="0.25"/>
    <row r="14" spans="1:17" ht="21" customHeight="1" x14ac:dyDescent="0.25">
      <c r="H14" s="2332"/>
      <c r="I14" s="2332"/>
      <c r="J14" s="2332"/>
      <c r="K14" s="302"/>
    </row>
    <row r="15" spans="1:17" ht="21" customHeight="1" x14ac:dyDescent="0.25">
      <c r="I15" s="119"/>
      <c r="J15" s="119"/>
      <c r="K15" s="294"/>
    </row>
    <row r="16" spans="1:17" ht="21" hidden="1" customHeight="1" x14ac:dyDescent="0.25">
      <c r="I16" s="119"/>
      <c r="J16" s="119"/>
      <c r="K16" s="294"/>
    </row>
    <row r="17" spans="1:9" ht="21" hidden="1" customHeight="1" x14ac:dyDescent="0.25">
      <c r="A17" s="144" t="s">
        <v>316</v>
      </c>
      <c r="B17" s="144"/>
      <c r="C17" s="144"/>
      <c r="D17" s="144"/>
      <c r="E17" s="144"/>
      <c r="F17" s="144"/>
      <c r="G17" s="144"/>
      <c r="H17" s="144"/>
      <c r="I17" s="144"/>
    </row>
    <row r="18" spans="1:9" ht="21" hidden="1" customHeight="1" x14ac:dyDescent="0.25">
      <c r="A18" s="117">
        <v>1</v>
      </c>
      <c r="B18" s="145" t="s">
        <v>433</v>
      </c>
      <c r="C18" s="352"/>
      <c r="D18" s="352"/>
      <c r="E18" s="352"/>
      <c r="F18" s="117" t="s">
        <v>503</v>
      </c>
      <c r="G18" s="118"/>
      <c r="H18" s="118"/>
      <c r="I18" s="126"/>
    </row>
    <row r="19" spans="1:9" ht="21" hidden="1" customHeight="1" x14ac:dyDescent="0.25">
      <c r="A19" s="117">
        <v>2</v>
      </c>
      <c r="B19" s="3" t="s">
        <v>440</v>
      </c>
      <c r="C19" s="354"/>
      <c r="D19" s="354"/>
      <c r="E19" s="354"/>
      <c r="F19" s="117" t="s">
        <v>423</v>
      </c>
      <c r="G19" s="118"/>
      <c r="H19" s="118"/>
      <c r="I19" s="126"/>
    </row>
    <row r="20" spans="1:9" ht="21" hidden="1" customHeight="1" x14ac:dyDescent="0.25">
      <c r="A20" s="117">
        <v>3</v>
      </c>
      <c r="B20" s="3" t="s">
        <v>425</v>
      </c>
      <c r="C20" s="354"/>
      <c r="D20" s="354"/>
      <c r="E20" s="354"/>
      <c r="F20" s="117" t="s">
        <v>423</v>
      </c>
      <c r="G20" s="118"/>
      <c r="H20" s="118"/>
      <c r="I20" s="126"/>
    </row>
    <row r="21" spans="1:9" ht="21" hidden="1" customHeight="1" x14ac:dyDescent="0.25">
      <c r="A21" s="117">
        <v>4</v>
      </c>
      <c r="B21" s="3" t="s">
        <v>426</v>
      </c>
      <c r="C21" s="354"/>
      <c r="D21" s="354"/>
      <c r="E21" s="354"/>
      <c r="F21" s="117" t="s">
        <v>534</v>
      </c>
      <c r="G21" s="118"/>
      <c r="H21" s="118"/>
      <c r="I21" s="126"/>
    </row>
    <row r="22" spans="1:9" ht="21" hidden="1" customHeight="1" x14ac:dyDescent="0.25">
      <c r="A22" s="117">
        <v>5</v>
      </c>
      <c r="B22" s="3" t="s">
        <v>428</v>
      </c>
      <c r="C22" s="354"/>
      <c r="D22" s="354"/>
      <c r="E22" s="354"/>
      <c r="F22" s="117"/>
      <c r="G22" s="118"/>
      <c r="H22" s="118"/>
      <c r="I22" s="126"/>
    </row>
    <row r="23" spans="1:9" ht="21" hidden="1" customHeight="1" x14ac:dyDescent="0.25"/>
  </sheetData>
  <mergeCells count="19">
    <mergeCell ref="H14:J14"/>
    <mergeCell ref="A2:J2"/>
    <mergeCell ref="A5:A7"/>
    <mergeCell ref="B5:B7"/>
    <mergeCell ref="H5:J5"/>
    <mergeCell ref="I3:J3"/>
    <mergeCell ref="I4:J4"/>
    <mergeCell ref="A1:B1"/>
    <mergeCell ref="H6:J6"/>
    <mergeCell ref="K5:L5"/>
    <mergeCell ref="K6:L6"/>
    <mergeCell ref="M5:Q5"/>
    <mergeCell ref="L3:M3"/>
    <mergeCell ref="N3:O3"/>
    <mergeCell ref="P3:Q3"/>
    <mergeCell ref="L4:M4"/>
    <mergeCell ref="N4:O4"/>
    <mergeCell ref="P4:Q4"/>
    <mergeCell ref="C5:G5"/>
  </mergeCells>
  <pageMargins left="0.7" right="0.7" top="0.75" bottom="0.75" header="0.3" footer="0.3"/>
  <pageSetup paperSize="9" scale="5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pageSetUpPr fitToPage="1"/>
  </sheetPr>
  <dimension ref="A1:AK47"/>
  <sheetViews>
    <sheetView showGridLines="0" view="pageBreakPreview" zoomScale="64" zoomScaleNormal="80" zoomScaleSheetLayoutView="64" workbookViewId="0">
      <selection activeCell="C8" sqref="C8:AB44"/>
    </sheetView>
  </sheetViews>
  <sheetFormatPr defaultColWidth="9.140625" defaultRowHeight="15" x14ac:dyDescent="0.25"/>
  <cols>
    <col min="1" max="1" width="4.7109375" style="528" customWidth="1"/>
    <col min="2" max="2" width="16.28515625" style="528" customWidth="1"/>
    <col min="3" max="3" width="8.7109375" style="528" customWidth="1"/>
    <col min="4" max="4" width="11.5703125" style="528" customWidth="1"/>
    <col min="5" max="5" width="9.85546875" style="528" customWidth="1"/>
    <col min="6" max="6" width="12.28515625" style="528" customWidth="1"/>
    <col min="7" max="7" width="10.5703125" style="528" customWidth="1"/>
    <col min="8" max="8" width="11.85546875" style="528" bestFit="1" customWidth="1"/>
    <col min="9" max="9" width="11.85546875" style="528" customWidth="1"/>
    <col min="10" max="15" width="11.85546875" style="528" bestFit="1" customWidth="1"/>
    <col min="16" max="16" width="11.85546875" style="528" customWidth="1"/>
    <col min="17" max="22" width="11.85546875" style="528" bestFit="1" customWidth="1"/>
    <col min="23" max="23" width="11.85546875" style="528" customWidth="1"/>
    <col min="24" max="28" width="11.85546875" style="528" bestFit="1" customWidth="1"/>
    <col min="29" max="29" width="12.7109375" style="528" customWidth="1"/>
    <col min="30" max="30" width="14" style="528" customWidth="1"/>
    <col min="31" max="33" width="12.7109375" style="528" customWidth="1"/>
    <col min="34" max="34" width="15.28515625" style="528" customWidth="1"/>
    <col min="35" max="35" width="12.5703125" style="528" customWidth="1"/>
    <col min="36" max="36" width="13.42578125" style="528" customWidth="1"/>
    <col min="37" max="37" width="13.5703125" style="528" customWidth="1"/>
    <col min="38" max="40" width="9.140625" style="528"/>
    <col min="41" max="41" width="11.28515625" style="528" customWidth="1"/>
    <col min="42" max="16384" width="9.140625" style="528"/>
  </cols>
  <sheetData>
    <row r="1" spans="1:37" ht="15.75" customHeight="1" x14ac:dyDescent="0.25">
      <c r="A1" s="2349" t="s">
        <v>999</v>
      </c>
      <c r="B1" s="2349"/>
      <c r="C1" s="2349"/>
      <c r="D1" s="2349"/>
      <c r="E1" s="2349"/>
      <c r="F1" s="2349"/>
      <c r="G1" s="2349"/>
      <c r="H1" s="2349"/>
      <c r="I1" s="2349"/>
      <c r="J1" s="2349"/>
      <c r="K1" s="2349"/>
      <c r="L1" s="2349"/>
      <c r="M1" s="2349"/>
      <c r="N1" s="2349"/>
      <c r="O1" s="2349"/>
      <c r="P1" s="2349"/>
      <c r="Q1" s="2349"/>
      <c r="R1" s="2349"/>
      <c r="S1" s="2349"/>
      <c r="T1" s="2349"/>
      <c r="U1" s="2349"/>
      <c r="V1" s="2349"/>
      <c r="W1" s="2349"/>
      <c r="X1" s="2349"/>
      <c r="Y1" s="2349"/>
      <c r="Z1" s="2349"/>
      <c r="AA1" s="2349"/>
      <c r="AB1" s="2349"/>
    </row>
    <row r="2" spans="1:37" ht="15" customHeight="1" x14ac:dyDescent="0.25">
      <c r="A2" s="2348" t="s">
        <v>1193</v>
      </c>
      <c r="B2" s="2348"/>
      <c r="C2" s="2348"/>
      <c r="D2" s="2348"/>
      <c r="E2" s="2348"/>
      <c r="F2" s="2348"/>
      <c r="G2" s="2348"/>
      <c r="H2" s="2348"/>
      <c r="I2" s="2348"/>
      <c r="J2" s="2348"/>
      <c r="K2" s="2348"/>
      <c r="L2" s="2348"/>
      <c r="M2" s="2348"/>
      <c r="N2" s="2348"/>
      <c r="O2" s="2348"/>
      <c r="P2" s="2348"/>
      <c r="Q2" s="2348"/>
      <c r="R2" s="2348"/>
      <c r="S2" s="2348"/>
      <c r="T2" s="2348"/>
      <c r="U2" s="2348"/>
      <c r="V2" s="2348"/>
      <c r="W2" s="2348"/>
      <c r="X2" s="2348"/>
      <c r="Y2" s="2348"/>
      <c r="Z2" s="2348"/>
      <c r="AA2" s="2348"/>
      <c r="AB2" s="2348"/>
    </row>
    <row r="3" spans="1:37" ht="15.75" customHeight="1" x14ac:dyDescent="0.25">
      <c r="A3" s="559" t="s">
        <v>1000</v>
      </c>
      <c r="B3" s="559"/>
      <c r="C3" s="559"/>
      <c r="D3" s="559"/>
      <c r="E3" s="530"/>
      <c r="F3" s="414"/>
      <c r="G3" s="531"/>
      <c r="H3" s="531"/>
      <c r="I3" s="531"/>
      <c r="J3" s="531"/>
      <c r="K3" s="531"/>
      <c r="L3" s="531"/>
      <c r="M3" s="531"/>
      <c r="N3" s="531"/>
      <c r="O3" s="531"/>
      <c r="P3" s="531"/>
      <c r="Q3" s="531"/>
      <c r="R3" s="531"/>
      <c r="S3" s="531"/>
      <c r="T3" s="531"/>
      <c r="U3" s="531"/>
      <c r="V3" s="531"/>
      <c r="W3" s="531"/>
      <c r="X3" s="531"/>
      <c r="Y3" s="531"/>
      <c r="Z3" s="531"/>
      <c r="AA3" s="534"/>
      <c r="AB3" s="534" t="s">
        <v>997</v>
      </c>
      <c r="AC3" s="529"/>
      <c r="AD3" s="529"/>
      <c r="AE3" s="529"/>
      <c r="AF3" s="529"/>
      <c r="AG3" s="529"/>
      <c r="AH3" s="529"/>
      <c r="AI3" s="529"/>
      <c r="AJ3" s="529"/>
      <c r="AK3" s="529"/>
    </row>
    <row r="4" spans="1:37" ht="15" customHeight="1" x14ac:dyDescent="0.25">
      <c r="A4" s="2345" t="s">
        <v>837</v>
      </c>
      <c r="B4" s="2345" t="s">
        <v>981</v>
      </c>
      <c r="C4" s="2345" t="s">
        <v>982</v>
      </c>
      <c r="D4" s="2345" t="s">
        <v>995</v>
      </c>
      <c r="E4" s="2345" t="s">
        <v>983</v>
      </c>
      <c r="F4" s="2345" t="s">
        <v>984</v>
      </c>
      <c r="G4" s="2345" t="s">
        <v>985</v>
      </c>
      <c r="H4" s="2344" t="s">
        <v>986</v>
      </c>
      <c r="I4" s="2344"/>
      <c r="J4" s="2344"/>
      <c r="K4" s="2344"/>
      <c r="L4" s="2344"/>
      <c r="M4" s="2344"/>
      <c r="N4" s="2344"/>
      <c r="O4" s="2344" t="s">
        <v>987</v>
      </c>
      <c r="P4" s="2344"/>
      <c r="Q4" s="2344"/>
      <c r="R4" s="2344"/>
      <c r="S4" s="2344"/>
      <c r="T4" s="2344"/>
      <c r="U4" s="2344"/>
      <c r="V4" s="2344" t="s">
        <v>988</v>
      </c>
      <c r="W4" s="2344"/>
      <c r="X4" s="2344"/>
      <c r="Y4" s="2344"/>
      <c r="Z4" s="2344"/>
      <c r="AA4" s="2344"/>
      <c r="AB4" s="2344"/>
    </row>
    <row r="5" spans="1:37" x14ac:dyDescent="0.25">
      <c r="A5" s="2346"/>
      <c r="B5" s="2346"/>
      <c r="C5" s="2346"/>
      <c r="D5" s="2346"/>
      <c r="E5" s="2346"/>
      <c r="F5" s="2346"/>
      <c r="G5" s="2346"/>
      <c r="H5" s="2344"/>
      <c r="I5" s="2344"/>
      <c r="J5" s="2344"/>
      <c r="K5" s="2344"/>
      <c r="L5" s="2344"/>
      <c r="M5" s="2344"/>
      <c r="N5" s="2344"/>
      <c r="O5" s="2344"/>
      <c r="P5" s="2344"/>
      <c r="Q5" s="2344"/>
      <c r="R5" s="2344"/>
      <c r="S5" s="2344"/>
      <c r="T5" s="2344"/>
      <c r="U5" s="2344"/>
      <c r="V5" s="2344"/>
      <c r="W5" s="2344"/>
      <c r="X5" s="2344"/>
      <c r="Y5" s="2344"/>
      <c r="Z5" s="2344"/>
      <c r="AA5" s="2344"/>
      <c r="AB5" s="2344"/>
    </row>
    <row r="6" spans="1:37" x14ac:dyDescent="0.25">
      <c r="A6" s="2346"/>
      <c r="B6" s="2346"/>
      <c r="C6" s="2346"/>
      <c r="D6" s="2346"/>
      <c r="E6" s="2346"/>
      <c r="F6" s="2346"/>
      <c r="G6" s="2346"/>
      <c r="H6" s="513" t="s">
        <v>996</v>
      </c>
      <c r="I6" s="513" t="s">
        <v>757</v>
      </c>
      <c r="J6" s="513" t="s">
        <v>768</v>
      </c>
      <c r="K6" s="513" t="s">
        <v>768</v>
      </c>
      <c r="L6" s="513" t="s">
        <v>768</v>
      </c>
      <c r="M6" s="513" t="s">
        <v>768</v>
      </c>
      <c r="N6" s="513" t="s">
        <v>768</v>
      </c>
      <c r="O6" s="513" t="s">
        <v>996</v>
      </c>
      <c r="P6" s="513" t="s">
        <v>757</v>
      </c>
      <c r="Q6" s="513" t="s">
        <v>768</v>
      </c>
      <c r="R6" s="513" t="s">
        <v>768</v>
      </c>
      <c r="S6" s="513" t="s">
        <v>768</v>
      </c>
      <c r="T6" s="513" t="s">
        <v>768</v>
      </c>
      <c r="U6" s="513" t="s">
        <v>768</v>
      </c>
      <c r="V6" s="513" t="s">
        <v>996</v>
      </c>
      <c r="W6" s="513" t="s">
        <v>757</v>
      </c>
      <c r="X6" s="513" t="s">
        <v>989</v>
      </c>
      <c r="Y6" s="513" t="s">
        <v>768</v>
      </c>
      <c r="Z6" s="513" t="s">
        <v>768</v>
      </c>
      <c r="AA6" s="513" t="s">
        <v>768</v>
      </c>
      <c r="AB6" s="513" t="s">
        <v>768</v>
      </c>
    </row>
    <row r="7" spans="1:37" x14ac:dyDescent="0.25">
      <c r="A7" s="2347"/>
      <c r="B7" s="2347"/>
      <c r="C7" s="2347"/>
      <c r="D7" s="2347"/>
      <c r="E7" s="2347"/>
      <c r="F7" s="2347"/>
      <c r="G7" s="2347"/>
      <c r="H7" s="521" t="s">
        <v>845</v>
      </c>
      <c r="I7" s="521" t="s">
        <v>846</v>
      </c>
      <c r="J7" s="521" t="s">
        <v>758</v>
      </c>
      <c r="K7" s="521" t="s">
        <v>759</v>
      </c>
      <c r="L7" s="521" t="s">
        <v>760</v>
      </c>
      <c r="M7" s="521" t="s">
        <v>761</v>
      </c>
      <c r="N7" s="521" t="s">
        <v>762</v>
      </c>
      <c r="O7" s="521" t="s">
        <v>845</v>
      </c>
      <c r="P7" s="521" t="s">
        <v>846</v>
      </c>
      <c r="Q7" s="521" t="s">
        <v>758</v>
      </c>
      <c r="R7" s="521" t="s">
        <v>759</v>
      </c>
      <c r="S7" s="521" t="s">
        <v>760</v>
      </c>
      <c r="T7" s="521" t="s">
        <v>761</v>
      </c>
      <c r="U7" s="521" t="s">
        <v>762</v>
      </c>
      <c r="V7" s="521" t="s">
        <v>845</v>
      </c>
      <c r="W7" s="521" t="s">
        <v>846</v>
      </c>
      <c r="X7" s="521" t="s">
        <v>758</v>
      </c>
      <c r="Y7" s="521" t="s">
        <v>759</v>
      </c>
      <c r="Z7" s="521" t="s">
        <v>760</v>
      </c>
      <c r="AA7" s="521" t="s">
        <v>761</v>
      </c>
      <c r="AB7" s="521" t="s">
        <v>762</v>
      </c>
    </row>
    <row r="8" spans="1:37" x14ac:dyDescent="0.25">
      <c r="A8" s="537"/>
      <c r="B8" s="533" t="s">
        <v>844</v>
      </c>
      <c r="C8" s="2335" t="s">
        <v>1188</v>
      </c>
      <c r="D8" s="2336"/>
      <c r="E8" s="2336"/>
      <c r="F8" s="2336"/>
      <c r="G8" s="2336"/>
      <c r="H8" s="2336"/>
      <c r="I8" s="2336"/>
      <c r="J8" s="2336"/>
      <c r="K8" s="2336"/>
      <c r="L8" s="2336"/>
      <c r="M8" s="2336"/>
      <c r="N8" s="2336"/>
      <c r="O8" s="2336"/>
      <c r="P8" s="2336"/>
      <c r="Q8" s="2336"/>
      <c r="R8" s="2336"/>
      <c r="S8" s="2336"/>
      <c r="T8" s="2336"/>
      <c r="U8" s="2336"/>
      <c r="V8" s="2336"/>
      <c r="W8" s="2336"/>
      <c r="X8" s="2336"/>
      <c r="Y8" s="2336"/>
      <c r="Z8" s="2336"/>
      <c r="AA8" s="2336"/>
      <c r="AB8" s="2337"/>
    </row>
    <row r="9" spans="1:37" x14ac:dyDescent="0.25">
      <c r="A9" s="537"/>
      <c r="B9" s="416" t="s">
        <v>990</v>
      </c>
      <c r="C9" s="2338"/>
      <c r="D9" s="2339"/>
      <c r="E9" s="2339"/>
      <c r="F9" s="2339"/>
      <c r="G9" s="2339"/>
      <c r="H9" s="2339"/>
      <c r="I9" s="2339"/>
      <c r="J9" s="2339"/>
      <c r="K9" s="2339"/>
      <c r="L9" s="2339"/>
      <c r="M9" s="2339"/>
      <c r="N9" s="2339"/>
      <c r="O9" s="2339"/>
      <c r="P9" s="2339"/>
      <c r="Q9" s="2339"/>
      <c r="R9" s="2339"/>
      <c r="S9" s="2339"/>
      <c r="T9" s="2339"/>
      <c r="U9" s="2339"/>
      <c r="V9" s="2339"/>
      <c r="W9" s="2339"/>
      <c r="X9" s="2339"/>
      <c r="Y9" s="2339"/>
      <c r="Z9" s="2339"/>
      <c r="AA9" s="2339"/>
      <c r="AB9" s="2340"/>
    </row>
    <row r="10" spans="1:37" x14ac:dyDescent="0.25">
      <c r="A10" s="537"/>
      <c r="B10" s="416" t="s">
        <v>991</v>
      </c>
      <c r="C10" s="2338"/>
      <c r="D10" s="2339"/>
      <c r="E10" s="2339"/>
      <c r="F10" s="2339"/>
      <c r="G10" s="2339"/>
      <c r="H10" s="2339"/>
      <c r="I10" s="2339"/>
      <c r="J10" s="2339"/>
      <c r="K10" s="2339"/>
      <c r="L10" s="2339"/>
      <c r="M10" s="2339"/>
      <c r="N10" s="2339"/>
      <c r="O10" s="2339"/>
      <c r="P10" s="2339"/>
      <c r="Q10" s="2339"/>
      <c r="R10" s="2339"/>
      <c r="S10" s="2339"/>
      <c r="T10" s="2339"/>
      <c r="U10" s="2339"/>
      <c r="V10" s="2339"/>
      <c r="W10" s="2339"/>
      <c r="X10" s="2339"/>
      <c r="Y10" s="2339"/>
      <c r="Z10" s="2339"/>
      <c r="AA10" s="2339"/>
      <c r="AB10" s="2340"/>
    </row>
    <row r="11" spans="1:37" x14ac:dyDescent="0.25">
      <c r="A11" s="537"/>
      <c r="B11" s="532" t="s">
        <v>909</v>
      </c>
      <c r="C11" s="2338"/>
      <c r="D11" s="2339"/>
      <c r="E11" s="2339"/>
      <c r="F11" s="2339"/>
      <c r="G11" s="2339"/>
      <c r="H11" s="2339"/>
      <c r="I11" s="2339"/>
      <c r="J11" s="2339"/>
      <c r="K11" s="2339"/>
      <c r="L11" s="2339"/>
      <c r="M11" s="2339"/>
      <c r="N11" s="2339"/>
      <c r="O11" s="2339"/>
      <c r="P11" s="2339"/>
      <c r="Q11" s="2339"/>
      <c r="R11" s="2339"/>
      <c r="S11" s="2339"/>
      <c r="T11" s="2339"/>
      <c r="U11" s="2339"/>
      <c r="V11" s="2339"/>
      <c r="W11" s="2339"/>
      <c r="X11" s="2339"/>
      <c r="Y11" s="2339"/>
      <c r="Z11" s="2339"/>
      <c r="AA11" s="2339"/>
      <c r="AB11" s="2340"/>
    </row>
    <row r="12" spans="1:37" x14ac:dyDescent="0.25">
      <c r="A12" s="537"/>
      <c r="B12" s="416"/>
      <c r="C12" s="2338"/>
      <c r="D12" s="2339"/>
      <c r="E12" s="2339"/>
      <c r="F12" s="2339"/>
      <c r="G12" s="2339"/>
      <c r="H12" s="2339"/>
      <c r="I12" s="2339"/>
      <c r="J12" s="2339"/>
      <c r="K12" s="2339"/>
      <c r="L12" s="2339"/>
      <c r="M12" s="2339"/>
      <c r="N12" s="2339"/>
      <c r="O12" s="2339"/>
      <c r="P12" s="2339"/>
      <c r="Q12" s="2339"/>
      <c r="R12" s="2339"/>
      <c r="S12" s="2339"/>
      <c r="T12" s="2339"/>
      <c r="U12" s="2339"/>
      <c r="V12" s="2339"/>
      <c r="W12" s="2339"/>
      <c r="X12" s="2339"/>
      <c r="Y12" s="2339"/>
      <c r="Z12" s="2339"/>
      <c r="AA12" s="2339"/>
      <c r="AB12" s="2340"/>
    </row>
    <row r="13" spans="1:37" x14ac:dyDescent="0.25">
      <c r="A13" s="537"/>
      <c r="B13" s="533" t="s">
        <v>845</v>
      </c>
      <c r="C13" s="2338"/>
      <c r="D13" s="2339"/>
      <c r="E13" s="2339"/>
      <c r="F13" s="2339"/>
      <c r="G13" s="2339"/>
      <c r="H13" s="2339"/>
      <c r="I13" s="2339"/>
      <c r="J13" s="2339"/>
      <c r="K13" s="2339"/>
      <c r="L13" s="2339"/>
      <c r="M13" s="2339"/>
      <c r="N13" s="2339"/>
      <c r="O13" s="2339"/>
      <c r="P13" s="2339"/>
      <c r="Q13" s="2339"/>
      <c r="R13" s="2339"/>
      <c r="S13" s="2339"/>
      <c r="T13" s="2339"/>
      <c r="U13" s="2339"/>
      <c r="V13" s="2339"/>
      <c r="W13" s="2339"/>
      <c r="X13" s="2339"/>
      <c r="Y13" s="2339"/>
      <c r="Z13" s="2339"/>
      <c r="AA13" s="2339"/>
      <c r="AB13" s="2340"/>
    </row>
    <row r="14" spans="1:37" x14ac:dyDescent="0.25">
      <c r="A14" s="537"/>
      <c r="B14" s="416" t="s">
        <v>990</v>
      </c>
      <c r="C14" s="2338"/>
      <c r="D14" s="2339"/>
      <c r="E14" s="2339"/>
      <c r="F14" s="2339"/>
      <c r="G14" s="2339"/>
      <c r="H14" s="2339"/>
      <c r="I14" s="2339"/>
      <c r="J14" s="2339"/>
      <c r="K14" s="2339"/>
      <c r="L14" s="2339"/>
      <c r="M14" s="2339"/>
      <c r="N14" s="2339"/>
      <c r="O14" s="2339"/>
      <c r="P14" s="2339"/>
      <c r="Q14" s="2339"/>
      <c r="R14" s="2339"/>
      <c r="S14" s="2339"/>
      <c r="T14" s="2339"/>
      <c r="U14" s="2339"/>
      <c r="V14" s="2339"/>
      <c r="W14" s="2339"/>
      <c r="X14" s="2339"/>
      <c r="Y14" s="2339"/>
      <c r="Z14" s="2339"/>
      <c r="AA14" s="2339"/>
      <c r="AB14" s="2340"/>
    </row>
    <row r="15" spans="1:37" x14ac:dyDescent="0.25">
      <c r="A15" s="537"/>
      <c r="B15" s="416" t="s">
        <v>991</v>
      </c>
      <c r="C15" s="2338"/>
      <c r="D15" s="2339"/>
      <c r="E15" s="2339"/>
      <c r="F15" s="2339"/>
      <c r="G15" s="2339"/>
      <c r="H15" s="2339"/>
      <c r="I15" s="2339"/>
      <c r="J15" s="2339"/>
      <c r="K15" s="2339"/>
      <c r="L15" s="2339"/>
      <c r="M15" s="2339"/>
      <c r="N15" s="2339"/>
      <c r="O15" s="2339"/>
      <c r="P15" s="2339"/>
      <c r="Q15" s="2339"/>
      <c r="R15" s="2339"/>
      <c r="S15" s="2339"/>
      <c r="T15" s="2339"/>
      <c r="U15" s="2339"/>
      <c r="V15" s="2339"/>
      <c r="W15" s="2339"/>
      <c r="X15" s="2339"/>
      <c r="Y15" s="2339"/>
      <c r="Z15" s="2339"/>
      <c r="AA15" s="2339"/>
      <c r="AB15" s="2340"/>
    </row>
    <row r="16" spans="1:37" x14ac:dyDescent="0.25">
      <c r="A16" s="537"/>
      <c r="B16" s="532" t="s">
        <v>909</v>
      </c>
      <c r="C16" s="2338"/>
      <c r="D16" s="2339"/>
      <c r="E16" s="2339"/>
      <c r="F16" s="2339"/>
      <c r="G16" s="2339"/>
      <c r="H16" s="2339"/>
      <c r="I16" s="2339"/>
      <c r="J16" s="2339"/>
      <c r="K16" s="2339"/>
      <c r="L16" s="2339"/>
      <c r="M16" s="2339"/>
      <c r="N16" s="2339"/>
      <c r="O16" s="2339"/>
      <c r="P16" s="2339"/>
      <c r="Q16" s="2339"/>
      <c r="R16" s="2339"/>
      <c r="S16" s="2339"/>
      <c r="T16" s="2339"/>
      <c r="U16" s="2339"/>
      <c r="V16" s="2339"/>
      <c r="W16" s="2339"/>
      <c r="X16" s="2339"/>
      <c r="Y16" s="2339"/>
      <c r="Z16" s="2339"/>
      <c r="AA16" s="2339"/>
      <c r="AB16" s="2340"/>
    </row>
    <row r="17" spans="1:28" x14ac:dyDescent="0.25">
      <c r="A17" s="537"/>
      <c r="B17" s="537"/>
      <c r="C17" s="2338"/>
      <c r="D17" s="2339"/>
      <c r="E17" s="2339"/>
      <c r="F17" s="2339"/>
      <c r="G17" s="2339"/>
      <c r="H17" s="2339"/>
      <c r="I17" s="2339"/>
      <c r="J17" s="2339"/>
      <c r="K17" s="2339"/>
      <c r="L17" s="2339"/>
      <c r="M17" s="2339"/>
      <c r="N17" s="2339"/>
      <c r="O17" s="2339"/>
      <c r="P17" s="2339"/>
      <c r="Q17" s="2339"/>
      <c r="R17" s="2339"/>
      <c r="S17" s="2339"/>
      <c r="T17" s="2339"/>
      <c r="U17" s="2339"/>
      <c r="V17" s="2339"/>
      <c r="W17" s="2339"/>
      <c r="X17" s="2339"/>
      <c r="Y17" s="2339"/>
      <c r="Z17" s="2339"/>
      <c r="AA17" s="2339"/>
      <c r="AB17" s="2340"/>
    </row>
    <row r="18" spans="1:28" x14ac:dyDescent="0.25">
      <c r="A18" s="537"/>
      <c r="B18" s="533" t="s">
        <v>846</v>
      </c>
      <c r="C18" s="2338"/>
      <c r="D18" s="2339"/>
      <c r="E18" s="2339"/>
      <c r="F18" s="2339"/>
      <c r="G18" s="2339"/>
      <c r="H18" s="2339"/>
      <c r="I18" s="2339"/>
      <c r="J18" s="2339"/>
      <c r="K18" s="2339"/>
      <c r="L18" s="2339"/>
      <c r="M18" s="2339"/>
      <c r="N18" s="2339"/>
      <c r="O18" s="2339"/>
      <c r="P18" s="2339"/>
      <c r="Q18" s="2339"/>
      <c r="R18" s="2339"/>
      <c r="S18" s="2339"/>
      <c r="T18" s="2339"/>
      <c r="U18" s="2339"/>
      <c r="V18" s="2339"/>
      <c r="W18" s="2339"/>
      <c r="X18" s="2339"/>
      <c r="Y18" s="2339"/>
      <c r="Z18" s="2339"/>
      <c r="AA18" s="2339"/>
      <c r="AB18" s="2340"/>
    </row>
    <row r="19" spans="1:28" x14ac:dyDescent="0.25">
      <c r="A19" s="537"/>
      <c r="B19" s="416" t="s">
        <v>990</v>
      </c>
      <c r="C19" s="2338"/>
      <c r="D19" s="2339"/>
      <c r="E19" s="2339"/>
      <c r="F19" s="2339"/>
      <c r="G19" s="2339"/>
      <c r="H19" s="2339"/>
      <c r="I19" s="2339"/>
      <c r="J19" s="2339"/>
      <c r="K19" s="2339"/>
      <c r="L19" s="2339"/>
      <c r="M19" s="2339"/>
      <c r="N19" s="2339"/>
      <c r="O19" s="2339"/>
      <c r="P19" s="2339"/>
      <c r="Q19" s="2339"/>
      <c r="R19" s="2339"/>
      <c r="S19" s="2339"/>
      <c r="T19" s="2339"/>
      <c r="U19" s="2339"/>
      <c r="V19" s="2339"/>
      <c r="W19" s="2339"/>
      <c r="X19" s="2339"/>
      <c r="Y19" s="2339"/>
      <c r="Z19" s="2339"/>
      <c r="AA19" s="2339"/>
      <c r="AB19" s="2340"/>
    </row>
    <row r="20" spans="1:28" x14ac:dyDescent="0.25">
      <c r="A20" s="537"/>
      <c r="B20" s="416" t="s">
        <v>991</v>
      </c>
      <c r="C20" s="2338"/>
      <c r="D20" s="2339"/>
      <c r="E20" s="2339"/>
      <c r="F20" s="2339"/>
      <c r="G20" s="2339"/>
      <c r="H20" s="2339"/>
      <c r="I20" s="2339"/>
      <c r="J20" s="2339"/>
      <c r="K20" s="2339"/>
      <c r="L20" s="2339"/>
      <c r="M20" s="2339"/>
      <c r="N20" s="2339"/>
      <c r="O20" s="2339"/>
      <c r="P20" s="2339"/>
      <c r="Q20" s="2339"/>
      <c r="R20" s="2339"/>
      <c r="S20" s="2339"/>
      <c r="T20" s="2339"/>
      <c r="U20" s="2339"/>
      <c r="V20" s="2339"/>
      <c r="W20" s="2339"/>
      <c r="X20" s="2339"/>
      <c r="Y20" s="2339"/>
      <c r="Z20" s="2339"/>
      <c r="AA20" s="2339"/>
      <c r="AB20" s="2340"/>
    </row>
    <row r="21" spans="1:28" x14ac:dyDescent="0.25">
      <c r="A21" s="537"/>
      <c r="B21" s="532" t="s">
        <v>909</v>
      </c>
      <c r="C21" s="2338"/>
      <c r="D21" s="2339"/>
      <c r="E21" s="2339"/>
      <c r="F21" s="2339"/>
      <c r="G21" s="2339"/>
      <c r="H21" s="2339"/>
      <c r="I21" s="2339"/>
      <c r="J21" s="2339"/>
      <c r="K21" s="2339"/>
      <c r="L21" s="2339"/>
      <c r="M21" s="2339"/>
      <c r="N21" s="2339"/>
      <c r="O21" s="2339"/>
      <c r="P21" s="2339"/>
      <c r="Q21" s="2339"/>
      <c r="R21" s="2339"/>
      <c r="S21" s="2339"/>
      <c r="T21" s="2339"/>
      <c r="U21" s="2339"/>
      <c r="V21" s="2339"/>
      <c r="W21" s="2339"/>
      <c r="X21" s="2339"/>
      <c r="Y21" s="2339"/>
      <c r="Z21" s="2339"/>
      <c r="AA21" s="2339"/>
      <c r="AB21" s="2340"/>
    </row>
    <row r="22" spans="1:28" x14ac:dyDescent="0.25">
      <c r="A22" s="537"/>
      <c r="B22" s="537"/>
      <c r="C22" s="2338"/>
      <c r="D22" s="2339"/>
      <c r="E22" s="2339"/>
      <c r="F22" s="2339"/>
      <c r="G22" s="2339"/>
      <c r="H22" s="2339"/>
      <c r="I22" s="2339"/>
      <c r="J22" s="2339"/>
      <c r="K22" s="2339"/>
      <c r="L22" s="2339"/>
      <c r="M22" s="2339"/>
      <c r="N22" s="2339"/>
      <c r="O22" s="2339"/>
      <c r="P22" s="2339"/>
      <c r="Q22" s="2339"/>
      <c r="R22" s="2339"/>
      <c r="S22" s="2339"/>
      <c r="T22" s="2339"/>
      <c r="U22" s="2339"/>
      <c r="V22" s="2339"/>
      <c r="W22" s="2339"/>
      <c r="X22" s="2339"/>
      <c r="Y22" s="2339"/>
      <c r="Z22" s="2339"/>
      <c r="AA22" s="2339"/>
      <c r="AB22" s="2340"/>
    </row>
    <row r="23" spans="1:28" x14ac:dyDescent="0.25">
      <c r="A23" s="532"/>
      <c r="B23" s="533" t="s">
        <v>758</v>
      </c>
      <c r="C23" s="2338"/>
      <c r="D23" s="2339"/>
      <c r="E23" s="2339"/>
      <c r="F23" s="2339"/>
      <c r="G23" s="2339"/>
      <c r="H23" s="2339"/>
      <c r="I23" s="2339"/>
      <c r="J23" s="2339"/>
      <c r="K23" s="2339"/>
      <c r="L23" s="2339"/>
      <c r="M23" s="2339"/>
      <c r="N23" s="2339"/>
      <c r="O23" s="2339"/>
      <c r="P23" s="2339"/>
      <c r="Q23" s="2339"/>
      <c r="R23" s="2339"/>
      <c r="S23" s="2339"/>
      <c r="T23" s="2339"/>
      <c r="U23" s="2339"/>
      <c r="V23" s="2339"/>
      <c r="W23" s="2339"/>
      <c r="X23" s="2339"/>
      <c r="Y23" s="2339"/>
      <c r="Z23" s="2339"/>
      <c r="AA23" s="2339"/>
      <c r="AB23" s="2340"/>
    </row>
    <row r="24" spans="1:28" x14ac:dyDescent="0.25">
      <c r="A24" s="532"/>
      <c r="B24" s="416" t="s">
        <v>990</v>
      </c>
      <c r="C24" s="2338"/>
      <c r="D24" s="2339"/>
      <c r="E24" s="2339"/>
      <c r="F24" s="2339"/>
      <c r="G24" s="2339"/>
      <c r="H24" s="2339"/>
      <c r="I24" s="2339"/>
      <c r="J24" s="2339"/>
      <c r="K24" s="2339"/>
      <c r="L24" s="2339"/>
      <c r="M24" s="2339"/>
      <c r="N24" s="2339"/>
      <c r="O24" s="2339"/>
      <c r="P24" s="2339"/>
      <c r="Q24" s="2339"/>
      <c r="R24" s="2339"/>
      <c r="S24" s="2339"/>
      <c r="T24" s="2339"/>
      <c r="U24" s="2339"/>
      <c r="V24" s="2339"/>
      <c r="W24" s="2339"/>
      <c r="X24" s="2339"/>
      <c r="Y24" s="2339"/>
      <c r="Z24" s="2339"/>
      <c r="AA24" s="2339"/>
      <c r="AB24" s="2340"/>
    </row>
    <row r="25" spans="1:28" x14ac:dyDescent="0.25">
      <c r="A25" s="532"/>
      <c r="B25" s="416" t="s">
        <v>991</v>
      </c>
      <c r="C25" s="2338"/>
      <c r="D25" s="2339"/>
      <c r="E25" s="2339"/>
      <c r="F25" s="2339"/>
      <c r="G25" s="2339"/>
      <c r="H25" s="2339"/>
      <c r="I25" s="2339"/>
      <c r="J25" s="2339"/>
      <c r="K25" s="2339"/>
      <c r="L25" s="2339"/>
      <c r="M25" s="2339"/>
      <c r="N25" s="2339"/>
      <c r="O25" s="2339"/>
      <c r="P25" s="2339"/>
      <c r="Q25" s="2339"/>
      <c r="R25" s="2339"/>
      <c r="S25" s="2339"/>
      <c r="T25" s="2339"/>
      <c r="U25" s="2339"/>
      <c r="V25" s="2339"/>
      <c r="W25" s="2339"/>
      <c r="X25" s="2339"/>
      <c r="Y25" s="2339"/>
      <c r="Z25" s="2339"/>
      <c r="AA25" s="2339"/>
      <c r="AB25" s="2340"/>
    </row>
    <row r="26" spans="1:28" x14ac:dyDescent="0.25">
      <c r="A26" s="532"/>
      <c r="B26" s="532" t="s">
        <v>909</v>
      </c>
      <c r="C26" s="2338"/>
      <c r="D26" s="2339"/>
      <c r="E26" s="2339"/>
      <c r="F26" s="2339"/>
      <c r="G26" s="2339"/>
      <c r="H26" s="2339"/>
      <c r="I26" s="2339"/>
      <c r="J26" s="2339"/>
      <c r="K26" s="2339"/>
      <c r="L26" s="2339"/>
      <c r="M26" s="2339"/>
      <c r="N26" s="2339"/>
      <c r="O26" s="2339"/>
      <c r="P26" s="2339"/>
      <c r="Q26" s="2339"/>
      <c r="R26" s="2339"/>
      <c r="S26" s="2339"/>
      <c r="T26" s="2339"/>
      <c r="U26" s="2339"/>
      <c r="V26" s="2339"/>
      <c r="W26" s="2339"/>
      <c r="X26" s="2339"/>
      <c r="Y26" s="2339"/>
      <c r="Z26" s="2339"/>
      <c r="AA26" s="2339"/>
      <c r="AB26" s="2340"/>
    </row>
    <row r="27" spans="1:28" x14ac:dyDescent="0.25">
      <c r="A27" s="532"/>
      <c r="B27" s="416"/>
      <c r="C27" s="2338"/>
      <c r="D27" s="2339"/>
      <c r="E27" s="2339"/>
      <c r="F27" s="2339"/>
      <c r="G27" s="2339"/>
      <c r="H27" s="2339"/>
      <c r="I27" s="2339"/>
      <c r="J27" s="2339"/>
      <c r="K27" s="2339"/>
      <c r="L27" s="2339"/>
      <c r="M27" s="2339"/>
      <c r="N27" s="2339"/>
      <c r="O27" s="2339"/>
      <c r="P27" s="2339"/>
      <c r="Q27" s="2339"/>
      <c r="R27" s="2339"/>
      <c r="S27" s="2339"/>
      <c r="T27" s="2339"/>
      <c r="U27" s="2339"/>
      <c r="V27" s="2339"/>
      <c r="W27" s="2339"/>
      <c r="X27" s="2339"/>
      <c r="Y27" s="2339"/>
      <c r="Z27" s="2339"/>
      <c r="AA27" s="2339"/>
      <c r="AB27" s="2340"/>
    </row>
    <row r="28" spans="1:28" x14ac:dyDescent="0.25">
      <c r="A28" s="532"/>
      <c r="B28" s="533" t="s">
        <v>759</v>
      </c>
      <c r="C28" s="2338"/>
      <c r="D28" s="2339"/>
      <c r="E28" s="2339"/>
      <c r="F28" s="2339"/>
      <c r="G28" s="2339"/>
      <c r="H28" s="2339"/>
      <c r="I28" s="2339"/>
      <c r="J28" s="2339"/>
      <c r="K28" s="2339"/>
      <c r="L28" s="2339"/>
      <c r="M28" s="2339"/>
      <c r="N28" s="2339"/>
      <c r="O28" s="2339"/>
      <c r="P28" s="2339"/>
      <c r="Q28" s="2339"/>
      <c r="R28" s="2339"/>
      <c r="S28" s="2339"/>
      <c r="T28" s="2339"/>
      <c r="U28" s="2339"/>
      <c r="V28" s="2339"/>
      <c r="W28" s="2339"/>
      <c r="X28" s="2339"/>
      <c r="Y28" s="2339"/>
      <c r="Z28" s="2339"/>
      <c r="AA28" s="2339"/>
      <c r="AB28" s="2340"/>
    </row>
    <row r="29" spans="1:28" x14ac:dyDescent="0.25">
      <c r="A29" s="532"/>
      <c r="B29" s="417" t="s">
        <v>909</v>
      </c>
      <c r="C29" s="2338"/>
      <c r="D29" s="2339"/>
      <c r="E29" s="2339"/>
      <c r="F29" s="2339"/>
      <c r="G29" s="2339"/>
      <c r="H29" s="2339"/>
      <c r="I29" s="2339"/>
      <c r="J29" s="2339"/>
      <c r="K29" s="2339"/>
      <c r="L29" s="2339"/>
      <c r="M29" s="2339"/>
      <c r="N29" s="2339"/>
      <c r="O29" s="2339"/>
      <c r="P29" s="2339"/>
      <c r="Q29" s="2339"/>
      <c r="R29" s="2339"/>
      <c r="S29" s="2339"/>
      <c r="T29" s="2339"/>
      <c r="U29" s="2339"/>
      <c r="V29" s="2339"/>
      <c r="W29" s="2339"/>
      <c r="X29" s="2339"/>
      <c r="Y29" s="2339"/>
      <c r="Z29" s="2339"/>
      <c r="AA29" s="2339"/>
      <c r="AB29" s="2340"/>
    </row>
    <row r="30" spans="1:28" x14ac:dyDescent="0.25">
      <c r="A30" s="532"/>
      <c r="B30" s="417" t="s">
        <v>909</v>
      </c>
      <c r="C30" s="2338"/>
      <c r="D30" s="2339"/>
      <c r="E30" s="2339"/>
      <c r="F30" s="2339"/>
      <c r="G30" s="2339"/>
      <c r="H30" s="2339"/>
      <c r="I30" s="2339"/>
      <c r="J30" s="2339"/>
      <c r="K30" s="2339"/>
      <c r="L30" s="2339"/>
      <c r="M30" s="2339"/>
      <c r="N30" s="2339"/>
      <c r="O30" s="2339"/>
      <c r="P30" s="2339"/>
      <c r="Q30" s="2339"/>
      <c r="R30" s="2339"/>
      <c r="S30" s="2339"/>
      <c r="T30" s="2339"/>
      <c r="U30" s="2339"/>
      <c r="V30" s="2339"/>
      <c r="W30" s="2339"/>
      <c r="X30" s="2339"/>
      <c r="Y30" s="2339"/>
      <c r="Z30" s="2339"/>
      <c r="AA30" s="2339"/>
      <c r="AB30" s="2340"/>
    </row>
    <row r="31" spans="1:28" x14ac:dyDescent="0.25">
      <c r="A31" s="532"/>
      <c r="B31" s="416"/>
      <c r="C31" s="2338"/>
      <c r="D31" s="2339"/>
      <c r="E31" s="2339"/>
      <c r="F31" s="2339"/>
      <c r="G31" s="2339"/>
      <c r="H31" s="2339"/>
      <c r="I31" s="2339"/>
      <c r="J31" s="2339"/>
      <c r="K31" s="2339"/>
      <c r="L31" s="2339"/>
      <c r="M31" s="2339"/>
      <c r="N31" s="2339"/>
      <c r="O31" s="2339"/>
      <c r="P31" s="2339"/>
      <c r="Q31" s="2339"/>
      <c r="R31" s="2339"/>
      <c r="S31" s="2339"/>
      <c r="T31" s="2339"/>
      <c r="U31" s="2339"/>
      <c r="V31" s="2339"/>
      <c r="W31" s="2339"/>
      <c r="X31" s="2339"/>
      <c r="Y31" s="2339"/>
      <c r="Z31" s="2339"/>
      <c r="AA31" s="2339"/>
      <c r="AB31" s="2340"/>
    </row>
    <row r="32" spans="1:28" x14ac:dyDescent="0.25">
      <c r="A32" s="532"/>
      <c r="B32" s="533" t="s">
        <v>760</v>
      </c>
      <c r="C32" s="2338"/>
      <c r="D32" s="2339"/>
      <c r="E32" s="2339"/>
      <c r="F32" s="2339"/>
      <c r="G32" s="2339"/>
      <c r="H32" s="2339"/>
      <c r="I32" s="2339"/>
      <c r="J32" s="2339"/>
      <c r="K32" s="2339"/>
      <c r="L32" s="2339"/>
      <c r="M32" s="2339"/>
      <c r="N32" s="2339"/>
      <c r="O32" s="2339"/>
      <c r="P32" s="2339"/>
      <c r="Q32" s="2339"/>
      <c r="R32" s="2339"/>
      <c r="S32" s="2339"/>
      <c r="T32" s="2339"/>
      <c r="U32" s="2339"/>
      <c r="V32" s="2339"/>
      <c r="W32" s="2339"/>
      <c r="X32" s="2339"/>
      <c r="Y32" s="2339"/>
      <c r="Z32" s="2339"/>
      <c r="AA32" s="2339"/>
      <c r="AB32" s="2340"/>
    </row>
    <row r="33" spans="1:28" x14ac:dyDescent="0.25">
      <c r="A33" s="532"/>
      <c r="B33" s="417" t="s">
        <v>909</v>
      </c>
      <c r="C33" s="2338"/>
      <c r="D33" s="2339"/>
      <c r="E33" s="2339"/>
      <c r="F33" s="2339"/>
      <c r="G33" s="2339"/>
      <c r="H33" s="2339"/>
      <c r="I33" s="2339"/>
      <c r="J33" s="2339"/>
      <c r="K33" s="2339"/>
      <c r="L33" s="2339"/>
      <c r="M33" s="2339"/>
      <c r="N33" s="2339"/>
      <c r="O33" s="2339"/>
      <c r="P33" s="2339"/>
      <c r="Q33" s="2339"/>
      <c r="R33" s="2339"/>
      <c r="S33" s="2339"/>
      <c r="T33" s="2339"/>
      <c r="U33" s="2339"/>
      <c r="V33" s="2339"/>
      <c r="W33" s="2339"/>
      <c r="X33" s="2339"/>
      <c r="Y33" s="2339"/>
      <c r="Z33" s="2339"/>
      <c r="AA33" s="2339"/>
      <c r="AB33" s="2340"/>
    </row>
    <row r="34" spans="1:28" x14ac:dyDescent="0.25">
      <c r="A34" s="532"/>
      <c r="B34" s="417" t="s">
        <v>909</v>
      </c>
      <c r="C34" s="2338"/>
      <c r="D34" s="2339"/>
      <c r="E34" s="2339"/>
      <c r="F34" s="2339"/>
      <c r="G34" s="2339"/>
      <c r="H34" s="2339"/>
      <c r="I34" s="2339"/>
      <c r="J34" s="2339"/>
      <c r="K34" s="2339"/>
      <c r="L34" s="2339"/>
      <c r="M34" s="2339"/>
      <c r="N34" s="2339"/>
      <c r="O34" s="2339"/>
      <c r="P34" s="2339"/>
      <c r="Q34" s="2339"/>
      <c r="R34" s="2339"/>
      <c r="S34" s="2339"/>
      <c r="T34" s="2339"/>
      <c r="U34" s="2339"/>
      <c r="V34" s="2339"/>
      <c r="W34" s="2339"/>
      <c r="X34" s="2339"/>
      <c r="Y34" s="2339"/>
      <c r="Z34" s="2339"/>
      <c r="AA34" s="2339"/>
      <c r="AB34" s="2340"/>
    </row>
    <row r="35" spans="1:28" x14ac:dyDescent="0.25">
      <c r="A35" s="532"/>
      <c r="B35" s="416"/>
      <c r="C35" s="2338"/>
      <c r="D35" s="2339"/>
      <c r="E35" s="2339"/>
      <c r="F35" s="2339"/>
      <c r="G35" s="2339"/>
      <c r="H35" s="2339"/>
      <c r="I35" s="2339"/>
      <c r="J35" s="2339"/>
      <c r="K35" s="2339"/>
      <c r="L35" s="2339"/>
      <c r="M35" s="2339"/>
      <c r="N35" s="2339"/>
      <c r="O35" s="2339"/>
      <c r="P35" s="2339"/>
      <c r="Q35" s="2339"/>
      <c r="R35" s="2339"/>
      <c r="S35" s="2339"/>
      <c r="T35" s="2339"/>
      <c r="U35" s="2339"/>
      <c r="V35" s="2339"/>
      <c r="W35" s="2339"/>
      <c r="X35" s="2339"/>
      <c r="Y35" s="2339"/>
      <c r="Z35" s="2339"/>
      <c r="AA35" s="2339"/>
      <c r="AB35" s="2340"/>
    </row>
    <row r="36" spans="1:28" x14ac:dyDescent="0.25">
      <c r="A36" s="532"/>
      <c r="B36" s="533" t="s">
        <v>761</v>
      </c>
      <c r="C36" s="2338"/>
      <c r="D36" s="2339"/>
      <c r="E36" s="2339"/>
      <c r="F36" s="2339"/>
      <c r="G36" s="2339"/>
      <c r="H36" s="2339"/>
      <c r="I36" s="2339"/>
      <c r="J36" s="2339"/>
      <c r="K36" s="2339"/>
      <c r="L36" s="2339"/>
      <c r="M36" s="2339"/>
      <c r="N36" s="2339"/>
      <c r="O36" s="2339"/>
      <c r="P36" s="2339"/>
      <c r="Q36" s="2339"/>
      <c r="R36" s="2339"/>
      <c r="S36" s="2339"/>
      <c r="T36" s="2339"/>
      <c r="U36" s="2339"/>
      <c r="V36" s="2339"/>
      <c r="W36" s="2339"/>
      <c r="X36" s="2339"/>
      <c r="Y36" s="2339"/>
      <c r="Z36" s="2339"/>
      <c r="AA36" s="2339"/>
      <c r="AB36" s="2340"/>
    </row>
    <row r="37" spans="1:28" x14ac:dyDescent="0.25">
      <c r="A37" s="532"/>
      <c r="B37" s="417" t="s">
        <v>909</v>
      </c>
      <c r="C37" s="2338"/>
      <c r="D37" s="2339"/>
      <c r="E37" s="2339"/>
      <c r="F37" s="2339"/>
      <c r="G37" s="2339"/>
      <c r="H37" s="2339"/>
      <c r="I37" s="2339"/>
      <c r="J37" s="2339"/>
      <c r="K37" s="2339"/>
      <c r="L37" s="2339"/>
      <c r="M37" s="2339"/>
      <c r="N37" s="2339"/>
      <c r="O37" s="2339"/>
      <c r="P37" s="2339"/>
      <c r="Q37" s="2339"/>
      <c r="R37" s="2339"/>
      <c r="S37" s="2339"/>
      <c r="T37" s="2339"/>
      <c r="U37" s="2339"/>
      <c r="V37" s="2339"/>
      <c r="W37" s="2339"/>
      <c r="X37" s="2339"/>
      <c r="Y37" s="2339"/>
      <c r="Z37" s="2339"/>
      <c r="AA37" s="2339"/>
      <c r="AB37" s="2340"/>
    </row>
    <row r="38" spans="1:28" x14ac:dyDescent="0.25">
      <c r="A38" s="532"/>
      <c r="B38" s="417" t="s">
        <v>909</v>
      </c>
      <c r="C38" s="2338"/>
      <c r="D38" s="2339"/>
      <c r="E38" s="2339"/>
      <c r="F38" s="2339"/>
      <c r="G38" s="2339"/>
      <c r="H38" s="2339"/>
      <c r="I38" s="2339"/>
      <c r="J38" s="2339"/>
      <c r="K38" s="2339"/>
      <c r="L38" s="2339"/>
      <c r="M38" s="2339"/>
      <c r="N38" s="2339"/>
      <c r="O38" s="2339"/>
      <c r="P38" s="2339"/>
      <c r="Q38" s="2339"/>
      <c r="R38" s="2339"/>
      <c r="S38" s="2339"/>
      <c r="T38" s="2339"/>
      <c r="U38" s="2339"/>
      <c r="V38" s="2339"/>
      <c r="W38" s="2339"/>
      <c r="X38" s="2339"/>
      <c r="Y38" s="2339"/>
      <c r="Z38" s="2339"/>
      <c r="AA38" s="2339"/>
      <c r="AB38" s="2340"/>
    </row>
    <row r="39" spans="1:28" x14ac:dyDescent="0.25">
      <c r="A39" s="532"/>
      <c r="B39" s="417"/>
      <c r="C39" s="2338"/>
      <c r="D39" s="2339"/>
      <c r="E39" s="2339"/>
      <c r="F39" s="2339"/>
      <c r="G39" s="2339"/>
      <c r="H39" s="2339"/>
      <c r="I39" s="2339"/>
      <c r="J39" s="2339"/>
      <c r="K39" s="2339"/>
      <c r="L39" s="2339"/>
      <c r="M39" s="2339"/>
      <c r="N39" s="2339"/>
      <c r="O39" s="2339"/>
      <c r="P39" s="2339"/>
      <c r="Q39" s="2339"/>
      <c r="R39" s="2339"/>
      <c r="S39" s="2339"/>
      <c r="T39" s="2339"/>
      <c r="U39" s="2339"/>
      <c r="V39" s="2339"/>
      <c r="W39" s="2339"/>
      <c r="X39" s="2339"/>
      <c r="Y39" s="2339"/>
      <c r="Z39" s="2339"/>
      <c r="AA39" s="2339"/>
      <c r="AB39" s="2340"/>
    </row>
    <row r="40" spans="1:28" x14ac:dyDescent="0.25">
      <c r="A40" s="532"/>
      <c r="B40" s="533" t="s">
        <v>762</v>
      </c>
      <c r="C40" s="2338"/>
      <c r="D40" s="2339"/>
      <c r="E40" s="2339"/>
      <c r="F40" s="2339"/>
      <c r="G40" s="2339"/>
      <c r="H40" s="2339"/>
      <c r="I40" s="2339"/>
      <c r="J40" s="2339"/>
      <c r="K40" s="2339"/>
      <c r="L40" s="2339"/>
      <c r="M40" s="2339"/>
      <c r="N40" s="2339"/>
      <c r="O40" s="2339"/>
      <c r="P40" s="2339"/>
      <c r="Q40" s="2339"/>
      <c r="R40" s="2339"/>
      <c r="S40" s="2339"/>
      <c r="T40" s="2339"/>
      <c r="U40" s="2339"/>
      <c r="V40" s="2339"/>
      <c r="W40" s="2339"/>
      <c r="X40" s="2339"/>
      <c r="Y40" s="2339"/>
      <c r="Z40" s="2339"/>
      <c r="AA40" s="2339"/>
      <c r="AB40" s="2340"/>
    </row>
    <row r="41" spans="1:28" x14ac:dyDescent="0.25">
      <c r="A41" s="532"/>
      <c r="B41" s="417" t="s">
        <v>909</v>
      </c>
      <c r="C41" s="2338"/>
      <c r="D41" s="2339"/>
      <c r="E41" s="2339"/>
      <c r="F41" s="2339"/>
      <c r="G41" s="2339"/>
      <c r="H41" s="2339"/>
      <c r="I41" s="2339"/>
      <c r="J41" s="2339"/>
      <c r="K41" s="2339"/>
      <c r="L41" s="2339"/>
      <c r="M41" s="2339"/>
      <c r="N41" s="2339"/>
      <c r="O41" s="2339"/>
      <c r="P41" s="2339"/>
      <c r="Q41" s="2339"/>
      <c r="R41" s="2339"/>
      <c r="S41" s="2339"/>
      <c r="T41" s="2339"/>
      <c r="U41" s="2339"/>
      <c r="V41" s="2339"/>
      <c r="W41" s="2339"/>
      <c r="X41" s="2339"/>
      <c r="Y41" s="2339"/>
      <c r="Z41" s="2339"/>
      <c r="AA41" s="2339"/>
      <c r="AB41" s="2340"/>
    </row>
    <row r="42" spans="1:28" x14ac:dyDescent="0.25">
      <c r="A42" s="532"/>
      <c r="B42" s="417" t="s">
        <v>909</v>
      </c>
      <c r="C42" s="2338"/>
      <c r="D42" s="2339"/>
      <c r="E42" s="2339"/>
      <c r="F42" s="2339"/>
      <c r="G42" s="2339"/>
      <c r="H42" s="2339"/>
      <c r="I42" s="2339"/>
      <c r="J42" s="2339"/>
      <c r="K42" s="2339"/>
      <c r="L42" s="2339"/>
      <c r="M42" s="2339"/>
      <c r="N42" s="2339"/>
      <c r="O42" s="2339"/>
      <c r="P42" s="2339"/>
      <c r="Q42" s="2339"/>
      <c r="R42" s="2339"/>
      <c r="S42" s="2339"/>
      <c r="T42" s="2339"/>
      <c r="U42" s="2339"/>
      <c r="V42" s="2339"/>
      <c r="W42" s="2339"/>
      <c r="X42" s="2339"/>
      <c r="Y42" s="2339"/>
      <c r="Z42" s="2339"/>
      <c r="AA42" s="2339"/>
      <c r="AB42" s="2340"/>
    </row>
    <row r="43" spans="1:28" x14ac:dyDescent="0.25">
      <c r="A43" s="532"/>
      <c r="B43" s="417" t="s">
        <v>909</v>
      </c>
      <c r="C43" s="2338"/>
      <c r="D43" s="2339"/>
      <c r="E43" s="2339"/>
      <c r="F43" s="2339"/>
      <c r="G43" s="2339"/>
      <c r="H43" s="2339"/>
      <c r="I43" s="2339"/>
      <c r="J43" s="2339"/>
      <c r="K43" s="2339"/>
      <c r="L43" s="2339"/>
      <c r="M43" s="2339"/>
      <c r="N43" s="2339"/>
      <c r="O43" s="2339"/>
      <c r="P43" s="2339"/>
      <c r="Q43" s="2339"/>
      <c r="R43" s="2339"/>
      <c r="S43" s="2339"/>
      <c r="T43" s="2339"/>
      <c r="U43" s="2339"/>
      <c r="V43" s="2339"/>
      <c r="W43" s="2339"/>
      <c r="X43" s="2339"/>
      <c r="Y43" s="2339"/>
      <c r="Z43" s="2339"/>
      <c r="AA43" s="2339"/>
      <c r="AB43" s="2340"/>
    </row>
    <row r="44" spans="1:28" x14ac:dyDescent="0.25">
      <c r="A44" s="532"/>
      <c r="B44" s="417"/>
      <c r="C44" s="2341"/>
      <c r="D44" s="2342"/>
      <c r="E44" s="2342"/>
      <c r="F44" s="2342"/>
      <c r="G44" s="2342"/>
      <c r="H44" s="2342"/>
      <c r="I44" s="2342"/>
      <c r="J44" s="2342"/>
      <c r="K44" s="2342"/>
      <c r="L44" s="2342"/>
      <c r="M44" s="2342"/>
      <c r="N44" s="2342"/>
      <c r="O44" s="2342"/>
      <c r="P44" s="2342"/>
      <c r="Q44" s="2342"/>
      <c r="R44" s="2342"/>
      <c r="S44" s="2342"/>
      <c r="T44" s="2342"/>
      <c r="U44" s="2342"/>
      <c r="V44" s="2342"/>
      <c r="W44" s="2342"/>
      <c r="X44" s="2342"/>
      <c r="Y44" s="2342"/>
      <c r="Z44" s="2342"/>
      <c r="AA44" s="2342"/>
      <c r="AB44" s="2343"/>
    </row>
    <row r="45" spans="1:28" x14ac:dyDescent="0.25">
      <c r="A45" s="417"/>
      <c r="B45" s="535" t="s">
        <v>818</v>
      </c>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row>
    <row r="46" spans="1:28" x14ac:dyDescent="0.25">
      <c r="A46" s="414"/>
      <c r="B46" s="414"/>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row>
    <row r="47" spans="1:28" x14ac:dyDescent="0.25">
      <c r="A47" s="414" t="s">
        <v>992</v>
      </c>
      <c r="B47" s="414"/>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row>
  </sheetData>
  <mergeCells count="13">
    <mergeCell ref="A1:AB1"/>
    <mergeCell ref="A4:A7"/>
    <mergeCell ref="B4:B7"/>
    <mergeCell ref="C4:C7"/>
    <mergeCell ref="E4:E7"/>
    <mergeCell ref="F4:F7"/>
    <mergeCell ref="G4:G7"/>
    <mergeCell ref="H4:N5"/>
    <mergeCell ref="C8:AB44"/>
    <mergeCell ref="O4:U5"/>
    <mergeCell ref="V4:AB5"/>
    <mergeCell ref="D4:D7"/>
    <mergeCell ref="A2:AB2"/>
  </mergeCells>
  <phoneticPr fontId="43" type="noConversion"/>
  <pageMargins left="0" right="0" top="0.98" bottom="0.23622047244094491" header="0.23622047244094491" footer="0.23622047244094491"/>
  <pageSetup paperSize="9" scale="44"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B17"/>
  <sheetViews>
    <sheetView showGridLines="0" view="pageBreakPreview" zoomScaleNormal="80" zoomScaleSheetLayoutView="100" workbookViewId="0">
      <selection sqref="A1:D1"/>
    </sheetView>
  </sheetViews>
  <sheetFormatPr defaultColWidth="9.140625" defaultRowHeight="15" x14ac:dyDescent="0.25"/>
  <cols>
    <col min="1" max="1" width="5.140625" style="528" customWidth="1"/>
    <col min="2" max="2" width="26.28515625" style="528" customWidth="1"/>
    <col min="3" max="5" width="9.85546875" style="528" hidden="1" customWidth="1"/>
    <col min="6" max="6" width="13.5703125" style="528" customWidth="1"/>
    <col min="7" max="7" width="21.42578125" style="528" customWidth="1"/>
    <col min="8" max="10" width="14.42578125" style="528" customWidth="1"/>
    <col min="11" max="11" width="12" style="528" customWidth="1"/>
    <col min="12" max="12" width="13.28515625" style="528" bestFit="1" customWidth="1"/>
    <col min="13" max="15" width="12.5703125" style="528" customWidth="1"/>
    <col min="16" max="16" width="14.85546875" style="528" customWidth="1"/>
    <col min="17" max="17" width="12.85546875" style="528" customWidth="1"/>
    <col min="18" max="18" width="14.42578125" style="528" customWidth="1"/>
    <col min="19" max="19" width="16" style="528" customWidth="1"/>
    <col min="20" max="20" width="12.7109375" style="528" customWidth="1"/>
    <col min="21" max="21" width="14" style="528" customWidth="1"/>
    <col min="22" max="24" width="12.7109375" style="528" customWidth="1"/>
    <col min="25" max="25" width="15.28515625" style="528" customWidth="1"/>
    <col min="26" max="26" width="12.5703125" style="528" customWidth="1"/>
    <col min="27" max="27" width="13.42578125" style="528" customWidth="1"/>
    <col min="28" max="28" width="13.5703125" style="528" customWidth="1"/>
    <col min="29" max="31" width="9.140625" style="528"/>
    <col min="32" max="32" width="11.28515625" style="528" customWidth="1"/>
    <col min="33" max="16384" width="9.140625" style="528"/>
  </cols>
  <sheetData>
    <row r="1" spans="1:28" ht="15" customHeight="1" x14ac:dyDescent="0.25">
      <c r="A1" s="2357" t="s">
        <v>1193</v>
      </c>
      <c r="B1" s="2358"/>
      <c r="C1" s="2358"/>
      <c r="D1" s="2358"/>
      <c r="E1" s="2358"/>
      <c r="F1" s="2358"/>
      <c r="G1" s="2359"/>
    </row>
    <row r="2" spans="1:28" ht="15.75" customHeight="1" x14ac:dyDescent="0.25">
      <c r="A2" s="2360" t="s">
        <v>998</v>
      </c>
      <c r="B2" s="2304"/>
      <c r="C2" s="2304"/>
      <c r="D2" s="2304"/>
      <c r="E2" s="2304"/>
      <c r="F2" s="2304"/>
      <c r="G2" s="2361"/>
      <c r="H2" s="529"/>
      <c r="I2" s="529"/>
      <c r="J2" s="529"/>
      <c r="K2" s="529"/>
      <c r="L2" s="529"/>
      <c r="M2" s="529"/>
      <c r="N2" s="529"/>
      <c r="O2" s="529"/>
      <c r="P2" s="529"/>
      <c r="Q2" s="529"/>
      <c r="R2" s="529"/>
      <c r="S2" s="529"/>
      <c r="T2" s="529"/>
      <c r="U2" s="529"/>
      <c r="V2" s="529"/>
      <c r="W2" s="529"/>
      <c r="X2" s="529"/>
      <c r="Y2" s="529"/>
      <c r="Z2" s="529"/>
      <c r="AA2" s="529"/>
      <c r="AB2" s="529"/>
    </row>
    <row r="3" spans="1:28" ht="15.75" customHeight="1" x14ac:dyDescent="0.25">
      <c r="A3" s="1565"/>
      <c r="B3" s="1566"/>
      <c r="C3" s="1566"/>
      <c r="D3" s="1566"/>
      <c r="E3" s="1566"/>
      <c r="F3" s="1566"/>
      <c r="G3" s="1539" t="s">
        <v>1377</v>
      </c>
      <c r="H3" s="1539"/>
      <c r="I3" s="529"/>
      <c r="J3" s="529"/>
      <c r="K3" s="529"/>
      <c r="L3" s="529"/>
      <c r="M3" s="529"/>
      <c r="N3" s="529"/>
      <c r="O3" s="529"/>
      <c r="P3" s="529"/>
      <c r="Q3" s="529"/>
      <c r="R3" s="529"/>
      <c r="S3" s="529"/>
      <c r="T3" s="529"/>
      <c r="U3" s="529"/>
      <c r="V3" s="529"/>
      <c r="W3" s="529"/>
      <c r="X3" s="529"/>
      <c r="Y3" s="529"/>
      <c r="Z3" s="529"/>
      <c r="AA3" s="529"/>
      <c r="AB3" s="529"/>
    </row>
    <row r="4" spans="1:28" ht="14.1" customHeight="1" thickBot="1" x14ac:dyDescent="0.3">
      <c r="A4" s="1557"/>
      <c r="B4" s="1558"/>
      <c r="C4" s="1558"/>
      <c r="D4" s="1558"/>
      <c r="E4" s="1558"/>
      <c r="F4" s="1559" t="s">
        <v>997</v>
      </c>
      <c r="G4" s="1556"/>
      <c r="H4" s="529"/>
      <c r="I4" s="529"/>
      <c r="J4" s="529"/>
      <c r="K4" s="529"/>
      <c r="L4" s="529"/>
      <c r="M4" s="529"/>
      <c r="N4" s="529"/>
      <c r="O4" s="529"/>
      <c r="P4" s="529"/>
      <c r="Q4" s="529"/>
      <c r="R4" s="529"/>
      <c r="S4" s="529"/>
      <c r="T4" s="529"/>
      <c r="U4" s="529"/>
      <c r="V4" s="529"/>
      <c r="W4" s="529"/>
      <c r="X4" s="529"/>
      <c r="Y4" s="529"/>
      <c r="Z4" s="529"/>
      <c r="AA4" s="529"/>
      <c r="AB4" s="529"/>
    </row>
    <row r="5" spans="1:28" ht="14.1" customHeight="1" x14ac:dyDescent="0.25">
      <c r="A5" s="2352" t="s">
        <v>1340</v>
      </c>
      <c r="B5" s="2350" t="s">
        <v>48</v>
      </c>
      <c r="C5" s="1332"/>
      <c r="D5" s="1332"/>
      <c r="E5" s="1332"/>
      <c r="F5" s="1442" t="s">
        <v>757</v>
      </c>
      <c r="G5" s="1037" t="s">
        <v>1111</v>
      </c>
      <c r="H5" s="529"/>
      <c r="I5" s="529"/>
      <c r="J5" s="529"/>
      <c r="K5" s="529"/>
      <c r="L5" s="529"/>
      <c r="M5" s="529"/>
      <c r="N5" s="529"/>
      <c r="O5" s="529"/>
      <c r="P5" s="529"/>
      <c r="Q5" s="529"/>
      <c r="R5" s="529"/>
      <c r="S5" s="529"/>
      <c r="T5" s="529"/>
      <c r="U5" s="529"/>
      <c r="V5" s="529"/>
      <c r="W5" s="529"/>
      <c r="X5" s="529"/>
      <c r="Y5" s="529"/>
      <c r="Z5" s="529"/>
      <c r="AA5" s="529"/>
      <c r="AB5" s="529"/>
    </row>
    <row r="6" spans="1:28" s="539" customFormat="1" x14ac:dyDescent="0.25">
      <c r="A6" s="2353"/>
      <c r="B6" s="2351"/>
      <c r="C6" s="1443" t="s">
        <v>1276</v>
      </c>
      <c r="D6" s="1443" t="s">
        <v>1277</v>
      </c>
      <c r="E6" s="1443" t="s">
        <v>1196</v>
      </c>
      <c r="F6" s="1443" t="s">
        <v>1278</v>
      </c>
      <c r="G6" s="1333" t="s">
        <v>1339</v>
      </c>
      <c r="H6" s="538"/>
      <c r="I6" s="538"/>
      <c r="J6" s="538"/>
      <c r="K6" s="538"/>
      <c r="L6" s="538"/>
      <c r="M6" s="538"/>
    </row>
    <row r="7" spans="1:28" s="539" customFormat="1" x14ac:dyDescent="0.25">
      <c r="A7" s="1038">
        <v>1</v>
      </c>
      <c r="B7" s="775" t="s">
        <v>1133</v>
      </c>
      <c r="C7" s="1329">
        <v>6897.7601000000004</v>
      </c>
      <c r="D7" s="1329">
        <v>6144.6593000000003</v>
      </c>
      <c r="E7" s="1329">
        <v>6805.0500000000011</v>
      </c>
      <c r="F7" s="1329">
        <v>7837.7488672999998</v>
      </c>
      <c r="G7" s="1560">
        <v>9388.979049208474</v>
      </c>
      <c r="H7" s="538"/>
      <c r="I7" s="538"/>
      <c r="J7" s="538"/>
      <c r="K7" s="538"/>
      <c r="L7" s="538"/>
      <c r="M7" s="538"/>
    </row>
    <row r="8" spans="1:28" s="539" customFormat="1" x14ac:dyDescent="0.25">
      <c r="A8" s="1038">
        <v>2</v>
      </c>
      <c r="B8" s="775" t="s">
        <v>93</v>
      </c>
      <c r="C8" s="1329">
        <v>3280.9899000000014</v>
      </c>
      <c r="D8" s="1329">
        <v>3428.0397000000007</v>
      </c>
      <c r="E8" s="1329">
        <v>3919.7028997999987</v>
      </c>
      <c r="F8" s="1329">
        <v>4132.223836109999</v>
      </c>
      <c r="G8" s="1560">
        <v>5123.2225299999982</v>
      </c>
      <c r="H8" s="538"/>
      <c r="I8" s="538"/>
      <c r="J8" s="538"/>
      <c r="K8" s="538"/>
      <c r="L8" s="538"/>
      <c r="M8" s="538"/>
    </row>
    <row r="9" spans="1:28" s="539" customFormat="1" ht="30" x14ac:dyDescent="0.25">
      <c r="A9" s="1038">
        <v>3</v>
      </c>
      <c r="B9" s="775" t="s">
        <v>1279</v>
      </c>
      <c r="C9" s="1329">
        <v>308.36270000000002</v>
      </c>
      <c r="D9" s="1329">
        <v>278.84460000000001</v>
      </c>
      <c r="E9" s="1329">
        <v>255.2077146</v>
      </c>
      <c r="F9" s="1329">
        <v>386.17615932967897</v>
      </c>
      <c r="G9" s="1560">
        <v>406.6351899932514</v>
      </c>
      <c r="H9" s="538"/>
      <c r="I9" s="538"/>
      <c r="J9" s="538"/>
      <c r="K9" s="538"/>
      <c r="L9" s="538"/>
      <c r="M9" s="538"/>
    </row>
    <row r="10" spans="1:28" s="539" customFormat="1" ht="30" x14ac:dyDescent="0.25">
      <c r="A10" s="1038">
        <v>4</v>
      </c>
      <c r="B10" s="775" t="s">
        <v>1280</v>
      </c>
      <c r="C10" s="1329">
        <v>0</v>
      </c>
      <c r="D10" s="1329">
        <v>0</v>
      </c>
      <c r="E10" s="1329">
        <v>0</v>
      </c>
      <c r="F10" s="1329">
        <v>0</v>
      </c>
      <c r="G10" s="1560">
        <v>0</v>
      </c>
      <c r="H10" s="538"/>
      <c r="I10" s="538"/>
      <c r="J10" s="538"/>
      <c r="K10" s="538"/>
      <c r="L10" s="538"/>
      <c r="M10" s="538"/>
    </row>
    <row r="11" spans="1:28" s="539" customFormat="1" ht="30" x14ac:dyDescent="0.25">
      <c r="A11" s="1038">
        <v>5</v>
      </c>
      <c r="B11" s="775" t="s">
        <v>1281</v>
      </c>
      <c r="C11" s="1329">
        <v>281.66660000000002</v>
      </c>
      <c r="D11" s="1329">
        <v>107.6922</v>
      </c>
      <c r="E11" s="1329">
        <v>168.19702290000001</v>
      </c>
      <c r="F11" s="1329">
        <v>162.48986953828538</v>
      </c>
      <c r="G11" s="1560">
        <v>174.40136919775341</v>
      </c>
      <c r="H11" s="538"/>
      <c r="I11" s="538"/>
      <c r="J11" s="538"/>
      <c r="K11" s="538"/>
      <c r="L11" s="538"/>
      <c r="M11" s="538"/>
    </row>
    <row r="12" spans="1:28" s="539" customFormat="1" x14ac:dyDescent="0.25">
      <c r="A12" s="1038">
        <v>6</v>
      </c>
      <c r="B12" s="776" t="s">
        <v>1282</v>
      </c>
      <c r="C12" s="1330">
        <v>10768.779300000002</v>
      </c>
      <c r="D12" s="1330">
        <v>9959.2358000000004</v>
      </c>
      <c r="E12" s="1330">
        <v>11148.157637299999</v>
      </c>
      <c r="F12" s="1330">
        <v>12518.638732277965</v>
      </c>
      <c r="G12" s="1561">
        <v>15093.238138399476</v>
      </c>
      <c r="H12" s="538"/>
      <c r="I12" s="538"/>
      <c r="J12" s="538"/>
      <c r="K12" s="538"/>
      <c r="L12" s="538"/>
      <c r="M12" s="538"/>
    </row>
    <row r="13" spans="1:28" s="539" customFormat="1" ht="30" x14ac:dyDescent="0.25">
      <c r="A13" s="1038">
        <v>7</v>
      </c>
      <c r="B13" s="777" t="s">
        <v>1283</v>
      </c>
      <c r="C13" s="1329">
        <v>4624.1200000000017</v>
      </c>
      <c r="D13" s="1329">
        <v>3154.1857999999997</v>
      </c>
      <c r="E13" s="1329">
        <v>3310.40877</v>
      </c>
      <c r="F13" s="1329">
        <v>3129.6596830694912</v>
      </c>
      <c r="G13" s="1560">
        <v>3773.309534599869</v>
      </c>
      <c r="H13" s="538"/>
      <c r="I13" s="538"/>
      <c r="J13" s="538"/>
      <c r="K13" s="538"/>
      <c r="L13" s="538"/>
      <c r="M13" s="538"/>
    </row>
    <row r="14" spans="1:28" s="539" customFormat="1" x14ac:dyDescent="0.25">
      <c r="A14" s="1038">
        <v>8</v>
      </c>
      <c r="B14" s="778" t="s">
        <v>1284</v>
      </c>
      <c r="C14" s="1330">
        <v>6144.6593000000003</v>
      </c>
      <c r="D14" s="1330">
        <v>6805.0500000000011</v>
      </c>
      <c r="E14" s="1330">
        <v>7837.7488672999998</v>
      </c>
      <c r="F14" s="1330">
        <v>9388.979049208474</v>
      </c>
      <c r="G14" s="1561">
        <v>11319.928603799606</v>
      </c>
      <c r="H14" s="538"/>
      <c r="I14" s="538"/>
      <c r="J14" s="538"/>
      <c r="K14" s="538"/>
      <c r="L14" s="538"/>
      <c r="M14" s="538"/>
    </row>
    <row r="15" spans="1:28" s="539" customFormat="1" ht="15.75" thickBot="1" x14ac:dyDescent="0.3">
      <c r="A15" s="1039"/>
      <c r="B15" s="1040"/>
      <c r="C15" s="1040"/>
      <c r="D15" s="1040"/>
      <c r="E15" s="1040"/>
      <c r="F15" s="1040"/>
      <c r="G15" s="1331"/>
      <c r="H15" s="538"/>
      <c r="I15" s="538"/>
      <c r="J15" s="538"/>
      <c r="K15" s="538"/>
      <c r="L15" s="538"/>
      <c r="M15" s="538"/>
    </row>
    <row r="16" spans="1:28" s="539" customFormat="1" ht="15.75" thickBot="1" x14ac:dyDescent="0.3">
      <c r="A16" s="1562"/>
      <c r="B16" s="1563"/>
      <c r="C16" s="1563"/>
      <c r="D16" s="1563"/>
      <c r="E16" s="1563"/>
      <c r="F16" s="1563"/>
      <c r="G16" s="1564"/>
      <c r="H16" s="538"/>
      <c r="I16" s="538"/>
      <c r="J16" s="538"/>
      <c r="K16" s="538"/>
      <c r="L16" s="538"/>
      <c r="M16" s="538"/>
    </row>
    <row r="17" spans="1:7" ht="15.75" thickBot="1" x14ac:dyDescent="0.3">
      <c r="A17" s="2354" t="s">
        <v>533</v>
      </c>
      <c r="B17" s="2355"/>
      <c r="C17" s="2355"/>
      <c r="D17" s="2355"/>
      <c r="E17" s="2355"/>
      <c r="F17" s="2355"/>
      <c r="G17" s="2356"/>
    </row>
  </sheetData>
  <mergeCells count="5">
    <mergeCell ref="B5:B6"/>
    <mergeCell ref="A5:A6"/>
    <mergeCell ref="A17:G17"/>
    <mergeCell ref="A1:G1"/>
    <mergeCell ref="A2:G2"/>
  </mergeCells>
  <printOptions horizontalCentered="1"/>
  <pageMargins left="0" right="0" top="0.23622047244094499" bottom="0.23622047244094499" header="0.23622047244094499" footer="0.23622047244094499"/>
  <pageSetup paperSize="9" scale="120"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F26"/>
  <sheetViews>
    <sheetView view="pageBreakPreview" zoomScaleNormal="100" zoomScaleSheetLayoutView="100" workbookViewId="0">
      <selection activeCell="G15" sqref="G15"/>
    </sheetView>
  </sheetViews>
  <sheetFormatPr defaultColWidth="9.140625" defaultRowHeight="15" x14ac:dyDescent="0.25"/>
  <cols>
    <col min="1" max="1" width="9.7109375" style="55" customWidth="1"/>
    <col min="2" max="2" width="13.42578125" style="55" customWidth="1"/>
    <col min="3" max="3" width="11.85546875" style="55" customWidth="1"/>
    <col min="4" max="4" width="16.140625" style="55" customWidth="1"/>
    <col min="5" max="5" width="19" style="55" customWidth="1"/>
    <col min="6" max="6" width="19.42578125" style="55" customWidth="1"/>
    <col min="7" max="16384" width="9.140625" style="55"/>
  </cols>
  <sheetData>
    <row r="1" spans="1:6" s="298" customFormat="1" x14ac:dyDescent="0.25">
      <c r="A1" s="2317" t="s">
        <v>787</v>
      </c>
      <c r="B1" s="2317"/>
    </row>
    <row r="2" spans="1:6" ht="21" customHeight="1" x14ac:dyDescent="0.25">
      <c r="A2" s="2333" t="s">
        <v>1190</v>
      </c>
      <c r="B2" s="2334"/>
      <c r="C2" s="2334"/>
      <c r="D2" s="2334"/>
      <c r="E2" s="2334"/>
      <c r="F2" s="2334"/>
    </row>
    <row r="3" spans="1:6" ht="21" customHeight="1" x14ac:dyDescent="0.25">
      <c r="A3" s="559" t="s">
        <v>208</v>
      </c>
      <c r="B3" s="559"/>
      <c r="C3" s="559"/>
      <c r="D3" s="559"/>
      <c r="E3" s="2276"/>
      <c r="F3" s="2276"/>
    </row>
    <row r="4" spans="1:6" ht="21" customHeight="1" x14ac:dyDescent="0.25">
      <c r="A4" s="121"/>
      <c r="E4" s="2368" t="s">
        <v>392</v>
      </c>
      <c r="F4" s="2368"/>
    </row>
    <row r="5" spans="1:6" ht="21" customHeight="1" x14ac:dyDescent="0.25">
      <c r="A5" s="2362" t="s">
        <v>209</v>
      </c>
      <c r="B5" s="2363"/>
      <c r="C5" s="2363"/>
      <c r="D5" s="2363"/>
      <c r="E5" s="2363"/>
      <c r="F5" s="2364"/>
    </row>
    <row r="6" spans="1:6" ht="44.25" customHeight="1" x14ac:dyDescent="0.25">
      <c r="A6" s="363" t="s">
        <v>210</v>
      </c>
      <c r="B6" s="322" t="s">
        <v>211</v>
      </c>
      <c r="C6" s="322" t="s">
        <v>212</v>
      </c>
      <c r="D6" s="322" t="s">
        <v>213</v>
      </c>
      <c r="E6" s="322" t="s">
        <v>214</v>
      </c>
      <c r="F6" s="322" t="s">
        <v>215</v>
      </c>
    </row>
    <row r="7" spans="1:6" ht="21" customHeight="1" x14ac:dyDescent="0.25">
      <c r="A7" s="2369" t="s">
        <v>1189</v>
      </c>
      <c r="B7" s="2370"/>
      <c r="C7" s="2370"/>
      <c r="D7" s="2370"/>
      <c r="E7" s="2370"/>
      <c r="F7" s="2371"/>
    </row>
    <row r="8" spans="1:6" ht="21" customHeight="1" x14ac:dyDescent="0.25">
      <c r="A8" s="2372"/>
      <c r="B8" s="2373"/>
      <c r="C8" s="2373"/>
      <c r="D8" s="2373"/>
      <c r="E8" s="2373"/>
      <c r="F8" s="2374"/>
    </row>
    <row r="9" spans="1:6" ht="21" customHeight="1" x14ac:dyDescent="0.25">
      <c r="A9" s="2372"/>
      <c r="B9" s="2373"/>
      <c r="C9" s="2373"/>
      <c r="D9" s="2373"/>
      <c r="E9" s="2373"/>
      <c r="F9" s="2374"/>
    </row>
    <row r="10" spans="1:6" ht="21" customHeight="1" x14ac:dyDescent="0.25">
      <c r="A10" s="2372"/>
      <c r="B10" s="2373"/>
      <c r="C10" s="2373"/>
      <c r="D10" s="2373"/>
      <c r="E10" s="2373"/>
      <c r="F10" s="2374"/>
    </row>
    <row r="11" spans="1:6" ht="21" customHeight="1" x14ac:dyDescent="0.25">
      <c r="A11" s="2372"/>
      <c r="B11" s="2373"/>
      <c r="C11" s="2373"/>
      <c r="D11" s="2373"/>
      <c r="E11" s="2373"/>
      <c r="F11" s="2374"/>
    </row>
    <row r="12" spans="1:6" ht="21" customHeight="1" x14ac:dyDescent="0.25">
      <c r="A12" s="2372"/>
      <c r="B12" s="2373"/>
      <c r="C12" s="2373"/>
      <c r="D12" s="2373"/>
      <c r="E12" s="2373"/>
      <c r="F12" s="2374"/>
    </row>
    <row r="13" spans="1:6" ht="21" customHeight="1" x14ac:dyDescent="0.25">
      <c r="A13" s="2375"/>
      <c r="B13" s="2376"/>
      <c r="C13" s="2376"/>
      <c r="D13" s="2376"/>
      <c r="E13" s="2376"/>
      <c r="F13" s="2377"/>
    </row>
    <row r="14" spans="1:6" ht="21" customHeight="1" x14ac:dyDescent="0.25">
      <c r="A14" s="1"/>
      <c r="B14" s="1"/>
      <c r="C14" s="281"/>
      <c r="D14" s="281"/>
      <c r="E14" s="281"/>
      <c r="F14" s="281"/>
    </row>
    <row r="15" spans="1:6" ht="28.5" customHeight="1" x14ac:dyDescent="0.25">
      <c r="A15" s="2365" t="s">
        <v>993</v>
      </c>
      <c r="B15" s="2366"/>
      <c r="C15" s="2366"/>
      <c r="D15" s="2366"/>
      <c r="E15" s="2366"/>
      <c r="F15" s="2367"/>
    </row>
    <row r="16" spans="1:6" ht="21" customHeight="1" x14ac:dyDescent="0.25"/>
    <row r="17" spans="1:6" ht="21" customHeight="1" x14ac:dyDescent="0.25">
      <c r="E17" s="2332"/>
      <c r="F17" s="2332"/>
    </row>
    <row r="18" spans="1:6" ht="21" customHeight="1" x14ac:dyDescent="0.25">
      <c r="E18" s="119"/>
      <c r="F18" s="119"/>
    </row>
    <row r="19" spans="1:6" ht="21" hidden="1" customHeight="1" x14ac:dyDescent="0.25">
      <c r="E19" s="119"/>
      <c r="F19" s="119"/>
    </row>
    <row r="20" spans="1:6" ht="21" hidden="1" customHeight="1" x14ac:dyDescent="0.25">
      <c r="A20" s="144" t="s">
        <v>316</v>
      </c>
      <c r="B20" s="144"/>
      <c r="C20" s="144"/>
      <c r="D20" s="144"/>
      <c r="E20" s="144"/>
      <c r="F20" s="144"/>
    </row>
    <row r="21" spans="1:6" ht="21" hidden="1" customHeight="1" x14ac:dyDescent="0.25">
      <c r="A21" s="117">
        <v>1</v>
      </c>
      <c r="B21" s="145" t="s">
        <v>433</v>
      </c>
      <c r="C21" s="2278" t="s">
        <v>483</v>
      </c>
      <c r="D21" s="2107"/>
      <c r="E21" s="2107"/>
      <c r="F21" s="2256"/>
    </row>
    <row r="22" spans="1:6" ht="21" hidden="1" customHeight="1" x14ac:dyDescent="0.25">
      <c r="A22" s="117">
        <v>2</v>
      </c>
      <c r="B22" s="3" t="s">
        <v>440</v>
      </c>
      <c r="C22" s="2278" t="s">
        <v>155</v>
      </c>
      <c r="D22" s="2107"/>
      <c r="E22" s="2107"/>
      <c r="F22" s="2256"/>
    </row>
    <row r="23" spans="1:6" ht="21" hidden="1" customHeight="1" x14ac:dyDescent="0.25">
      <c r="A23" s="117">
        <v>3</v>
      </c>
      <c r="B23" s="3" t="s">
        <v>425</v>
      </c>
      <c r="C23" s="2278" t="s">
        <v>535</v>
      </c>
      <c r="D23" s="2107"/>
      <c r="E23" s="2107"/>
      <c r="F23" s="2256"/>
    </row>
    <row r="24" spans="1:6" ht="21" hidden="1" customHeight="1" x14ac:dyDescent="0.25">
      <c r="A24" s="117">
        <v>4</v>
      </c>
      <c r="B24" s="3" t="s">
        <v>426</v>
      </c>
      <c r="C24" s="2278" t="s">
        <v>536</v>
      </c>
      <c r="D24" s="2107"/>
      <c r="E24" s="2107"/>
      <c r="F24" s="2256"/>
    </row>
    <row r="25" spans="1:6" ht="21" hidden="1" customHeight="1" x14ac:dyDescent="0.25">
      <c r="A25" s="117">
        <v>5</v>
      </c>
      <c r="B25" s="3" t="s">
        <v>428</v>
      </c>
      <c r="C25" s="2278"/>
      <c r="D25" s="2107"/>
      <c r="E25" s="2107"/>
      <c r="F25" s="2256"/>
    </row>
    <row r="26" spans="1:6" hidden="1" x14ac:dyDescent="0.25"/>
  </sheetData>
  <mergeCells count="13">
    <mergeCell ref="A1:B1"/>
    <mergeCell ref="A5:F5"/>
    <mergeCell ref="C24:F24"/>
    <mergeCell ref="C25:F25"/>
    <mergeCell ref="A15:F15"/>
    <mergeCell ref="A2:F2"/>
    <mergeCell ref="E17:F17"/>
    <mergeCell ref="C21:F21"/>
    <mergeCell ref="C22:F22"/>
    <mergeCell ref="C23:F23"/>
    <mergeCell ref="E3:F3"/>
    <mergeCell ref="E4:F4"/>
    <mergeCell ref="A7:F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pageSetUpPr fitToPage="1"/>
  </sheetPr>
  <dimension ref="A1:F70"/>
  <sheetViews>
    <sheetView view="pageBreakPreview" zoomScaleNormal="100" zoomScaleSheetLayoutView="100" zoomScalePageLayoutView="85" workbookViewId="0">
      <selection activeCell="D5" sqref="D5"/>
    </sheetView>
  </sheetViews>
  <sheetFormatPr defaultRowHeight="15" x14ac:dyDescent="0.25"/>
  <cols>
    <col min="1" max="1" width="9.140625" style="364"/>
    <col min="2" max="2" width="0" hidden="1" customWidth="1"/>
    <col min="3" max="3" width="8.85546875" style="364" customWidth="1"/>
    <col min="4" max="4" width="80.85546875" style="568" bestFit="1" customWidth="1"/>
    <col min="5" max="8" width="9.140625" customWidth="1"/>
    <col min="218" max="218" width="12.28515625" customWidth="1"/>
    <col min="219" max="219" width="60" customWidth="1"/>
    <col min="474" max="474" width="12.28515625" customWidth="1"/>
    <col min="475" max="475" width="60" customWidth="1"/>
    <col min="730" max="730" width="12.28515625" customWidth="1"/>
    <col min="731" max="731" width="60" customWidth="1"/>
    <col min="986" max="986" width="12.28515625" customWidth="1"/>
    <col min="987" max="987" width="60" customWidth="1"/>
    <col min="1242" max="1242" width="12.28515625" customWidth="1"/>
    <col min="1243" max="1243" width="60" customWidth="1"/>
    <col min="1498" max="1498" width="12.28515625" customWidth="1"/>
    <col min="1499" max="1499" width="60" customWidth="1"/>
    <col min="1754" max="1754" width="12.28515625" customWidth="1"/>
    <col min="1755" max="1755" width="60" customWidth="1"/>
    <col min="2010" max="2010" width="12.28515625" customWidth="1"/>
    <col min="2011" max="2011" width="60" customWidth="1"/>
    <col min="2266" max="2266" width="12.28515625" customWidth="1"/>
    <col min="2267" max="2267" width="60" customWidth="1"/>
    <col min="2522" max="2522" width="12.28515625" customWidth="1"/>
    <col min="2523" max="2523" width="60" customWidth="1"/>
    <col min="2778" max="2778" width="12.28515625" customWidth="1"/>
    <col min="2779" max="2779" width="60" customWidth="1"/>
    <col min="3034" max="3034" width="12.28515625" customWidth="1"/>
    <col min="3035" max="3035" width="60" customWidth="1"/>
    <col min="3290" max="3290" width="12.28515625" customWidth="1"/>
    <col min="3291" max="3291" width="60" customWidth="1"/>
    <col min="3546" max="3546" width="12.28515625" customWidth="1"/>
    <col min="3547" max="3547" width="60" customWidth="1"/>
    <col min="3802" max="3802" width="12.28515625" customWidth="1"/>
    <col min="3803" max="3803" width="60" customWidth="1"/>
    <col min="4058" max="4058" width="12.28515625" customWidth="1"/>
    <col min="4059" max="4059" width="60" customWidth="1"/>
    <col min="4314" max="4314" width="12.28515625" customWidth="1"/>
    <col min="4315" max="4315" width="60" customWidth="1"/>
    <col min="4570" max="4570" width="12.28515625" customWidth="1"/>
    <col min="4571" max="4571" width="60" customWidth="1"/>
    <col min="4826" max="4826" width="12.28515625" customWidth="1"/>
    <col min="4827" max="4827" width="60" customWidth="1"/>
    <col min="5082" max="5082" width="12.28515625" customWidth="1"/>
    <col min="5083" max="5083" width="60" customWidth="1"/>
    <col min="5338" max="5338" width="12.28515625" customWidth="1"/>
    <col min="5339" max="5339" width="60" customWidth="1"/>
    <col min="5594" max="5594" width="12.28515625" customWidth="1"/>
    <col min="5595" max="5595" width="60" customWidth="1"/>
    <col min="5850" max="5850" width="12.28515625" customWidth="1"/>
    <col min="5851" max="5851" width="60" customWidth="1"/>
    <col min="6106" max="6106" width="12.28515625" customWidth="1"/>
    <col min="6107" max="6107" width="60" customWidth="1"/>
    <col min="6362" max="6362" width="12.28515625" customWidth="1"/>
    <col min="6363" max="6363" width="60" customWidth="1"/>
    <col min="6618" max="6618" width="12.28515625" customWidth="1"/>
    <col min="6619" max="6619" width="60" customWidth="1"/>
    <col min="6874" max="6874" width="12.28515625" customWidth="1"/>
    <col min="6875" max="6875" width="60" customWidth="1"/>
    <col min="7130" max="7130" width="12.28515625" customWidth="1"/>
    <col min="7131" max="7131" width="60" customWidth="1"/>
    <col min="7386" max="7386" width="12.28515625" customWidth="1"/>
    <col min="7387" max="7387" width="60" customWidth="1"/>
    <col min="7642" max="7642" width="12.28515625" customWidth="1"/>
    <col min="7643" max="7643" width="60" customWidth="1"/>
    <col min="7898" max="7898" width="12.28515625" customWidth="1"/>
    <col min="7899" max="7899" width="60" customWidth="1"/>
    <col min="8154" max="8154" width="12.28515625" customWidth="1"/>
    <col min="8155" max="8155" width="60" customWidth="1"/>
    <col min="8410" max="8410" width="12.28515625" customWidth="1"/>
    <col min="8411" max="8411" width="60" customWidth="1"/>
    <col min="8666" max="8666" width="12.28515625" customWidth="1"/>
    <col min="8667" max="8667" width="60" customWidth="1"/>
    <col min="8922" max="8922" width="12.28515625" customWidth="1"/>
    <col min="8923" max="8923" width="60" customWidth="1"/>
    <col min="9178" max="9178" width="12.28515625" customWidth="1"/>
    <col min="9179" max="9179" width="60" customWidth="1"/>
    <col min="9434" max="9434" width="12.28515625" customWidth="1"/>
    <col min="9435" max="9435" width="60" customWidth="1"/>
    <col min="9690" max="9690" width="12.28515625" customWidth="1"/>
    <col min="9691" max="9691" width="60" customWidth="1"/>
    <col min="9946" max="9946" width="12.28515625" customWidth="1"/>
    <col min="9947" max="9947" width="60" customWidth="1"/>
    <col min="10202" max="10202" width="12.28515625" customWidth="1"/>
    <col min="10203" max="10203" width="60" customWidth="1"/>
    <col min="10458" max="10458" width="12.28515625" customWidth="1"/>
    <col min="10459" max="10459" width="60" customWidth="1"/>
    <col min="10714" max="10714" width="12.28515625" customWidth="1"/>
    <col min="10715" max="10715" width="60" customWidth="1"/>
    <col min="10970" max="10970" width="12.28515625" customWidth="1"/>
    <col min="10971" max="10971" width="60" customWidth="1"/>
    <col min="11226" max="11226" width="12.28515625" customWidth="1"/>
    <col min="11227" max="11227" width="60" customWidth="1"/>
    <col min="11482" max="11482" width="12.28515625" customWidth="1"/>
    <col min="11483" max="11483" width="60" customWidth="1"/>
    <col min="11738" max="11738" width="12.28515625" customWidth="1"/>
    <col min="11739" max="11739" width="60" customWidth="1"/>
    <col min="11994" max="11994" width="12.28515625" customWidth="1"/>
    <col min="11995" max="11995" width="60" customWidth="1"/>
    <col min="12250" max="12250" width="12.28515625" customWidth="1"/>
    <col min="12251" max="12251" width="60" customWidth="1"/>
    <col min="12506" max="12506" width="12.28515625" customWidth="1"/>
    <col min="12507" max="12507" width="60" customWidth="1"/>
    <col min="12762" max="12762" width="12.28515625" customWidth="1"/>
    <col min="12763" max="12763" width="60" customWidth="1"/>
    <col min="13018" max="13018" width="12.28515625" customWidth="1"/>
    <col min="13019" max="13019" width="60" customWidth="1"/>
    <col min="13274" max="13274" width="12.28515625" customWidth="1"/>
    <col min="13275" max="13275" width="60" customWidth="1"/>
    <col min="13530" max="13530" width="12.28515625" customWidth="1"/>
    <col min="13531" max="13531" width="60" customWidth="1"/>
    <col min="13786" max="13786" width="12.28515625" customWidth="1"/>
    <col min="13787" max="13787" width="60" customWidth="1"/>
    <col min="14042" max="14042" width="12.28515625" customWidth="1"/>
    <col min="14043" max="14043" width="60" customWidth="1"/>
    <col min="14298" max="14298" width="12.28515625" customWidth="1"/>
    <col min="14299" max="14299" width="60" customWidth="1"/>
    <col min="14554" max="14554" width="12.28515625" customWidth="1"/>
    <col min="14555" max="14555" width="60" customWidth="1"/>
    <col min="14810" max="14810" width="12.28515625" customWidth="1"/>
    <col min="14811" max="14811" width="60" customWidth="1"/>
    <col min="15066" max="15066" width="12.28515625" customWidth="1"/>
    <col min="15067" max="15067" width="60" customWidth="1"/>
    <col min="15322" max="15322" width="12.28515625" customWidth="1"/>
    <col min="15323" max="15323" width="60" customWidth="1"/>
    <col min="15578" max="15578" width="12.28515625" customWidth="1"/>
    <col min="15579" max="15579" width="60" customWidth="1"/>
    <col min="15834" max="15834" width="12.28515625" customWidth="1"/>
    <col min="15835" max="15835" width="60" customWidth="1"/>
    <col min="16090" max="16090" width="12.28515625" customWidth="1"/>
    <col min="16091" max="16091" width="60" customWidth="1"/>
  </cols>
  <sheetData>
    <row r="1" spans="1:6" ht="19.5" customHeight="1" x14ac:dyDescent="0.25">
      <c r="A1" s="2080" t="s">
        <v>1385</v>
      </c>
      <c r="B1" s="2081"/>
      <c r="C1" s="2081"/>
      <c r="D1" s="2082"/>
    </row>
    <row r="2" spans="1:6" s="889" customFormat="1" ht="19.5" customHeight="1" thickBot="1" x14ac:dyDescent="0.3">
      <c r="A2" s="905"/>
      <c r="B2" s="904"/>
      <c r="C2" s="904"/>
      <c r="D2" s="906"/>
    </row>
    <row r="3" spans="1:6" ht="14.25" customHeight="1" thickBot="1" x14ac:dyDescent="0.3">
      <c r="A3" s="2083"/>
      <c r="B3" s="2084"/>
      <c r="C3" s="2084"/>
      <c r="D3" s="2085"/>
    </row>
    <row r="4" spans="1:6" x14ac:dyDescent="0.25">
      <c r="A4" s="907">
        <v>1</v>
      </c>
      <c r="B4" s="896" t="s">
        <v>713</v>
      </c>
      <c r="C4" s="563" t="s">
        <v>102</v>
      </c>
      <c r="D4" s="908" t="str">
        <f>'F1'!A2</f>
        <v xml:space="preserve">Annual Revenue Requirement </v>
      </c>
    </row>
    <row r="5" spans="1:6" ht="13.5" customHeight="1" x14ac:dyDescent="0.25">
      <c r="A5" s="907">
        <v>2</v>
      </c>
      <c r="B5" s="100" t="s">
        <v>713</v>
      </c>
      <c r="C5" s="563" t="s">
        <v>104</v>
      </c>
      <c r="D5" s="910" t="str">
        <f>'F2'!A2</f>
        <v>Alloted Transmission Capacity (MW) of  Long Term Transmission Customers</v>
      </c>
    </row>
    <row r="6" spans="1:6" s="524" customFormat="1" ht="13.5" customHeight="1" x14ac:dyDescent="0.25">
      <c r="A6" s="907">
        <v>3</v>
      </c>
      <c r="B6" s="100"/>
      <c r="C6" s="563" t="s">
        <v>1048</v>
      </c>
      <c r="D6" s="910" t="str">
        <f>F3A!A2</f>
        <v>Charges to be paid by Long Term Transmission Customers</v>
      </c>
    </row>
    <row r="7" spans="1:6" s="524" customFormat="1" ht="13.5" customHeight="1" x14ac:dyDescent="0.25">
      <c r="A7" s="907">
        <v>4</v>
      </c>
      <c r="B7" s="100"/>
      <c r="C7" s="563" t="s">
        <v>1052</v>
      </c>
      <c r="D7" s="910" t="str">
        <f>F3B!A2</f>
        <v>Charges to be paid by Medium Term Transmission Customers</v>
      </c>
    </row>
    <row r="8" spans="1:6" ht="14.25" customHeight="1" x14ac:dyDescent="0.25">
      <c r="A8" s="907">
        <v>5</v>
      </c>
      <c r="B8" s="896" t="s">
        <v>713</v>
      </c>
      <c r="C8" s="563" t="s">
        <v>1053</v>
      </c>
      <c r="D8" s="910" t="str">
        <f>F3C!A2</f>
        <v>Charges to be paid by Short Term Transmission Customers</v>
      </c>
      <c r="E8" s="543"/>
      <c r="F8" s="543"/>
    </row>
    <row r="9" spans="1:6" s="319" customFormat="1" ht="14.25" customHeight="1" x14ac:dyDescent="0.25">
      <c r="A9" s="907">
        <v>6</v>
      </c>
      <c r="B9" s="334" t="s">
        <v>713</v>
      </c>
      <c r="C9" s="564" t="s">
        <v>108</v>
      </c>
      <c r="D9" s="910" t="str">
        <f>'F4'!A2</f>
        <v>Energy Transmitted/ Wheeled (MU)</v>
      </c>
      <c r="E9" s="543"/>
      <c r="F9" s="543"/>
    </row>
    <row r="10" spans="1:6" ht="14.25" customHeight="1" x14ac:dyDescent="0.25">
      <c r="A10" s="907">
        <v>7</v>
      </c>
      <c r="B10" s="896" t="s">
        <v>713</v>
      </c>
      <c r="C10" s="563" t="s">
        <v>125</v>
      </c>
      <c r="D10" s="908" t="str">
        <f>F4A!A2</f>
        <v>Projection of Expected Revenue at Current Tariff Rates</v>
      </c>
      <c r="E10" s="543"/>
      <c r="F10" s="543"/>
    </row>
    <row r="11" spans="1:6" ht="14.25" customHeight="1" x14ac:dyDescent="0.25">
      <c r="A11" s="907">
        <v>8</v>
      </c>
      <c r="B11" s="896" t="s">
        <v>713</v>
      </c>
      <c r="C11" s="563" t="s">
        <v>524</v>
      </c>
      <c r="D11" s="908" t="str">
        <f>F4B!A2</f>
        <v>Break-up of Revenue of FY 2019-20</v>
      </c>
      <c r="E11" s="543"/>
      <c r="F11" s="543"/>
    </row>
    <row r="12" spans="1:6" s="524" customFormat="1" ht="14.25" customHeight="1" x14ac:dyDescent="0.25">
      <c r="A12" s="907">
        <v>9</v>
      </c>
      <c r="B12" s="896"/>
      <c r="C12" s="563" t="s">
        <v>1054</v>
      </c>
      <c r="D12" s="908" t="str">
        <f>F4C!A2</f>
        <v>Projection of Expected Revenue at Proposed Tariff Rates</v>
      </c>
      <c r="E12" s="543"/>
      <c r="F12" s="543"/>
    </row>
    <row r="13" spans="1:6" s="319" customFormat="1" ht="14.25" customHeight="1" x14ac:dyDescent="0.25">
      <c r="A13" s="907">
        <v>10</v>
      </c>
      <c r="B13" s="334" t="s">
        <v>713</v>
      </c>
      <c r="C13" s="564" t="s">
        <v>107</v>
      </c>
      <c r="D13" s="911" t="str">
        <f>'F5'!A2</f>
        <v>Details of Transmission Lines and Substations</v>
      </c>
      <c r="E13" s="543"/>
      <c r="F13" s="543"/>
    </row>
    <row r="14" spans="1:6" ht="14.25" customHeight="1" x14ac:dyDescent="0.25">
      <c r="A14" s="907">
        <v>11</v>
      </c>
      <c r="B14" s="896" t="s">
        <v>713</v>
      </c>
      <c r="C14" s="563" t="s">
        <v>126</v>
      </c>
      <c r="D14" s="908" t="str">
        <f>'F6'!A2</f>
        <v>Normative Parameters Considered for Tariff Computations</v>
      </c>
      <c r="E14" s="543"/>
      <c r="F14" s="543"/>
    </row>
    <row r="15" spans="1:6" ht="14.25" hidden="1" customHeight="1" x14ac:dyDescent="0.25">
      <c r="A15" s="907">
        <v>15</v>
      </c>
      <c r="B15" s="896" t="s">
        <v>713</v>
      </c>
      <c r="C15" s="563" t="s">
        <v>115</v>
      </c>
      <c r="D15" s="908" t="str">
        <f>'F7'!A3</f>
        <v xml:space="preserve">Abstract of Capital Cost </v>
      </c>
    </row>
    <row r="16" spans="1:6" ht="14.25" hidden="1" customHeight="1" x14ac:dyDescent="0.25">
      <c r="A16" s="907">
        <v>16</v>
      </c>
      <c r="B16" s="896" t="s">
        <v>713</v>
      </c>
      <c r="C16" s="563" t="s">
        <v>118</v>
      </c>
      <c r="D16" s="908" t="str">
        <f>'F8'!A3</f>
        <v>Reconciliation of Capital Cost with Gross Block</v>
      </c>
    </row>
    <row r="17" spans="1:5" s="524" customFormat="1" ht="14.25" hidden="1" customHeight="1" x14ac:dyDescent="0.25">
      <c r="A17" s="907">
        <v>17</v>
      </c>
      <c r="B17" s="896"/>
      <c r="C17" s="563" t="s">
        <v>1055</v>
      </c>
      <c r="D17" s="908" t="str">
        <f>F8A!A3</f>
        <v xml:space="preserve">Project Details: Capitalisation Plan </v>
      </c>
    </row>
    <row r="18" spans="1:5" s="524" customFormat="1" ht="14.25" customHeight="1" x14ac:dyDescent="0.25">
      <c r="A18" s="907">
        <v>12</v>
      </c>
      <c r="B18" s="896"/>
      <c r="C18" s="563" t="s">
        <v>129</v>
      </c>
      <c r="D18" s="908" t="str">
        <f>F8B!A2</f>
        <v>Project Details: Capital Work-in-progress - Project-wise details</v>
      </c>
    </row>
    <row r="19" spans="1:5" ht="14.25" hidden="1" customHeight="1" x14ac:dyDescent="0.25">
      <c r="A19" s="907">
        <v>19</v>
      </c>
      <c r="B19" s="896" t="s">
        <v>713</v>
      </c>
      <c r="C19" s="563" t="s">
        <v>119</v>
      </c>
      <c r="D19" s="908" t="str">
        <f>'F9'!A3</f>
        <v xml:space="preserve">Statement of Assets Not in Use </v>
      </c>
    </row>
    <row r="20" spans="1:5" ht="14.25" customHeight="1" x14ac:dyDescent="0.25">
      <c r="A20" s="907">
        <v>13</v>
      </c>
      <c r="B20" s="896" t="s">
        <v>713</v>
      </c>
      <c r="C20" s="563" t="s">
        <v>127</v>
      </c>
      <c r="D20" s="908" t="str">
        <f>'F10'!A2</f>
        <v>Consumer contributions and grants towards cost of capital assets</v>
      </c>
    </row>
    <row r="21" spans="1:5" hidden="1" x14ac:dyDescent="0.25">
      <c r="A21" s="907">
        <v>21</v>
      </c>
      <c r="B21" s="896" t="s">
        <v>713</v>
      </c>
      <c r="C21" s="563" t="s">
        <v>128</v>
      </c>
      <c r="D21" s="908" t="str">
        <f>'F11'!A3</f>
        <v>Capital Cost Estimates and Schedule of Commissioning for New Projects</v>
      </c>
    </row>
    <row r="22" spans="1:5" ht="14.25" hidden="1" customHeight="1" x14ac:dyDescent="0.25">
      <c r="A22" s="907">
        <v>22</v>
      </c>
      <c r="B22" s="896" t="s">
        <v>713</v>
      </c>
      <c r="C22" s="563" t="s">
        <v>130</v>
      </c>
      <c r="D22" s="908" t="str">
        <f>'F12'!A3</f>
        <v>Break-up of Project Cost for Transmission System</v>
      </c>
    </row>
    <row r="23" spans="1:5" s="390" customFormat="1" ht="14.25" hidden="1" customHeight="1" x14ac:dyDescent="0.25">
      <c r="A23" s="907">
        <v>23</v>
      </c>
      <c r="B23" s="896"/>
      <c r="C23" s="563" t="s">
        <v>112</v>
      </c>
      <c r="D23" s="908" t="str">
        <f>'F13'!A3</f>
        <v>Statement of Additional Capitalization</v>
      </c>
    </row>
    <row r="24" spans="1:5" ht="14.25" hidden="1" customHeight="1" x14ac:dyDescent="0.25">
      <c r="A24" s="907">
        <v>24</v>
      </c>
      <c r="B24" s="896" t="s">
        <v>713</v>
      </c>
      <c r="C24" s="563" t="s">
        <v>111</v>
      </c>
      <c r="D24" s="908" t="str">
        <f>'F14'!A3</f>
        <v>Statement of Capital Cost</v>
      </c>
    </row>
    <row r="25" spans="1:5" ht="14.25" customHeight="1" x14ac:dyDescent="0.25">
      <c r="A25" s="907">
        <v>14</v>
      </c>
      <c r="B25" s="896" t="s">
        <v>713</v>
      </c>
      <c r="C25" s="563" t="s">
        <v>122</v>
      </c>
      <c r="D25" s="908" t="str">
        <f>'F15'!A2</f>
        <v>Statement of Capital Works in Progress</v>
      </c>
    </row>
    <row r="26" spans="1:5" ht="14.25" hidden="1" customHeight="1" x14ac:dyDescent="0.25">
      <c r="A26" s="907">
        <v>26</v>
      </c>
      <c r="B26" s="896" t="s">
        <v>713</v>
      </c>
      <c r="C26" s="563" t="s">
        <v>109</v>
      </c>
      <c r="D26" s="908" t="str">
        <f>'F16'!A3</f>
        <v>Reconcilation of Capital Liabilties with Financial Accounts</v>
      </c>
    </row>
    <row r="27" spans="1:5" ht="14.25" customHeight="1" x14ac:dyDescent="0.25">
      <c r="A27" s="907">
        <v>15</v>
      </c>
      <c r="B27" s="896" t="s">
        <v>713</v>
      </c>
      <c r="C27" s="563" t="s">
        <v>123</v>
      </c>
      <c r="D27" s="908" t="str">
        <f>'F17'!A3</f>
        <v>Details of Loans</v>
      </c>
    </row>
    <row r="28" spans="1:5" s="390" customFormat="1" ht="14.25" customHeight="1" x14ac:dyDescent="0.25">
      <c r="A28" s="907">
        <v>16</v>
      </c>
      <c r="B28" s="896"/>
      <c r="C28" s="563" t="s">
        <v>136</v>
      </c>
      <c r="D28" s="912" t="str">
        <f>'F18'!A2</f>
        <v>Financing of Additional Capitalisation</v>
      </c>
      <c r="E28" s="507"/>
    </row>
    <row r="29" spans="1:5" ht="14.25" customHeight="1" x14ac:dyDescent="0.25">
      <c r="A29" s="907">
        <v>17</v>
      </c>
      <c r="B29" s="896" t="s">
        <v>713</v>
      </c>
      <c r="C29" s="563" t="s">
        <v>133</v>
      </c>
      <c r="D29" s="908" t="str">
        <f>'F19'!A2</f>
        <v>Consumer Price Inflation</v>
      </c>
    </row>
    <row r="30" spans="1:5" ht="15.75" customHeight="1" x14ac:dyDescent="0.25">
      <c r="A30" s="907">
        <v>18</v>
      </c>
      <c r="B30" s="896" t="s">
        <v>713</v>
      </c>
      <c r="C30" s="563" t="s">
        <v>137</v>
      </c>
      <c r="D30" s="908" t="str">
        <f>'F20'!A2</f>
        <v>Wholesale Price Inflation</v>
      </c>
    </row>
    <row r="31" spans="1:5" ht="14.25" customHeight="1" x14ac:dyDescent="0.25">
      <c r="A31" s="907">
        <v>19</v>
      </c>
      <c r="B31" s="896" t="s">
        <v>713</v>
      </c>
      <c r="C31" s="563" t="s">
        <v>138</v>
      </c>
      <c r="D31" s="908" t="str">
        <f>'F21'!A3</f>
        <v>O&amp;M Expenses</v>
      </c>
    </row>
    <row r="32" spans="1:5" s="524" customFormat="1" ht="14.25" customHeight="1" x14ac:dyDescent="0.25">
      <c r="A32" s="907">
        <v>20</v>
      </c>
      <c r="B32" s="896"/>
      <c r="C32" s="563" t="s">
        <v>1056</v>
      </c>
      <c r="D32" s="908" t="str">
        <f>F22A!A2</f>
        <v>Employee Expenses</v>
      </c>
    </row>
    <row r="33" spans="1:4" s="524" customFormat="1" ht="14.25" customHeight="1" x14ac:dyDescent="0.25">
      <c r="A33" s="907">
        <v>21</v>
      </c>
      <c r="B33" s="896"/>
      <c r="C33" s="563" t="s">
        <v>1057</v>
      </c>
      <c r="D33" s="908" t="str">
        <f>F22B!A2</f>
        <v>Normative Employee Expenses</v>
      </c>
    </row>
    <row r="34" spans="1:4" s="524" customFormat="1" ht="14.25" customHeight="1" x14ac:dyDescent="0.25">
      <c r="A34" s="907">
        <v>22</v>
      </c>
      <c r="B34" s="896"/>
      <c r="C34" s="563" t="s">
        <v>1058</v>
      </c>
      <c r="D34" s="908" t="str">
        <f>F22C!A3</f>
        <v>Componentwise Details of Employee Expenses</v>
      </c>
    </row>
    <row r="35" spans="1:4" s="524" customFormat="1" ht="14.25" customHeight="1" x14ac:dyDescent="0.25">
      <c r="A35" s="907">
        <v>23</v>
      </c>
      <c r="B35" s="896"/>
      <c r="C35" s="563" t="s">
        <v>1059</v>
      </c>
      <c r="D35" s="908" t="str">
        <f>F22D!A3</f>
        <v>R&amp;M Expenses</v>
      </c>
    </row>
    <row r="36" spans="1:4" s="524" customFormat="1" ht="14.25" customHeight="1" x14ac:dyDescent="0.25">
      <c r="A36" s="907">
        <v>24</v>
      </c>
      <c r="B36" s="896"/>
      <c r="C36" s="563" t="s">
        <v>1060</v>
      </c>
      <c r="D36" s="908" t="str">
        <f>F22F!A3</f>
        <v>Componentwise Details of Administration &amp; General Expenses</v>
      </c>
    </row>
    <row r="37" spans="1:4" s="524" customFormat="1" ht="14.25" customHeight="1" x14ac:dyDescent="0.25">
      <c r="A37" s="907">
        <v>25</v>
      </c>
      <c r="B37" s="896"/>
      <c r="C37" s="563" t="s">
        <v>1061</v>
      </c>
      <c r="D37" s="908" t="str">
        <f>F22F!A3</f>
        <v>Componentwise Details of Administration &amp; General Expenses</v>
      </c>
    </row>
    <row r="38" spans="1:4" s="524" customFormat="1" ht="14.25" customHeight="1" x14ac:dyDescent="0.25">
      <c r="A38" s="907">
        <v>26</v>
      </c>
      <c r="B38" s="896"/>
      <c r="C38" s="563" t="s">
        <v>1062</v>
      </c>
      <c r="D38" s="908" t="str">
        <f>F22G!A3</f>
        <v>Normative Administration &amp; General Expenses</v>
      </c>
    </row>
    <row r="39" spans="1:4" s="390" customFormat="1" ht="14.25" customHeight="1" x14ac:dyDescent="0.25">
      <c r="A39" s="907">
        <v>27</v>
      </c>
      <c r="B39" s="896"/>
      <c r="C39" s="563" t="s">
        <v>1331</v>
      </c>
      <c r="D39" s="908" t="str">
        <f>F23_1!A3</f>
        <v>Calculation of Depreciation Rate FY 2020-21</v>
      </c>
    </row>
    <row r="40" spans="1:4" s="814" customFormat="1" ht="14.25" hidden="1" customHeight="1" x14ac:dyDescent="0.25">
      <c r="A40" s="907">
        <v>31</v>
      </c>
      <c r="B40" s="896"/>
      <c r="C40" s="563" t="s">
        <v>1332</v>
      </c>
      <c r="D40" s="908" t="e">
        <f>#REF!</f>
        <v>#REF!</v>
      </c>
    </row>
    <row r="41" spans="1:4" s="1377" customFormat="1" ht="14.25" customHeight="1" x14ac:dyDescent="0.25">
      <c r="A41" s="907">
        <v>28</v>
      </c>
      <c r="B41" s="896"/>
      <c r="C41" s="563" t="s">
        <v>1332</v>
      </c>
      <c r="D41" s="908" t="str">
        <f>F23_2!A3</f>
        <v>Calculation of Depreciation Rate FY 2021-22</v>
      </c>
    </row>
    <row r="42" spans="1:4" s="524" customFormat="1" ht="14.25" customHeight="1" x14ac:dyDescent="0.25">
      <c r="A42" s="907">
        <v>29</v>
      </c>
      <c r="B42" s="896"/>
      <c r="C42" s="563" t="s">
        <v>1063</v>
      </c>
      <c r="D42" s="908" t="str">
        <f>F23A!A3</f>
        <v>Statement of Depreciation</v>
      </c>
    </row>
    <row r="43" spans="1:4" s="390" customFormat="1" ht="14.25" customHeight="1" x14ac:dyDescent="0.25">
      <c r="A43" s="907">
        <v>30</v>
      </c>
      <c r="B43" s="896"/>
      <c r="C43" s="563" t="s">
        <v>142</v>
      </c>
      <c r="D43" s="908" t="str">
        <f>'F24'!A2</f>
        <v>Name of Transmission Licensee: Uttar Pradesh Power Transmission Corporation Limited</v>
      </c>
    </row>
    <row r="44" spans="1:4" ht="12.75" customHeight="1" x14ac:dyDescent="0.25">
      <c r="A44" s="907">
        <v>31</v>
      </c>
      <c r="B44" s="896" t="s">
        <v>713</v>
      </c>
      <c r="C44" s="563" t="s">
        <v>143</v>
      </c>
      <c r="D44" s="908" t="str">
        <f>'F25'!A3</f>
        <v>Statement of Equity</v>
      </c>
    </row>
    <row r="45" spans="1:4" ht="12.75" customHeight="1" x14ac:dyDescent="0.25">
      <c r="A45" s="907">
        <v>32</v>
      </c>
      <c r="B45" s="896" t="s">
        <v>713</v>
      </c>
      <c r="C45" s="563" t="s">
        <v>144</v>
      </c>
      <c r="D45" s="908" t="str">
        <f>'F26'!A3</f>
        <v>Working Capital Requirements</v>
      </c>
    </row>
    <row r="46" spans="1:4" ht="12.75" customHeight="1" x14ac:dyDescent="0.25">
      <c r="A46" s="907">
        <v>33</v>
      </c>
      <c r="B46" s="896" t="s">
        <v>713</v>
      </c>
      <c r="C46" s="563" t="s">
        <v>145</v>
      </c>
      <c r="D46" s="908" t="str">
        <f>'F27'!A3</f>
        <v>Details of Non-tariff Income</v>
      </c>
    </row>
    <row r="47" spans="1:4" ht="12.75" customHeight="1" x14ac:dyDescent="0.25">
      <c r="A47" s="907">
        <v>34</v>
      </c>
      <c r="B47" s="896" t="s">
        <v>713</v>
      </c>
      <c r="C47" s="563" t="s">
        <v>146</v>
      </c>
      <c r="D47" s="908" t="str">
        <f>'F28'!A3</f>
        <v>Short Term/ Medium Term Open Access Consumers</v>
      </c>
    </row>
    <row r="48" spans="1:4" hidden="1" x14ac:dyDescent="0.25">
      <c r="A48" s="907">
        <v>39</v>
      </c>
      <c r="B48" s="896" t="s">
        <v>713</v>
      </c>
      <c r="C48" s="563" t="s">
        <v>147</v>
      </c>
      <c r="D48" s="908" t="str">
        <f>'F29'!A3</f>
        <v>Details of Income from Other Business</v>
      </c>
    </row>
    <row r="49" spans="1:4" ht="13.5" customHeight="1" x14ac:dyDescent="0.25">
      <c r="A49" s="907">
        <v>35</v>
      </c>
      <c r="B49" s="896" t="s">
        <v>713</v>
      </c>
      <c r="C49" s="563" t="s">
        <v>510</v>
      </c>
      <c r="D49" s="910" t="str">
        <f>'F30'!A3</f>
        <v>Details of Expenses Capitalised</v>
      </c>
    </row>
    <row r="50" spans="1:4" ht="13.5" hidden="1" customHeight="1" x14ac:dyDescent="0.25">
      <c r="A50" s="907">
        <v>41</v>
      </c>
      <c r="B50" s="896" t="s">
        <v>713</v>
      </c>
      <c r="C50" s="563" t="s">
        <v>511</v>
      </c>
      <c r="D50" s="910" t="str">
        <f>'F31'!A3</f>
        <v>Income Tax Provisions</v>
      </c>
    </row>
    <row r="51" spans="1:4" ht="13.5" hidden="1" customHeight="1" x14ac:dyDescent="0.25">
      <c r="A51" s="907">
        <v>42</v>
      </c>
      <c r="B51" s="896" t="s">
        <v>713</v>
      </c>
      <c r="C51" s="563" t="s">
        <v>528</v>
      </c>
      <c r="D51" s="910" t="str">
        <f>'F32'!A3</f>
        <v>Extraordinary Items</v>
      </c>
    </row>
    <row r="52" spans="1:4" s="524" customFormat="1" ht="13.5" customHeight="1" x14ac:dyDescent="0.25">
      <c r="A52" s="907">
        <v>36</v>
      </c>
      <c r="B52" s="1469"/>
      <c r="C52" s="563" t="s">
        <v>512</v>
      </c>
      <c r="D52" s="910" t="str">
        <f>'F33'!A3</f>
        <v>Allocation statement of Expenses of SLDC</v>
      </c>
    </row>
    <row r="53" spans="1:4" s="524" customFormat="1" ht="13.5" hidden="1" customHeight="1" x14ac:dyDescent="0.25">
      <c r="A53" s="907">
        <v>51</v>
      </c>
      <c r="B53" s="1469"/>
      <c r="C53" s="563" t="s">
        <v>529</v>
      </c>
      <c r="D53" s="910" t="str">
        <f>'F34'!B3</f>
        <v>True-Up Snapshot</v>
      </c>
    </row>
    <row r="54" spans="1:4" s="524" customFormat="1" ht="13.5" hidden="1" customHeight="1" x14ac:dyDescent="0.25">
      <c r="A54" s="907">
        <v>52</v>
      </c>
      <c r="B54" s="1469"/>
      <c r="C54" s="563" t="s">
        <v>513</v>
      </c>
      <c r="D54" s="910" t="str">
        <f>'F35'!A3</f>
        <v>APR Snapshot</v>
      </c>
    </row>
    <row r="55" spans="1:4" s="524" customFormat="1" ht="13.5" hidden="1" customHeight="1" x14ac:dyDescent="0.25">
      <c r="A55" s="913">
        <v>40</v>
      </c>
      <c r="B55" s="1469"/>
      <c r="C55" s="566" t="s">
        <v>515</v>
      </c>
      <c r="D55" s="914" t="str">
        <f>'F36'!A3</f>
        <v>ARR Snapshot</v>
      </c>
    </row>
    <row r="56" spans="1:4" s="652" customFormat="1" ht="13.5" hidden="1" customHeight="1" x14ac:dyDescent="0.25">
      <c r="A56" s="907">
        <v>54</v>
      </c>
      <c r="B56" s="896"/>
      <c r="C56" s="566" t="s">
        <v>1173</v>
      </c>
      <c r="D56" s="910" t="str">
        <f>'F37'!A3</f>
        <v>Public Hearing Attendence List</v>
      </c>
    </row>
    <row r="57" spans="1:4" s="652" customFormat="1" ht="13.5" hidden="1" customHeight="1" x14ac:dyDescent="0.25">
      <c r="A57" s="913">
        <v>55</v>
      </c>
      <c r="B57" s="657"/>
      <c r="C57" s="566" t="s">
        <v>1174</v>
      </c>
      <c r="D57" s="914" t="str">
        <f>'F38'!A3</f>
        <v>Publication Details</v>
      </c>
    </row>
    <row r="58" spans="1:4" s="1439" customFormat="1" ht="13.5" customHeight="1" x14ac:dyDescent="0.25">
      <c r="A58" s="913">
        <v>37</v>
      </c>
      <c r="B58" s="657"/>
      <c r="C58" s="566"/>
      <c r="D58" s="914" t="s">
        <v>364</v>
      </c>
    </row>
    <row r="59" spans="1:4" ht="15.75" thickBot="1" x14ac:dyDescent="0.3">
      <c r="A59" s="2086"/>
      <c r="B59" s="2087"/>
      <c r="C59" s="2087"/>
      <c r="D59" s="2088"/>
    </row>
    <row r="60" spans="1:4" hidden="1" x14ac:dyDescent="0.25">
      <c r="A60" s="909">
        <v>41</v>
      </c>
      <c r="B60" s="99" t="s">
        <v>713</v>
      </c>
      <c r="C60" s="562" t="s">
        <v>714</v>
      </c>
      <c r="D60" s="915" t="str">
        <f>'P1'!A3</f>
        <v>Transmission Losses (For Transmission Licensee)</v>
      </c>
    </row>
    <row r="61" spans="1:4" ht="30" hidden="1" x14ac:dyDescent="0.25">
      <c r="A61" s="907">
        <v>42</v>
      </c>
      <c r="B61" s="896" t="s">
        <v>713</v>
      </c>
      <c r="C61" s="563" t="s">
        <v>715</v>
      </c>
      <c r="D61" s="910" t="str">
        <f>'P2'!A3</f>
        <v xml:space="preserve"> Energy Delivered by Transmission licensee to the distribution Distribution Licensees/ Bulk consumers  at interface points </v>
      </c>
    </row>
    <row r="62" spans="1:4" hidden="1" x14ac:dyDescent="0.25">
      <c r="A62" s="909">
        <v>43</v>
      </c>
      <c r="B62" s="896" t="s">
        <v>713</v>
      </c>
      <c r="C62" s="563" t="s">
        <v>716</v>
      </c>
      <c r="D62" s="910" t="str">
        <f>'P3'!A3</f>
        <v>Details of Electrical Accidents</v>
      </c>
    </row>
    <row r="63" spans="1:4" hidden="1" x14ac:dyDescent="0.25">
      <c r="A63" s="907">
        <v>44</v>
      </c>
      <c r="B63" s="896" t="s">
        <v>713</v>
      </c>
      <c r="C63" s="565" t="s">
        <v>717</v>
      </c>
      <c r="D63" s="910" t="str">
        <f>'P4'!A3</f>
        <v xml:space="preserve"> Abstract of Outages due to feeder tripping                                                                 </v>
      </c>
    </row>
    <row r="64" spans="1:4" hidden="1" x14ac:dyDescent="0.25">
      <c r="A64" s="909">
        <v>45</v>
      </c>
      <c r="B64" s="896" t="s">
        <v>713</v>
      </c>
      <c r="C64" s="563" t="s">
        <v>718</v>
      </c>
      <c r="D64" s="910" t="str">
        <f>'P5'!A3</f>
        <v xml:space="preserve">Major System Disturbances                                                                                                                                                                        </v>
      </c>
    </row>
    <row r="65" spans="1:4" s="379" customFormat="1" hidden="1" x14ac:dyDescent="0.25">
      <c r="A65" s="909">
        <v>47</v>
      </c>
      <c r="B65" s="334" t="s">
        <v>713</v>
      </c>
      <c r="C65" s="564" t="s">
        <v>719</v>
      </c>
      <c r="D65" s="916" t="str">
        <f>'P7'!A3</f>
        <v>Voltage Fluctuation</v>
      </c>
    </row>
    <row r="66" spans="1:4" hidden="1" x14ac:dyDescent="0.25">
      <c r="A66" s="907">
        <v>48</v>
      </c>
      <c r="B66" s="896" t="s">
        <v>713</v>
      </c>
      <c r="C66" s="563" t="s">
        <v>720</v>
      </c>
      <c r="D66" s="910" t="str">
        <f>'P8'!A3</f>
        <v>Licensee wise Load shedding carried out during the True-Up year (for FY 2018-19)</v>
      </c>
    </row>
    <row r="67" spans="1:4" hidden="1" x14ac:dyDescent="0.25">
      <c r="A67" s="909">
        <v>49</v>
      </c>
      <c r="B67" s="896" t="s">
        <v>713</v>
      </c>
      <c r="C67" s="563" t="s">
        <v>721</v>
      </c>
      <c r="D67" s="910" t="str">
        <f>'P9'!A3</f>
        <v xml:space="preserve">Details of Overloaded Feeders </v>
      </c>
    </row>
    <row r="68" spans="1:4" hidden="1" x14ac:dyDescent="0.25">
      <c r="A68" s="907">
        <v>50</v>
      </c>
      <c r="B68" s="896" t="s">
        <v>713</v>
      </c>
      <c r="C68" s="563" t="s">
        <v>722</v>
      </c>
      <c r="D68" s="910" t="str">
        <f>'P10'!A3</f>
        <v xml:space="preserve">Details of over loaded Transformers </v>
      </c>
    </row>
    <row r="69" spans="1:4" hidden="1" x14ac:dyDescent="0.25">
      <c r="A69" s="909">
        <v>51</v>
      </c>
      <c r="B69" s="896" t="s">
        <v>713</v>
      </c>
      <c r="C69" s="563" t="s">
        <v>723</v>
      </c>
      <c r="D69" s="910" t="str">
        <f>'P11'!A3</f>
        <v>Failure of Transformers</v>
      </c>
    </row>
    <row r="70" spans="1:4" ht="15.75" hidden="1" thickBot="1" x14ac:dyDescent="0.3">
      <c r="A70" s="917">
        <v>52</v>
      </c>
      <c r="B70" s="918" t="s">
        <v>713</v>
      </c>
      <c r="C70" s="919" t="s">
        <v>729</v>
      </c>
      <c r="D70" s="920" t="str">
        <f>'P12'!A3</f>
        <v>Key Ratios</v>
      </c>
    </row>
  </sheetData>
  <mergeCells count="3">
    <mergeCell ref="A1:D1"/>
    <mergeCell ref="A3:D3"/>
    <mergeCell ref="A59:D59"/>
  </mergeCells>
  <phoneticPr fontId="43" type="noConversion"/>
  <pageMargins left="0.25" right="0.25"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F36"/>
  <sheetViews>
    <sheetView view="pageBreakPreview" zoomScale="70" zoomScaleNormal="70" zoomScaleSheetLayoutView="70" workbookViewId="0">
      <selection sqref="A1:D1"/>
    </sheetView>
  </sheetViews>
  <sheetFormatPr defaultColWidth="9.140625" defaultRowHeight="15" x14ac:dyDescent="0.25"/>
  <cols>
    <col min="1" max="1" width="3.28515625" style="764" customWidth="1"/>
    <col min="2" max="2" width="34" style="764" customWidth="1"/>
    <col min="3" max="3" width="20" style="764" hidden="1" customWidth="1"/>
    <col min="4" max="4" width="18.140625" style="764" hidden="1" customWidth="1"/>
    <col min="5" max="5" width="12.7109375" style="764" hidden="1" customWidth="1"/>
    <col min="6" max="6" width="19.140625" style="764" hidden="1" customWidth="1"/>
    <col min="7" max="7" width="18.140625" style="764" hidden="1" customWidth="1"/>
    <col min="8" max="8" width="12.7109375" style="764" hidden="1" customWidth="1"/>
    <col min="9" max="10" width="13.85546875" style="764" hidden="1" customWidth="1"/>
    <col min="11" max="11" width="12.7109375" style="764" hidden="1" customWidth="1"/>
    <col min="12" max="13" width="13.85546875" style="764" hidden="1" customWidth="1"/>
    <col min="14" max="14" width="11.85546875" style="764" hidden="1" customWidth="1"/>
    <col min="15" max="16" width="13.85546875" style="764" hidden="1" customWidth="1"/>
    <col min="17" max="17" width="11.85546875" style="765" hidden="1" customWidth="1"/>
    <col min="18" max="18" width="16.5703125" style="765" customWidth="1"/>
    <col min="19" max="19" width="13.85546875" style="765" bestFit="1" customWidth="1"/>
    <col min="20" max="20" width="11.85546875" style="765" bestFit="1" customWidth="1"/>
    <col min="21" max="22" width="13.7109375" style="765" bestFit="1" customWidth="1"/>
    <col min="23" max="23" width="11.85546875" style="765" bestFit="1" customWidth="1"/>
    <col min="24" max="24" width="13.7109375" style="765" hidden="1" customWidth="1"/>
    <col min="25" max="25" width="14.7109375" style="765" hidden="1" customWidth="1"/>
    <col min="26" max="26" width="11.85546875" style="765" hidden="1" customWidth="1"/>
    <col min="27" max="27" width="13.7109375" style="765" hidden="1" customWidth="1"/>
    <col min="28" max="28" width="14.7109375" style="765" hidden="1" customWidth="1"/>
    <col min="29" max="29" width="11.85546875" style="765" hidden="1" customWidth="1"/>
    <col min="30" max="30" width="12.7109375" style="765" hidden="1" customWidth="1"/>
    <col min="31" max="31" width="9.42578125" style="765" hidden="1" customWidth="1"/>
    <col min="32" max="32" width="11.85546875" style="765" hidden="1" customWidth="1"/>
    <col min="33" max="16384" width="9.140625" style="765"/>
  </cols>
  <sheetData>
    <row r="1" spans="1:32" ht="21" customHeight="1" x14ac:dyDescent="0.25">
      <c r="A1" s="2406" t="s">
        <v>1190</v>
      </c>
      <c r="B1" s="2407"/>
      <c r="C1" s="2407"/>
      <c r="D1" s="2407"/>
      <c r="E1" s="2407"/>
      <c r="F1" s="2407"/>
      <c r="G1" s="2407"/>
      <c r="H1" s="2407"/>
      <c r="I1" s="2407"/>
      <c r="J1" s="2407"/>
      <c r="K1" s="2407"/>
      <c r="L1" s="2407"/>
      <c r="M1" s="2407"/>
      <c r="N1" s="2407"/>
      <c r="O1" s="2407"/>
      <c r="P1" s="2407"/>
      <c r="Q1" s="2407"/>
      <c r="R1" s="2407"/>
      <c r="S1" s="2407"/>
      <c r="T1" s="2407"/>
      <c r="U1" s="2407"/>
      <c r="V1" s="2407"/>
      <c r="W1" s="2407"/>
      <c r="X1" s="1567"/>
      <c r="Y1" s="1567"/>
      <c r="Z1" s="1567"/>
      <c r="AA1" s="1567"/>
      <c r="AB1" s="1567"/>
      <c r="AC1" s="1567"/>
      <c r="AD1" s="1567"/>
      <c r="AE1" s="1567"/>
      <c r="AF1" s="1568"/>
    </row>
    <row r="2" spans="1:32" ht="21" customHeight="1" x14ac:dyDescent="0.25">
      <c r="A2" s="1569" t="s">
        <v>30</v>
      </c>
      <c r="B2" s="1570"/>
      <c r="C2" s="1570"/>
      <c r="D2" s="1570"/>
      <c r="E2" s="1570"/>
      <c r="F2" s="1570"/>
      <c r="G2" s="1570"/>
      <c r="H2" s="1216"/>
      <c r="I2" s="1570"/>
      <c r="J2" s="1570"/>
      <c r="K2" s="1570"/>
      <c r="L2" s="1571"/>
      <c r="M2" s="1571"/>
      <c r="N2" s="1570"/>
      <c r="O2" s="1216"/>
      <c r="P2" s="1570"/>
      <c r="Q2" s="1570"/>
      <c r="R2" s="1570"/>
      <c r="S2" s="2395" t="s">
        <v>348</v>
      </c>
      <c r="T2" s="2395"/>
      <c r="U2" s="1570"/>
      <c r="V2" s="1570"/>
      <c r="W2" s="1570"/>
      <c r="X2" s="1570"/>
      <c r="Y2" s="1570"/>
      <c r="Z2" s="1570"/>
      <c r="AA2" s="1570"/>
      <c r="AB2" s="1570"/>
      <c r="AC2" s="1570"/>
      <c r="AD2" s="1570"/>
      <c r="AE2" s="1570"/>
      <c r="AF2" s="1572"/>
    </row>
    <row r="3" spans="1:32" ht="21" customHeight="1" thickBot="1" x14ac:dyDescent="0.3">
      <c r="A3" s="1573"/>
      <c r="B3" s="1574"/>
      <c r="C3" s="1574"/>
      <c r="D3" s="1574"/>
      <c r="E3" s="1574"/>
      <c r="F3" s="1574"/>
      <c r="G3" s="1574"/>
      <c r="H3" s="1574"/>
      <c r="I3" s="1574"/>
      <c r="J3" s="1574"/>
      <c r="K3" s="1574"/>
      <c r="L3" s="1574"/>
      <c r="M3" s="1574"/>
      <c r="N3" s="2393"/>
      <c r="O3" s="2394"/>
      <c r="P3" s="1444"/>
      <c r="Q3" s="1575"/>
      <c r="R3" s="1292"/>
      <c r="S3" s="1291"/>
      <c r="T3" s="2393" t="s">
        <v>392</v>
      </c>
      <c r="U3" s="2394"/>
      <c r="V3" s="1444"/>
      <c r="W3" s="2393"/>
      <c r="X3" s="2394"/>
      <c r="Y3" s="1444"/>
      <c r="Z3" s="2393"/>
      <c r="AA3" s="2394"/>
      <c r="AB3" s="1444"/>
      <c r="AC3" s="2393" t="s">
        <v>392</v>
      </c>
      <c r="AD3" s="2394"/>
      <c r="AE3" s="1444"/>
      <c r="AF3" s="1576"/>
    </row>
    <row r="4" spans="1:32" ht="21" customHeight="1" x14ac:dyDescent="0.25">
      <c r="A4" s="2410" t="s">
        <v>344</v>
      </c>
      <c r="B4" s="2412" t="s">
        <v>48</v>
      </c>
      <c r="C4" s="2415" t="s">
        <v>946</v>
      </c>
      <c r="D4" s="2416"/>
      <c r="E4" s="2417"/>
      <c r="F4" s="2399" t="s">
        <v>756</v>
      </c>
      <c r="G4" s="2400"/>
      <c r="H4" s="2400"/>
      <c r="I4" s="2400"/>
      <c r="J4" s="2400"/>
      <c r="K4" s="2400"/>
      <c r="L4" s="2400"/>
      <c r="M4" s="2400"/>
      <c r="N4" s="2401"/>
      <c r="O4" s="2399" t="s">
        <v>757</v>
      </c>
      <c r="P4" s="2400"/>
      <c r="Q4" s="2401"/>
      <c r="R4" s="2399" t="s">
        <v>757</v>
      </c>
      <c r="S4" s="2400"/>
      <c r="T4" s="2401"/>
      <c r="U4" s="2399" t="s">
        <v>1111</v>
      </c>
      <c r="V4" s="2400"/>
      <c r="W4" s="2401"/>
      <c r="X4" s="1314"/>
      <c r="Y4" s="1314"/>
      <c r="Z4" s="1314"/>
      <c r="AA4" s="1314"/>
      <c r="AB4" s="1314"/>
      <c r="AC4" s="1314"/>
      <c r="AD4" s="1314"/>
      <c r="AE4" s="1314"/>
      <c r="AF4" s="1315"/>
    </row>
    <row r="5" spans="1:32" ht="21" customHeight="1" x14ac:dyDescent="0.25">
      <c r="A5" s="2411"/>
      <c r="B5" s="2413"/>
      <c r="C5" s="2380" t="s">
        <v>844</v>
      </c>
      <c r="D5" s="2381"/>
      <c r="E5" s="2382"/>
      <c r="F5" s="2380" t="s">
        <v>845</v>
      </c>
      <c r="G5" s="2381"/>
      <c r="H5" s="2381"/>
      <c r="I5" s="2381"/>
      <c r="J5" s="2381"/>
      <c r="K5" s="2381"/>
      <c r="L5" s="2381"/>
      <c r="M5" s="2381"/>
      <c r="N5" s="2382"/>
      <c r="O5" s="2380" t="s">
        <v>1196</v>
      </c>
      <c r="P5" s="2381"/>
      <c r="Q5" s="2382"/>
      <c r="R5" s="2380" t="s">
        <v>758</v>
      </c>
      <c r="S5" s="2381"/>
      <c r="T5" s="2382"/>
      <c r="U5" s="2380" t="s">
        <v>759</v>
      </c>
      <c r="V5" s="2381"/>
      <c r="W5" s="2382"/>
      <c r="X5" s="2380" t="s">
        <v>760</v>
      </c>
      <c r="Y5" s="2381"/>
      <c r="Z5" s="2382"/>
      <c r="AA5" s="2380" t="s">
        <v>761</v>
      </c>
      <c r="AB5" s="2381"/>
      <c r="AC5" s="2382"/>
      <c r="AD5" s="2380" t="s">
        <v>762</v>
      </c>
      <c r="AE5" s="2381"/>
      <c r="AF5" s="2383"/>
    </row>
    <row r="6" spans="1:32" ht="21" customHeight="1" x14ac:dyDescent="0.25">
      <c r="A6" s="2411"/>
      <c r="B6" s="2413"/>
      <c r="C6" s="2380" t="s">
        <v>769</v>
      </c>
      <c r="D6" s="2381"/>
      <c r="E6" s="2382"/>
      <c r="F6" s="2396" t="s">
        <v>764</v>
      </c>
      <c r="G6" s="2397"/>
      <c r="H6" s="2398"/>
      <c r="I6" s="2396" t="s">
        <v>765</v>
      </c>
      <c r="J6" s="2397"/>
      <c r="K6" s="2398"/>
      <c r="L6" s="2396" t="s">
        <v>766</v>
      </c>
      <c r="M6" s="2397"/>
      <c r="N6" s="2398"/>
      <c r="O6" s="2396" t="s">
        <v>767</v>
      </c>
      <c r="P6" s="2397"/>
      <c r="Q6" s="2398"/>
      <c r="R6" s="2396" t="s">
        <v>767</v>
      </c>
      <c r="S6" s="2397"/>
      <c r="T6" s="2398"/>
      <c r="U6" s="2396" t="s">
        <v>768</v>
      </c>
      <c r="V6" s="2397"/>
      <c r="W6" s="2398"/>
      <c r="X6" s="2396" t="s">
        <v>768</v>
      </c>
      <c r="Y6" s="2397"/>
      <c r="Z6" s="2398"/>
      <c r="AA6" s="2396" t="s">
        <v>768</v>
      </c>
      <c r="AB6" s="2397"/>
      <c r="AC6" s="2398"/>
      <c r="AD6" s="2378" t="s">
        <v>768</v>
      </c>
      <c r="AE6" s="2378"/>
      <c r="AF6" s="2379"/>
    </row>
    <row r="7" spans="1:32" ht="61.5" customHeight="1" x14ac:dyDescent="0.25">
      <c r="A7" s="2411"/>
      <c r="B7" s="2414"/>
      <c r="C7" s="766" t="s">
        <v>216</v>
      </c>
      <c r="D7" s="766" t="s">
        <v>217</v>
      </c>
      <c r="E7" s="766" t="s">
        <v>1178</v>
      </c>
      <c r="F7" s="766" t="s">
        <v>218</v>
      </c>
      <c r="G7" s="766" t="s">
        <v>217</v>
      </c>
      <c r="H7" s="766" t="s">
        <v>1178</v>
      </c>
      <c r="I7" s="766" t="s">
        <v>218</v>
      </c>
      <c r="J7" s="766" t="s">
        <v>217</v>
      </c>
      <c r="K7" s="766" t="s">
        <v>1178</v>
      </c>
      <c r="L7" s="766" t="s">
        <v>218</v>
      </c>
      <c r="M7" s="766" t="s">
        <v>217</v>
      </c>
      <c r="N7" s="766" t="s">
        <v>1178</v>
      </c>
      <c r="O7" s="766" t="s">
        <v>218</v>
      </c>
      <c r="P7" s="766" t="s">
        <v>217</v>
      </c>
      <c r="Q7" s="766" t="s">
        <v>1178</v>
      </c>
      <c r="R7" s="766" t="s">
        <v>218</v>
      </c>
      <c r="S7" s="766" t="s">
        <v>217</v>
      </c>
      <c r="T7" s="766" t="s">
        <v>1178</v>
      </c>
      <c r="U7" s="766" t="s">
        <v>218</v>
      </c>
      <c r="V7" s="766" t="s">
        <v>217</v>
      </c>
      <c r="W7" s="766" t="s">
        <v>1178</v>
      </c>
      <c r="X7" s="766" t="s">
        <v>218</v>
      </c>
      <c r="Y7" s="766" t="s">
        <v>217</v>
      </c>
      <c r="Z7" s="766" t="s">
        <v>1178</v>
      </c>
      <c r="AA7" s="766" t="s">
        <v>218</v>
      </c>
      <c r="AB7" s="766" t="s">
        <v>217</v>
      </c>
      <c r="AC7" s="766" t="s">
        <v>1178</v>
      </c>
      <c r="AD7" s="766" t="s">
        <v>218</v>
      </c>
      <c r="AE7" s="766" t="s">
        <v>217</v>
      </c>
      <c r="AF7" s="1041" t="s">
        <v>1178</v>
      </c>
    </row>
    <row r="8" spans="1:32" ht="30" x14ac:dyDescent="0.25">
      <c r="A8" s="1042">
        <v>1</v>
      </c>
      <c r="B8" s="767" t="s">
        <v>221</v>
      </c>
      <c r="C8" s="2384">
        <v>657.33034050399999</v>
      </c>
      <c r="D8" s="2384">
        <v>423.04050000000001</v>
      </c>
      <c r="E8" s="2384">
        <v>59.486699999999999</v>
      </c>
      <c r="F8" s="2384">
        <v>697.34</v>
      </c>
      <c r="G8" s="2384">
        <v>205.43</v>
      </c>
      <c r="H8" s="2384">
        <v>52.29</v>
      </c>
      <c r="I8" s="2384">
        <f>L8</f>
        <v>1020.8841405039999</v>
      </c>
      <c r="J8" s="2384">
        <f t="shared" ref="J8:K8" si="0">M8</f>
        <v>381.46699999999998</v>
      </c>
      <c r="K8" s="2384">
        <f t="shared" si="0"/>
        <v>83.030699999999996</v>
      </c>
      <c r="L8" s="2384">
        <v>1020.8841405039999</v>
      </c>
      <c r="M8" s="2384">
        <v>381.46699999999998</v>
      </c>
      <c r="N8" s="2384">
        <v>83.030699999999996</v>
      </c>
      <c r="O8" s="2384">
        <v>1319.3204405039999</v>
      </c>
      <c r="P8" s="2384">
        <v>396.72403079999998</v>
      </c>
      <c r="Q8" s="2384">
        <v>102.9224938</v>
      </c>
      <c r="R8" s="2384">
        <v>1613.1219775039999</v>
      </c>
      <c r="S8" s="2384">
        <v>400.41051026666668</v>
      </c>
      <c r="T8" s="2390">
        <v>125.842465280743</v>
      </c>
      <c r="U8" s="2384">
        <v>1887.6900224899236</v>
      </c>
      <c r="V8" s="2384">
        <v>829.55901026666675</v>
      </c>
      <c r="W8" s="2384">
        <v>147.26199842838861</v>
      </c>
      <c r="X8" s="2384">
        <v>2569.9870343282014</v>
      </c>
      <c r="Y8" s="2384">
        <v>1025.5655999999999</v>
      </c>
      <c r="Z8" s="2384">
        <v>209.02256581814194</v>
      </c>
      <c r="AA8" s="2384">
        <v>3386.5300685100592</v>
      </c>
      <c r="AB8" s="2384">
        <v>260.1216</v>
      </c>
      <c r="AC8" s="2384">
        <v>275.43376471753157</v>
      </c>
      <c r="AD8" s="2384">
        <v>3371.2179037925275</v>
      </c>
      <c r="AE8" s="2384">
        <v>0</v>
      </c>
      <c r="AF8" s="2387">
        <v>274.18839347061976</v>
      </c>
    </row>
    <row r="9" spans="1:32" ht="30" x14ac:dyDescent="0.25">
      <c r="A9" s="1042">
        <v>2</v>
      </c>
      <c r="B9" s="767" t="s">
        <v>222</v>
      </c>
      <c r="C9" s="2385"/>
      <c r="D9" s="2385"/>
      <c r="E9" s="2385"/>
      <c r="F9" s="2385"/>
      <c r="G9" s="2385"/>
      <c r="H9" s="2385"/>
      <c r="I9" s="2385"/>
      <c r="J9" s="2385"/>
      <c r="K9" s="2385"/>
      <c r="L9" s="2385"/>
      <c r="M9" s="2385"/>
      <c r="N9" s="2385"/>
      <c r="O9" s="2385"/>
      <c r="P9" s="2385"/>
      <c r="Q9" s="2385"/>
      <c r="R9" s="2385"/>
      <c r="S9" s="2385"/>
      <c r="T9" s="2391"/>
      <c r="U9" s="2385"/>
      <c r="V9" s="2385"/>
      <c r="W9" s="2385"/>
      <c r="X9" s="2385"/>
      <c r="Y9" s="2385"/>
      <c r="Z9" s="2385"/>
      <c r="AA9" s="2385"/>
      <c r="AB9" s="2385"/>
      <c r="AC9" s="2385"/>
      <c r="AD9" s="2385"/>
      <c r="AE9" s="2385"/>
      <c r="AF9" s="2388"/>
    </row>
    <row r="10" spans="1:32" ht="30" x14ac:dyDescent="0.25">
      <c r="A10" s="1042">
        <v>3</v>
      </c>
      <c r="B10" s="767" t="s">
        <v>219</v>
      </c>
      <c r="C10" s="2386"/>
      <c r="D10" s="2386"/>
      <c r="E10" s="2386"/>
      <c r="F10" s="2386"/>
      <c r="G10" s="2386"/>
      <c r="H10" s="2386"/>
      <c r="I10" s="2386"/>
      <c r="J10" s="2386"/>
      <c r="K10" s="2386"/>
      <c r="L10" s="2386"/>
      <c r="M10" s="2386"/>
      <c r="N10" s="2386"/>
      <c r="O10" s="2386"/>
      <c r="P10" s="2386"/>
      <c r="Q10" s="2386"/>
      <c r="R10" s="2386"/>
      <c r="S10" s="2386"/>
      <c r="T10" s="2392"/>
      <c r="U10" s="2386"/>
      <c r="V10" s="2386"/>
      <c r="W10" s="2386"/>
      <c r="X10" s="2386"/>
      <c r="Y10" s="2386"/>
      <c r="Z10" s="2386"/>
      <c r="AA10" s="2386"/>
      <c r="AB10" s="2386"/>
      <c r="AC10" s="2386"/>
      <c r="AD10" s="2386"/>
      <c r="AE10" s="2386"/>
      <c r="AF10" s="2389"/>
    </row>
    <row r="11" spans="1:32" ht="30" x14ac:dyDescent="0.25">
      <c r="A11" s="1042">
        <v>4</v>
      </c>
      <c r="B11" s="767" t="s">
        <v>223</v>
      </c>
      <c r="C11" s="677"/>
      <c r="D11" s="677"/>
      <c r="E11" s="677"/>
      <c r="F11" s="677"/>
      <c r="G11" s="677"/>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1043"/>
    </row>
    <row r="12" spans="1:32" ht="21" customHeight="1" thickBot="1" x14ac:dyDescent="0.3">
      <c r="A12" s="1044"/>
      <c r="B12" s="1045" t="s">
        <v>220</v>
      </c>
      <c r="C12" s="964">
        <f>C8+C11</f>
        <v>657.33034050399999</v>
      </c>
      <c r="D12" s="964">
        <f t="shared" ref="D12:AF12" si="1">D8+D11</f>
        <v>423.04050000000001</v>
      </c>
      <c r="E12" s="964">
        <f t="shared" si="1"/>
        <v>59.486699999999999</v>
      </c>
      <c r="F12" s="964">
        <f t="shared" si="1"/>
        <v>697.34</v>
      </c>
      <c r="G12" s="964">
        <f t="shared" si="1"/>
        <v>205.43</v>
      </c>
      <c r="H12" s="964">
        <f t="shared" si="1"/>
        <v>52.29</v>
      </c>
      <c r="I12" s="964">
        <f t="shared" si="1"/>
        <v>1020.8841405039999</v>
      </c>
      <c r="J12" s="964">
        <f t="shared" si="1"/>
        <v>381.46699999999998</v>
      </c>
      <c r="K12" s="964">
        <f t="shared" si="1"/>
        <v>83.030699999999996</v>
      </c>
      <c r="L12" s="964">
        <f t="shared" si="1"/>
        <v>1020.8841405039999</v>
      </c>
      <c r="M12" s="964">
        <f t="shared" si="1"/>
        <v>381.46699999999998</v>
      </c>
      <c r="N12" s="964">
        <f t="shared" si="1"/>
        <v>83.030699999999996</v>
      </c>
      <c r="O12" s="964">
        <f t="shared" si="1"/>
        <v>1319.3204405039999</v>
      </c>
      <c r="P12" s="964">
        <f t="shared" si="1"/>
        <v>396.72403079999998</v>
      </c>
      <c r="Q12" s="964">
        <f t="shared" si="1"/>
        <v>102.9224938</v>
      </c>
      <c r="R12" s="964">
        <f t="shared" si="1"/>
        <v>1613.1219775039999</v>
      </c>
      <c r="S12" s="964">
        <f t="shared" si="1"/>
        <v>400.41051026666668</v>
      </c>
      <c r="T12" s="964">
        <f t="shared" si="1"/>
        <v>125.842465280743</v>
      </c>
      <c r="U12" s="964">
        <f t="shared" si="1"/>
        <v>1887.6900224899236</v>
      </c>
      <c r="V12" s="964">
        <f t="shared" si="1"/>
        <v>829.55901026666675</v>
      </c>
      <c r="W12" s="964">
        <f t="shared" si="1"/>
        <v>147.26199842838861</v>
      </c>
      <c r="X12" s="964">
        <f t="shared" si="1"/>
        <v>2569.9870343282014</v>
      </c>
      <c r="Y12" s="964">
        <f t="shared" si="1"/>
        <v>1025.5655999999999</v>
      </c>
      <c r="Z12" s="964">
        <f t="shared" si="1"/>
        <v>209.02256581814194</v>
      </c>
      <c r="AA12" s="964">
        <f t="shared" si="1"/>
        <v>3386.5300685100592</v>
      </c>
      <c r="AB12" s="964">
        <f t="shared" si="1"/>
        <v>260.1216</v>
      </c>
      <c r="AC12" s="964">
        <f t="shared" si="1"/>
        <v>275.43376471753157</v>
      </c>
      <c r="AD12" s="964">
        <f t="shared" si="1"/>
        <v>3371.2179037925275</v>
      </c>
      <c r="AE12" s="964">
        <f t="shared" si="1"/>
        <v>0</v>
      </c>
      <c r="AF12" s="986">
        <f t="shared" si="1"/>
        <v>274.18839347061976</v>
      </c>
    </row>
    <row r="13" spans="1:32" ht="21" customHeight="1" x14ac:dyDescent="0.25">
      <c r="A13" s="1577"/>
      <c r="B13" s="1578"/>
      <c r="C13" s="1578"/>
      <c r="D13" s="1578"/>
      <c r="E13" s="1578"/>
      <c r="F13" s="1578"/>
      <c r="G13" s="1578"/>
      <c r="H13" s="1578"/>
      <c r="I13" s="1578"/>
      <c r="J13" s="1578"/>
      <c r="K13" s="1578"/>
      <c r="L13" s="1578"/>
      <c r="M13" s="1578"/>
      <c r="N13" s="1578"/>
      <c r="O13" s="1578"/>
      <c r="P13" s="1578"/>
      <c r="Q13" s="1575"/>
      <c r="R13" s="1575"/>
      <c r="S13" s="1575"/>
      <c r="T13" s="1575"/>
      <c r="U13" s="1575"/>
      <c r="V13" s="1575"/>
      <c r="W13" s="1575"/>
      <c r="X13" s="1575"/>
      <c r="Y13" s="1575"/>
      <c r="Z13" s="1575"/>
      <c r="AA13" s="1575"/>
      <c r="AB13" s="1575"/>
      <c r="AC13" s="1575"/>
      <c r="AD13" s="1575"/>
      <c r="AE13" s="1575"/>
      <c r="AF13" s="1576"/>
    </row>
    <row r="14" spans="1:32" ht="21" customHeight="1" thickBot="1" x14ac:dyDescent="0.3">
      <c r="A14" s="2408" t="s">
        <v>533</v>
      </c>
      <c r="B14" s="2409"/>
      <c r="C14" s="2409"/>
      <c r="D14" s="2409"/>
      <c r="E14" s="2409"/>
      <c r="F14" s="2409"/>
      <c r="G14" s="2409"/>
      <c r="H14" s="2409"/>
      <c r="I14" s="2409"/>
      <c r="J14" s="2409"/>
      <c r="K14" s="2409"/>
      <c r="L14" s="2409"/>
      <c r="M14" s="2409"/>
      <c r="N14" s="2409"/>
      <c r="O14" s="2409"/>
      <c r="P14" s="2409"/>
      <c r="Q14" s="2409"/>
      <c r="R14" s="2409"/>
      <c r="S14" s="2409"/>
      <c r="T14" s="2409"/>
      <c r="U14" s="2409"/>
      <c r="V14" s="2409"/>
      <c r="W14" s="2409"/>
      <c r="X14" s="1579"/>
      <c r="Y14" s="1579"/>
      <c r="Z14" s="1579"/>
      <c r="AA14" s="1579"/>
      <c r="AB14" s="1579"/>
      <c r="AC14" s="1579"/>
      <c r="AD14" s="1579"/>
      <c r="AE14" s="1579"/>
      <c r="AF14" s="1580"/>
    </row>
    <row r="15" spans="1:32" ht="21" customHeight="1" x14ac:dyDescent="0.25"/>
    <row r="16" spans="1:32" ht="21" customHeight="1" x14ac:dyDescent="0.25"/>
    <row r="17" spans="1:11" ht="21" customHeight="1" x14ac:dyDescent="0.25"/>
    <row r="18" spans="1:11" ht="21" customHeight="1" x14ac:dyDescent="0.25"/>
    <row r="19" spans="1:11" ht="21" customHeight="1" x14ac:dyDescent="0.25"/>
    <row r="20" spans="1:11" ht="21" customHeight="1" x14ac:dyDescent="0.25"/>
    <row r="21" spans="1:11" ht="21" hidden="1" customHeight="1" x14ac:dyDescent="0.25"/>
    <row r="22" spans="1:11" ht="21" hidden="1" customHeight="1" x14ac:dyDescent="0.25"/>
    <row r="23" spans="1:11" ht="21" hidden="1" customHeight="1" x14ac:dyDescent="0.25">
      <c r="A23" s="768" t="s">
        <v>316</v>
      </c>
      <c r="B23" s="768"/>
      <c r="C23" s="768"/>
      <c r="D23" s="768"/>
      <c r="E23" s="768"/>
      <c r="F23" s="768"/>
      <c r="G23" s="768"/>
      <c r="H23" s="768"/>
      <c r="I23" s="768"/>
      <c r="J23" s="768"/>
      <c r="K23" s="768"/>
    </row>
    <row r="24" spans="1:11" ht="21" hidden="1" customHeight="1" x14ac:dyDescent="0.25">
      <c r="A24" s="769">
        <v>1</v>
      </c>
      <c r="B24" s="770" t="s">
        <v>433</v>
      </c>
      <c r="C24" s="2402" t="s">
        <v>481</v>
      </c>
      <c r="D24" s="2403"/>
      <c r="E24" s="2404"/>
      <c r="F24" s="2404"/>
      <c r="G24" s="2404"/>
      <c r="H24" s="2404"/>
      <c r="I24" s="2404"/>
      <c r="J24" s="2404"/>
      <c r="K24" s="2405"/>
    </row>
    <row r="25" spans="1:11" ht="21" hidden="1" customHeight="1" x14ac:dyDescent="0.25">
      <c r="A25" s="769">
        <v>2</v>
      </c>
      <c r="B25" s="771" t="s">
        <v>440</v>
      </c>
      <c r="C25" s="2402" t="s">
        <v>537</v>
      </c>
      <c r="D25" s="2403"/>
      <c r="E25" s="2404"/>
      <c r="F25" s="2404"/>
      <c r="G25" s="2404"/>
      <c r="H25" s="2404"/>
      <c r="I25" s="2404"/>
      <c r="J25" s="2404"/>
      <c r="K25" s="2405"/>
    </row>
    <row r="26" spans="1:11" ht="21" hidden="1" customHeight="1" x14ac:dyDescent="0.25">
      <c r="A26" s="769">
        <v>3</v>
      </c>
      <c r="B26" s="771" t="s">
        <v>425</v>
      </c>
      <c r="C26" s="2402" t="s">
        <v>482</v>
      </c>
      <c r="D26" s="2403"/>
      <c r="E26" s="2404"/>
      <c r="F26" s="2404"/>
      <c r="G26" s="2404"/>
      <c r="H26" s="2404"/>
      <c r="I26" s="2404"/>
      <c r="J26" s="2404"/>
      <c r="K26" s="2405"/>
    </row>
    <row r="27" spans="1:11" ht="21" hidden="1" customHeight="1" x14ac:dyDescent="0.25">
      <c r="A27" s="769">
        <v>4</v>
      </c>
      <c r="B27" s="771" t="s">
        <v>426</v>
      </c>
      <c r="C27" s="2402"/>
      <c r="D27" s="2403"/>
      <c r="E27" s="2404"/>
      <c r="F27" s="2404"/>
      <c r="G27" s="2404"/>
      <c r="H27" s="2404"/>
      <c r="I27" s="2404"/>
      <c r="J27" s="2404"/>
      <c r="K27" s="2405"/>
    </row>
    <row r="28" spans="1:11" ht="21" hidden="1" customHeight="1" x14ac:dyDescent="0.25">
      <c r="A28" s="769">
        <v>5</v>
      </c>
      <c r="B28" s="771" t="s">
        <v>428</v>
      </c>
      <c r="C28" s="2402"/>
      <c r="D28" s="2403"/>
      <c r="E28" s="2404"/>
      <c r="F28" s="2404"/>
      <c r="G28" s="2404"/>
      <c r="H28" s="2404"/>
      <c r="I28" s="2404"/>
      <c r="J28" s="2404"/>
      <c r="K28" s="2405"/>
    </row>
    <row r="29" spans="1:11" hidden="1" x14ac:dyDescent="0.25"/>
    <row r="30" spans="1:11" hidden="1" x14ac:dyDescent="0.25"/>
    <row r="31" spans="1:11" hidden="1" x14ac:dyDescent="0.25"/>
    <row r="32" spans="1:11" hidden="1" x14ac:dyDescent="0.25"/>
    <row r="33" hidden="1" x14ac:dyDescent="0.25"/>
    <row r="34" hidden="1" x14ac:dyDescent="0.25"/>
    <row r="35" hidden="1" x14ac:dyDescent="0.25"/>
    <row r="36" hidden="1" x14ac:dyDescent="0.25"/>
  </sheetData>
  <mergeCells count="68">
    <mergeCell ref="A1:W1"/>
    <mergeCell ref="A14:W14"/>
    <mergeCell ref="C28:K28"/>
    <mergeCell ref="A4:A7"/>
    <mergeCell ref="B4:B7"/>
    <mergeCell ref="N3:O3"/>
    <mergeCell ref="C25:K25"/>
    <mergeCell ref="C24:K24"/>
    <mergeCell ref="C5:E5"/>
    <mergeCell ref="C6:E6"/>
    <mergeCell ref="F5:N5"/>
    <mergeCell ref="C4:E4"/>
    <mergeCell ref="C8:C10"/>
    <mergeCell ref="O6:Q6"/>
    <mergeCell ref="N8:N10"/>
    <mergeCell ref="C26:K26"/>
    <mergeCell ref="C27:K27"/>
    <mergeCell ref="U6:W6"/>
    <mergeCell ref="X6:Z6"/>
    <mergeCell ref="F8:F10"/>
    <mergeCell ref="D8:D10"/>
    <mergeCell ref="E8:E10"/>
    <mergeCell ref="G8:G10"/>
    <mergeCell ref="H8:H10"/>
    <mergeCell ref="I8:I10"/>
    <mergeCell ref="J8:J10"/>
    <mergeCell ref="K8:K10"/>
    <mergeCell ref="L8:L10"/>
    <mergeCell ref="M8:M10"/>
    <mergeCell ref="O8:O10"/>
    <mergeCell ref="P8:P10"/>
    <mergeCell ref="F6:H6"/>
    <mergeCell ref="I6:K6"/>
    <mergeCell ref="L6:N6"/>
    <mergeCell ref="AA6:AC6"/>
    <mergeCell ref="R6:T6"/>
    <mergeCell ref="F4:N4"/>
    <mergeCell ref="O4:Q4"/>
    <mergeCell ref="O5:Q5"/>
    <mergeCell ref="R5:T5"/>
    <mergeCell ref="U5:W5"/>
    <mergeCell ref="R4:T4"/>
    <mergeCell ref="U4:W4"/>
    <mergeCell ref="T3:U3"/>
    <mergeCell ref="W3:X3"/>
    <mergeCell ref="Z3:AA3"/>
    <mergeCell ref="AC3:AD3"/>
    <mergeCell ref="S2:T2"/>
    <mergeCell ref="Q8:Q10"/>
    <mergeCell ref="R8:R10"/>
    <mergeCell ref="S8:S10"/>
    <mergeCell ref="T8:T10"/>
    <mergeCell ref="U8:U10"/>
    <mergeCell ref="AD6:AF6"/>
    <mergeCell ref="X5:Z5"/>
    <mergeCell ref="AA5:AC5"/>
    <mergeCell ref="AD5:AF5"/>
    <mergeCell ref="V8:V10"/>
    <mergeCell ref="W8:W10"/>
    <mergeCell ref="AC8:AC10"/>
    <mergeCell ref="AD8:AD10"/>
    <mergeCell ref="AE8:AE10"/>
    <mergeCell ref="AF8:AF10"/>
    <mergeCell ref="X8:X10"/>
    <mergeCell ref="Y8:Y10"/>
    <mergeCell ref="Z8:Z10"/>
    <mergeCell ref="AA8:AA10"/>
    <mergeCell ref="AB8:AB10"/>
  </mergeCells>
  <hyperlinks>
    <hyperlink ref="C4" r:id="rId1" display="PY@"/>
  </hyperlinks>
  <pageMargins left="0.7" right="0.7" top="0.75" bottom="0.75" header="0.3" footer="0.3"/>
  <pageSetup paperSize="9"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I123"/>
  <sheetViews>
    <sheetView view="pageBreakPreview" zoomScale="110" zoomScaleNormal="100" zoomScaleSheetLayoutView="110" workbookViewId="0">
      <selection activeCell="G15" sqref="G15"/>
    </sheetView>
  </sheetViews>
  <sheetFormatPr defaultRowHeight="15" x14ac:dyDescent="0.25"/>
  <cols>
    <col min="1" max="1" width="7.28515625" style="130" customWidth="1"/>
    <col min="2" max="2" width="58.85546875" style="130" customWidth="1"/>
    <col min="3" max="3" width="11.85546875" style="130" customWidth="1"/>
    <col min="4" max="4" width="11.42578125" style="130" customWidth="1"/>
  </cols>
  <sheetData>
    <row r="1" spans="1:4" s="301" customFormat="1" x14ac:dyDescent="0.25">
      <c r="A1" s="2317" t="s">
        <v>362</v>
      </c>
      <c r="B1" s="2317"/>
      <c r="C1" s="304"/>
      <c r="D1" s="304"/>
    </row>
    <row r="2" spans="1:4" ht="21" customHeight="1" x14ac:dyDescent="0.25">
      <c r="A2" s="2427" t="str">
        <f>'F1'!A1</f>
        <v>Name of Transmission Licensee: Uttar Pradesh Power Transmission Corporation Limited</v>
      </c>
      <c r="B2" s="2428"/>
      <c r="C2" s="2428"/>
      <c r="D2" s="2428"/>
    </row>
    <row r="3" spans="1:4" ht="21" customHeight="1" x14ac:dyDescent="0.25">
      <c r="A3" s="559" t="s">
        <v>740</v>
      </c>
      <c r="B3" s="559"/>
      <c r="C3" s="2276"/>
      <c r="D3" s="2276"/>
    </row>
    <row r="4" spans="1:4" ht="21" customHeight="1" x14ac:dyDescent="0.25"/>
    <row r="5" spans="1:4" ht="21" customHeight="1" x14ac:dyDescent="0.25">
      <c r="A5" s="2418" t="s">
        <v>224</v>
      </c>
      <c r="B5" s="2419"/>
      <c r="C5" s="2432"/>
      <c r="D5" s="2432"/>
    </row>
    <row r="6" spans="1:4" ht="21" customHeight="1" x14ac:dyDescent="0.25">
      <c r="A6" s="2418" t="s">
        <v>225</v>
      </c>
      <c r="B6" s="2419"/>
      <c r="C6" s="2432"/>
      <c r="D6" s="2432"/>
    </row>
    <row r="7" spans="1:4" ht="29.25" customHeight="1" x14ac:dyDescent="0.25">
      <c r="A7" s="43"/>
      <c r="B7" s="43"/>
      <c r="C7" s="317" t="s">
        <v>226</v>
      </c>
      <c r="D7" s="317" t="s">
        <v>227</v>
      </c>
    </row>
    <row r="8" spans="1:4" ht="72" customHeight="1" x14ac:dyDescent="0.25">
      <c r="A8" s="43"/>
      <c r="B8" s="333" t="s">
        <v>228</v>
      </c>
      <c r="C8" s="50" t="s">
        <v>229</v>
      </c>
      <c r="D8" s="362" t="s">
        <v>230</v>
      </c>
    </row>
    <row r="9" spans="1:4" ht="21" customHeight="1" x14ac:dyDescent="0.25">
      <c r="A9" s="43"/>
      <c r="B9" s="43" t="s">
        <v>231</v>
      </c>
      <c r="C9" s="43"/>
      <c r="D9" s="43"/>
    </row>
    <row r="10" spans="1:4" ht="21" customHeight="1" x14ac:dyDescent="0.25">
      <c r="A10" s="43"/>
      <c r="B10" s="2429" t="s">
        <v>232</v>
      </c>
      <c r="C10" s="2429"/>
      <c r="D10" s="2429"/>
    </row>
    <row r="11" spans="1:4" ht="29.25" customHeight="1" x14ac:dyDescent="0.25">
      <c r="A11" s="43"/>
      <c r="B11" s="43" t="s">
        <v>233</v>
      </c>
      <c r="C11" s="43"/>
      <c r="D11" s="43"/>
    </row>
    <row r="12" spans="1:4" ht="21" customHeight="1" x14ac:dyDescent="0.25">
      <c r="A12" s="43"/>
      <c r="B12" s="43" t="s">
        <v>396</v>
      </c>
      <c r="C12" s="43"/>
      <c r="D12" s="43"/>
    </row>
    <row r="13" spans="1:4" ht="21" customHeight="1" thickBot="1" x14ac:dyDescent="0.3">
      <c r="A13" s="43"/>
      <c r="B13" s="167" t="s">
        <v>397</v>
      </c>
      <c r="C13" s="106"/>
      <c r="D13" s="106"/>
    </row>
    <row r="14" spans="1:4" ht="21" customHeight="1" x14ac:dyDescent="0.25">
      <c r="A14" s="43"/>
      <c r="B14" s="2433"/>
      <c r="C14" s="2433"/>
      <c r="D14" s="2433"/>
    </row>
    <row r="15" spans="1:4" ht="21" customHeight="1" x14ac:dyDescent="0.25">
      <c r="A15" s="43"/>
      <c r="B15" s="2429" t="s">
        <v>234</v>
      </c>
      <c r="C15" s="2429"/>
      <c r="D15" s="2429"/>
    </row>
    <row r="16" spans="1:4" ht="30" customHeight="1" x14ac:dyDescent="0.25">
      <c r="A16" s="43"/>
      <c r="B16" s="43" t="s">
        <v>233</v>
      </c>
      <c r="C16" s="44"/>
      <c r="D16" s="43"/>
    </row>
    <row r="17" spans="1:4" ht="21" customHeight="1" x14ac:dyDescent="0.25">
      <c r="A17" s="43"/>
      <c r="B17" s="43" t="s">
        <v>396</v>
      </c>
      <c r="C17" s="43"/>
      <c r="D17" s="43"/>
    </row>
    <row r="18" spans="1:4" ht="26.25" customHeight="1" thickBot="1" x14ac:dyDescent="0.3">
      <c r="A18" s="43"/>
      <c r="B18" s="107" t="s">
        <v>398</v>
      </c>
      <c r="C18" s="106"/>
      <c r="D18" s="106"/>
    </row>
    <row r="19" spans="1:4" ht="21" customHeight="1" x14ac:dyDescent="0.25">
      <c r="A19" s="43"/>
      <c r="B19" s="54"/>
      <c r="C19" s="45"/>
      <c r="D19" s="45"/>
    </row>
    <row r="20" spans="1:4" ht="21" customHeight="1" x14ac:dyDescent="0.25">
      <c r="A20" s="43"/>
      <c r="B20" s="43" t="s">
        <v>235</v>
      </c>
      <c r="C20" s="43"/>
      <c r="D20" s="43"/>
    </row>
    <row r="21" spans="1:4" ht="21" customHeight="1" x14ac:dyDescent="0.25">
      <c r="A21" s="43"/>
      <c r="B21" s="2429" t="s">
        <v>236</v>
      </c>
      <c r="C21" s="2429"/>
      <c r="D21" s="2429"/>
    </row>
    <row r="22" spans="1:4" ht="30" x14ac:dyDescent="0.25">
      <c r="A22" s="43"/>
      <c r="B22" s="43" t="s">
        <v>233</v>
      </c>
      <c r="C22" s="43"/>
      <c r="D22" s="43"/>
    </row>
    <row r="23" spans="1:4" ht="21" customHeight="1" x14ac:dyDescent="0.25">
      <c r="A23" s="43"/>
      <c r="B23" s="43" t="s">
        <v>396</v>
      </c>
      <c r="C23" s="43"/>
      <c r="D23" s="43"/>
    </row>
    <row r="24" spans="1:4" ht="24.75" customHeight="1" x14ac:dyDescent="0.25">
      <c r="A24" s="43"/>
      <c r="B24" s="108" t="s">
        <v>399</v>
      </c>
      <c r="C24" s="113"/>
      <c r="D24" s="113"/>
    </row>
    <row r="25" spans="1:4" ht="21" customHeight="1" x14ac:dyDescent="0.25">
      <c r="A25" s="45"/>
      <c r="B25" s="2430"/>
      <c r="C25" s="2430"/>
      <c r="D25" s="2430"/>
    </row>
    <row r="26" spans="1:4" ht="21" customHeight="1" x14ac:dyDescent="0.25">
      <c r="A26" s="43"/>
      <c r="B26" s="2431" t="s">
        <v>237</v>
      </c>
      <c r="C26" s="2431"/>
      <c r="D26" s="2431"/>
    </row>
    <row r="27" spans="1:4" ht="21" customHeight="1" x14ac:dyDescent="0.25">
      <c r="A27" s="43"/>
      <c r="B27" s="43" t="s">
        <v>238</v>
      </c>
      <c r="C27" s="43"/>
      <c r="D27" s="43"/>
    </row>
    <row r="28" spans="1:4" ht="21" customHeight="1" x14ac:dyDescent="0.25">
      <c r="A28" s="43"/>
      <c r="B28" s="43" t="s">
        <v>239</v>
      </c>
      <c r="C28" s="43"/>
      <c r="D28" s="43"/>
    </row>
    <row r="29" spans="1:4" ht="21" customHeight="1" x14ac:dyDescent="0.25">
      <c r="A29" s="43"/>
      <c r="B29" s="168" t="s">
        <v>240</v>
      </c>
      <c r="C29" s="43"/>
      <c r="D29" s="43"/>
    </row>
    <row r="30" spans="1:4" ht="21" customHeight="1" x14ac:dyDescent="0.25">
      <c r="A30" s="43"/>
      <c r="B30" s="168" t="s">
        <v>241</v>
      </c>
      <c r="C30" s="43"/>
      <c r="D30" s="43"/>
    </row>
    <row r="31" spans="1:4" ht="21" customHeight="1" x14ac:dyDescent="0.25">
      <c r="A31" s="43"/>
      <c r="B31" s="43" t="s">
        <v>242</v>
      </c>
      <c r="C31" s="43"/>
      <c r="D31" s="43"/>
    </row>
    <row r="32" spans="1:4" ht="21" customHeight="1" x14ac:dyDescent="0.25">
      <c r="A32" s="43"/>
      <c r="B32" s="43"/>
      <c r="C32" s="43"/>
      <c r="D32" s="43"/>
    </row>
    <row r="33" spans="1:9" ht="21" customHeight="1" x14ac:dyDescent="0.25">
      <c r="A33" s="43"/>
      <c r="B33" s="43" t="s">
        <v>243</v>
      </c>
      <c r="C33" s="43"/>
      <c r="D33" s="43"/>
    </row>
    <row r="34" spans="1:9" ht="21" customHeight="1" x14ac:dyDescent="0.25">
      <c r="A34" s="43"/>
      <c r="B34" s="2437" t="s">
        <v>244</v>
      </c>
      <c r="C34" s="2437"/>
      <c r="D34" s="2437"/>
      <c r="E34" s="512"/>
      <c r="F34" s="512"/>
      <c r="G34" s="512"/>
      <c r="H34" s="512"/>
      <c r="I34" s="512"/>
    </row>
    <row r="35" spans="1:9" s="511" customFormat="1" ht="21" customHeight="1" x14ac:dyDescent="0.25">
      <c r="A35" s="540"/>
      <c r="B35" s="2437" t="s">
        <v>1002</v>
      </c>
      <c r="C35" s="2437"/>
      <c r="D35" s="2437"/>
      <c r="E35" s="541"/>
      <c r="F35" s="541"/>
      <c r="G35" s="541"/>
      <c r="H35" s="541"/>
      <c r="I35" s="541"/>
    </row>
    <row r="36" spans="1:9" x14ac:dyDescent="0.25">
      <c r="A36" s="43"/>
      <c r="B36" s="2434" t="s">
        <v>1001</v>
      </c>
      <c r="C36" s="2435"/>
      <c r="D36" s="2436"/>
      <c r="E36" s="512"/>
      <c r="F36" s="512"/>
      <c r="G36" s="512"/>
      <c r="H36" s="512"/>
      <c r="I36" s="512"/>
    </row>
    <row r="37" spans="1:9" ht="21" customHeight="1" x14ac:dyDescent="0.25">
      <c r="A37" s="129"/>
      <c r="B37" s="129"/>
      <c r="C37" s="129"/>
      <c r="D37" s="129"/>
    </row>
    <row r="38" spans="1:9" ht="21" customHeight="1" x14ac:dyDescent="0.25">
      <c r="A38" s="129"/>
      <c r="B38" s="129"/>
      <c r="C38" s="2426"/>
      <c r="D38" s="2426"/>
    </row>
    <row r="39" spans="1:9" ht="21" customHeight="1" x14ac:dyDescent="0.25">
      <c r="A39" s="129"/>
      <c r="B39" s="129"/>
    </row>
    <row r="40" spans="1:9" ht="21" hidden="1" customHeight="1" x14ac:dyDescent="0.25">
      <c r="A40" s="129"/>
      <c r="B40" s="129"/>
    </row>
    <row r="41" spans="1:9" ht="21" hidden="1" customHeight="1" x14ac:dyDescent="0.25">
      <c r="A41" s="46" t="s">
        <v>316</v>
      </c>
      <c r="B41" s="46"/>
      <c r="C41" s="46"/>
      <c r="D41" s="46"/>
      <c r="E41" s="166"/>
    </row>
    <row r="42" spans="1:9" ht="21" hidden="1" customHeight="1" x14ac:dyDescent="0.25">
      <c r="A42" s="128">
        <v>1</v>
      </c>
      <c r="B42" s="47" t="s">
        <v>433</v>
      </c>
      <c r="C42" s="2420" t="s">
        <v>480</v>
      </c>
      <c r="D42" s="2421"/>
      <c r="E42" s="2422"/>
    </row>
    <row r="43" spans="1:9" ht="21" hidden="1" customHeight="1" x14ac:dyDescent="0.25">
      <c r="A43" s="128">
        <v>2</v>
      </c>
      <c r="B43" s="48" t="s">
        <v>440</v>
      </c>
      <c r="C43" s="2423">
        <v>18.3</v>
      </c>
      <c r="D43" s="2424"/>
      <c r="E43" s="2425"/>
    </row>
    <row r="44" spans="1:9" ht="21" hidden="1" customHeight="1" x14ac:dyDescent="0.25">
      <c r="A44" s="128">
        <v>3</v>
      </c>
      <c r="B44" s="48" t="s">
        <v>425</v>
      </c>
      <c r="C44" s="2420"/>
      <c r="D44" s="2421"/>
      <c r="E44" s="2422"/>
    </row>
    <row r="45" spans="1:9" ht="21" hidden="1" customHeight="1" x14ac:dyDescent="0.25">
      <c r="A45" s="128">
        <v>4</v>
      </c>
      <c r="B45" s="48" t="s">
        <v>426</v>
      </c>
      <c r="C45" s="2420"/>
      <c r="D45" s="2421"/>
      <c r="E45" s="2422"/>
    </row>
    <row r="46" spans="1:9" ht="21" hidden="1" customHeight="1" x14ac:dyDescent="0.25">
      <c r="A46" s="128">
        <v>5</v>
      </c>
      <c r="B46" s="48" t="s">
        <v>428</v>
      </c>
      <c r="C46" s="2420"/>
      <c r="D46" s="2421"/>
      <c r="E46" s="2422"/>
    </row>
    <row r="47" spans="1:9" ht="21" hidden="1" customHeight="1" x14ac:dyDescent="0.25"/>
    <row r="48" spans="1:9" ht="21" hidden="1" customHeight="1" x14ac:dyDescent="0.25"/>
    <row r="49" ht="21" hidden="1" customHeight="1" x14ac:dyDescent="0.25"/>
    <row r="50" ht="21" hidden="1" customHeight="1" x14ac:dyDescent="0.25"/>
    <row r="51" ht="21" hidden="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sheetData>
  <mergeCells count="22">
    <mergeCell ref="A1:B1"/>
    <mergeCell ref="C38:D38"/>
    <mergeCell ref="C3:D3"/>
    <mergeCell ref="A2:D2"/>
    <mergeCell ref="B21:D21"/>
    <mergeCell ref="B25:D25"/>
    <mergeCell ref="B26:D26"/>
    <mergeCell ref="C5:D5"/>
    <mergeCell ref="C6:D6"/>
    <mergeCell ref="B10:D10"/>
    <mergeCell ref="B14:D14"/>
    <mergeCell ref="B15:D15"/>
    <mergeCell ref="B36:D36"/>
    <mergeCell ref="B34:D34"/>
    <mergeCell ref="B35:D35"/>
    <mergeCell ref="A5:B5"/>
    <mergeCell ref="A6:B6"/>
    <mergeCell ref="C44:E44"/>
    <mergeCell ref="C45:E45"/>
    <mergeCell ref="C46:E46"/>
    <mergeCell ref="C42:E42"/>
    <mergeCell ref="C43:E43"/>
  </mergeCells>
  <pageMargins left="0.7" right="0.7" top="0.75" bottom="0.75" header="0.3" footer="0.3"/>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H99"/>
  <sheetViews>
    <sheetView view="pageBreakPreview" zoomScale="90" zoomScaleNormal="100" zoomScaleSheetLayoutView="90" workbookViewId="0">
      <selection activeCell="G15" sqref="G15"/>
    </sheetView>
  </sheetViews>
  <sheetFormatPr defaultRowHeight="15" x14ac:dyDescent="0.25"/>
  <cols>
    <col min="1" max="1" width="6.28515625" style="129" bestFit="1" customWidth="1"/>
    <col min="2" max="2" width="47.140625" style="129" customWidth="1"/>
    <col min="3" max="3" width="13.5703125" style="129" customWidth="1"/>
    <col min="4" max="4" width="12.5703125" style="129" customWidth="1"/>
    <col min="5" max="5" width="12" style="129" bestFit="1" customWidth="1"/>
    <col min="6" max="6" width="11.5703125" style="129" customWidth="1"/>
    <col min="7" max="7" width="13.140625" style="129" customWidth="1"/>
    <col min="8" max="256" width="9.140625" style="121"/>
    <col min="257" max="257" width="6.28515625" style="121" bestFit="1" customWidth="1"/>
    <col min="258" max="258" width="55.7109375" style="121" customWidth="1"/>
    <col min="259" max="259" width="15.7109375" style="121" customWidth="1"/>
    <col min="260" max="260" width="20.7109375" style="121" customWidth="1"/>
    <col min="261" max="261" width="12" style="121" bestFit="1" customWidth="1"/>
    <col min="262" max="262" width="13.28515625" style="121" customWidth="1"/>
    <col min="263" max="263" width="14.42578125" style="121" customWidth="1"/>
    <col min="264" max="512" width="9.140625" style="121"/>
    <col min="513" max="513" width="6.28515625" style="121" bestFit="1" customWidth="1"/>
    <col min="514" max="514" width="55.7109375" style="121" customWidth="1"/>
    <col min="515" max="515" width="15.7109375" style="121" customWidth="1"/>
    <col min="516" max="516" width="20.7109375" style="121" customWidth="1"/>
    <col min="517" max="517" width="12" style="121" bestFit="1" customWidth="1"/>
    <col min="518" max="518" width="13.28515625" style="121" customWidth="1"/>
    <col min="519" max="519" width="14.42578125" style="121" customWidth="1"/>
    <col min="520" max="768" width="9.140625" style="121"/>
    <col min="769" max="769" width="6.28515625" style="121" bestFit="1" customWidth="1"/>
    <col min="770" max="770" width="55.7109375" style="121" customWidth="1"/>
    <col min="771" max="771" width="15.7109375" style="121" customWidth="1"/>
    <col min="772" max="772" width="20.7109375" style="121" customWidth="1"/>
    <col min="773" max="773" width="12" style="121" bestFit="1" customWidth="1"/>
    <col min="774" max="774" width="13.28515625" style="121" customWidth="1"/>
    <col min="775" max="775" width="14.42578125" style="121" customWidth="1"/>
    <col min="776" max="1024" width="9.140625" style="121"/>
    <col min="1025" max="1025" width="6.28515625" style="121" bestFit="1" customWidth="1"/>
    <col min="1026" max="1026" width="55.7109375" style="121" customWidth="1"/>
    <col min="1027" max="1027" width="15.7109375" style="121" customWidth="1"/>
    <col min="1028" max="1028" width="20.7109375" style="121" customWidth="1"/>
    <col min="1029" max="1029" width="12" style="121" bestFit="1" customWidth="1"/>
    <col min="1030" max="1030" width="13.28515625" style="121" customWidth="1"/>
    <col min="1031" max="1031" width="14.42578125" style="121" customWidth="1"/>
    <col min="1032" max="1280" width="9.140625" style="121"/>
    <col min="1281" max="1281" width="6.28515625" style="121" bestFit="1" customWidth="1"/>
    <col min="1282" max="1282" width="55.7109375" style="121" customWidth="1"/>
    <col min="1283" max="1283" width="15.7109375" style="121" customWidth="1"/>
    <col min="1284" max="1284" width="20.7109375" style="121" customWidth="1"/>
    <col min="1285" max="1285" width="12" style="121" bestFit="1" customWidth="1"/>
    <col min="1286" max="1286" width="13.28515625" style="121" customWidth="1"/>
    <col min="1287" max="1287" width="14.42578125" style="121" customWidth="1"/>
    <col min="1288" max="1536" width="9.140625" style="121"/>
    <col min="1537" max="1537" width="6.28515625" style="121" bestFit="1" customWidth="1"/>
    <col min="1538" max="1538" width="55.7109375" style="121" customWidth="1"/>
    <col min="1539" max="1539" width="15.7109375" style="121" customWidth="1"/>
    <col min="1540" max="1540" width="20.7109375" style="121" customWidth="1"/>
    <col min="1541" max="1541" width="12" style="121" bestFit="1" customWidth="1"/>
    <col min="1542" max="1542" width="13.28515625" style="121" customWidth="1"/>
    <col min="1543" max="1543" width="14.42578125" style="121" customWidth="1"/>
    <col min="1544" max="1792" width="9.140625" style="121"/>
    <col min="1793" max="1793" width="6.28515625" style="121" bestFit="1" customWidth="1"/>
    <col min="1794" max="1794" width="55.7109375" style="121" customWidth="1"/>
    <col min="1795" max="1795" width="15.7109375" style="121" customWidth="1"/>
    <col min="1796" max="1796" width="20.7109375" style="121" customWidth="1"/>
    <col min="1797" max="1797" width="12" style="121" bestFit="1" customWidth="1"/>
    <col min="1798" max="1798" width="13.28515625" style="121" customWidth="1"/>
    <col min="1799" max="1799" width="14.42578125" style="121" customWidth="1"/>
    <col min="1800" max="2048" width="9.140625" style="121"/>
    <col min="2049" max="2049" width="6.28515625" style="121" bestFit="1" customWidth="1"/>
    <col min="2050" max="2050" width="55.7109375" style="121" customWidth="1"/>
    <col min="2051" max="2051" width="15.7109375" style="121" customWidth="1"/>
    <col min="2052" max="2052" width="20.7109375" style="121" customWidth="1"/>
    <col min="2053" max="2053" width="12" style="121" bestFit="1" customWidth="1"/>
    <col min="2054" max="2054" width="13.28515625" style="121" customWidth="1"/>
    <col min="2055" max="2055" width="14.42578125" style="121" customWidth="1"/>
    <col min="2056" max="2304" width="9.140625" style="121"/>
    <col min="2305" max="2305" width="6.28515625" style="121" bestFit="1" customWidth="1"/>
    <col min="2306" max="2306" width="55.7109375" style="121" customWidth="1"/>
    <col min="2307" max="2307" width="15.7109375" style="121" customWidth="1"/>
    <col min="2308" max="2308" width="20.7109375" style="121" customWidth="1"/>
    <col min="2309" max="2309" width="12" style="121" bestFit="1" customWidth="1"/>
    <col min="2310" max="2310" width="13.28515625" style="121" customWidth="1"/>
    <col min="2311" max="2311" width="14.42578125" style="121" customWidth="1"/>
    <col min="2312" max="2560" width="9.140625" style="121"/>
    <col min="2561" max="2561" width="6.28515625" style="121" bestFit="1" customWidth="1"/>
    <col min="2562" max="2562" width="55.7109375" style="121" customWidth="1"/>
    <col min="2563" max="2563" width="15.7109375" style="121" customWidth="1"/>
    <col min="2564" max="2564" width="20.7109375" style="121" customWidth="1"/>
    <col min="2565" max="2565" width="12" style="121" bestFit="1" customWidth="1"/>
    <col min="2566" max="2566" width="13.28515625" style="121" customWidth="1"/>
    <col min="2567" max="2567" width="14.42578125" style="121" customWidth="1"/>
    <col min="2568" max="2816" width="9.140625" style="121"/>
    <col min="2817" max="2817" width="6.28515625" style="121" bestFit="1" customWidth="1"/>
    <col min="2818" max="2818" width="55.7109375" style="121" customWidth="1"/>
    <col min="2819" max="2819" width="15.7109375" style="121" customWidth="1"/>
    <col min="2820" max="2820" width="20.7109375" style="121" customWidth="1"/>
    <col min="2821" max="2821" width="12" style="121" bestFit="1" customWidth="1"/>
    <col min="2822" max="2822" width="13.28515625" style="121" customWidth="1"/>
    <col min="2823" max="2823" width="14.42578125" style="121" customWidth="1"/>
    <col min="2824" max="3072" width="9.140625" style="121"/>
    <col min="3073" max="3073" width="6.28515625" style="121" bestFit="1" customWidth="1"/>
    <col min="3074" max="3074" width="55.7109375" style="121" customWidth="1"/>
    <col min="3075" max="3075" width="15.7109375" style="121" customWidth="1"/>
    <col min="3076" max="3076" width="20.7109375" style="121" customWidth="1"/>
    <col min="3077" max="3077" width="12" style="121" bestFit="1" customWidth="1"/>
    <col min="3078" max="3078" width="13.28515625" style="121" customWidth="1"/>
    <col min="3079" max="3079" width="14.42578125" style="121" customWidth="1"/>
    <col min="3080" max="3328" width="9.140625" style="121"/>
    <col min="3329" max="3329" width="6.28515625" style="121" bestFit="1" customWidth="1"/>
    <col min="3330" max="3330" width="55.7109375" style="121" customWidth="1"/>
    <col min="3331" max="3331" width="15.7109375" style="121" customWidth="1"/>
    <col min="3332" max="3332" width="20.7109375" style="121" customWidth="1"/>
    <col min="3333" max="3333" width="12" style="121" bestFit="1" customWidth="1"/>
    <col min="3334" max="3334" width="13.28515625" style="121" customWidth="1"/>
    <col min="3335" max="3335" width="14.42578125" style="121" customWidth="1"/>
    <col min="3336" max="3584" width="9.140625" style="121"/>
    <col min="3585" max="3585" width="6.28515625" style="121" bestFit="1" customWidth="1"/>
    <col min="3586" max="3586" width="55.7109375" style="121" customWidth="1"/>
    <col min="3587" max="3587" width="15.7109375" style="121" customWidth="1"/>
    <col min="3588" max="3588" width="20.7109375" style="121" customWidth="1"/>
    <col min="3589" max="3589" width="12" style="121" bestFit="1" customWidth="1"/>
    <col min="3590" max="3590" width="13.28515625" style="121" customWidth="1"/>
    <col min="3591" max="3591" width="14.42578125" style="121" customWidth="1"/>
    <col min="3592" max="3840" width="9.140625" style="121"/>
    <col min="3841" max="3841" width="6.28515625" style="121" bestFit="1" customWidth="1"/>
    <col min="3842" max="3842" width="55.7109375" style="121" customWidth="1"/>
    <col min="3843" max="3843" width="15.7109375" style="121" customWidth="1"/>
    <col min="3844" max="3844" width="20.7109375" style="121" customWidth="1"/>
    <col min="3845" max="3845" width="12" style="121" bestFit="1" customWidth="1"/>
    <col min="3846" max="3846" width="13.28515625" style="121" customWidth="1"/>
    <col min="3847" max="3847" width="14.42578125" style="121" customWidth="1"/>
    <col min="3848" max="4096" width="9.140625" style="121"/>
    <col min="4097" max="4097" width="6.28515625" style="121" bestFit="1" customWidth="1"/>
    <col min="4098" max="4098" width="55.7109375" style="121" customWidth="1"/>
    <col min="4099" max="4099" width="15.7109375" style="121" customWidth="1"/>
    <col min="4100" max="4100" width="20.7109375" style="121" customWidth="1"/>
    <col min="4101" max="4101" width="12" style="121" bestFit="1" customWidth="1"/>
    <col min="4102" max="4102" width="13.28515625" style="121" customWidth="1"/>
    <col min="4103" max="4103" width="14.42578125" style="121" customWidth="1"/>
    <col min="4104" max="4352" width="9.140625" style="121"/>
    <col min="4353" max="4353" width="6.28515625" style="121" bestFit="1" customWidth="1"/>
    <col min="4354" max="4354" width="55.7109375" style="121" customWidth="1"/>
    <col min="4355" max="4355" width="15.7109375" style="121" customWidth="1"/>
    <col min="4356" max="4356" width="20.7109375" style="121" customWidth="1"/>
    <col min="4357" max="4357" width="12" style="121" bestFit="1" customWidth="1"/>
    <col min="4358" max="4358" width="13.28515625" style="121" customWidth="1"/>
    <col min="4359" max="4359" width="14.42578125" style="121" customWidth="1"/>
    <col min="4360" max="4608" width="9.140625" style="121"/>
    <col min="4609" max="4609" width="6.28515625" style="121" bestFit="1" customWidth="1"/>
    <col min="4610" max="4610" width="55.7109375" style="121" customWidth="1"/>
    <col min="4611" max="4611" width="15.7109375" style="121" customWidth="1"/>
    <col min="4612" max="4612" width="20.7109375" style="121" customWidth="1"/>
    <col min="4613" max="4613" width="12" style="121" bestFit="1" customWidth="1"/>
    <col min="4614" max="4614" width="13.28515625" style="121" customWidth="1"/>
    <col min="4615" max="4615" width="14.42578125" style="121" customWidth="1"/>
    <col min="4616" max="4864" width="9.140625" style="121"/>
    <col min="4865" max="4865" width="6.28515625" style="121" bestFit="1" customWidth="1"/>
    <col min="4866" max="4866" width="55.7109375" style="121" customWidth="1"/>
    <col min="4867" max="4867" width="15.7109375" style="121" customWidth="1"/>
    <col min="4868" max="4868" width="20.7109375" style="121" customWidth="1"/>
    <col min="4869" max="4869" width="12" style="121" bestFit="1" customWidth="1"/>
    <col min="4870" max="4870" width="13.28515625" style="121" customWidth="1"/>
    <col min="4871" max="4871" width="14.42578125" style="121" customWidth="1"/>
    <col min="4872" max="5120" width="9.140625" style="121"/>
    <col min="5121" max="5121" width="6.28515625" style="121" bestFit="1" customWidth="1"/>
    <col min="5122" max="5122" width="55.7109375" style="121" customWidth="1"/>
    <col min="5123" max="5123" width="15.7109375" style="121" customWidth="1"/>
    <col min="5124" max="5124" width="20.7109375" style="121" customWidth="1"/>
    <col min="5125" max="5125" width="12" style="121" bestFit="1" customWidth="1"/>
    <col min="5126" max="5126" width="13.28515625" style="121" customWidth="1"/>
    <col min="5127" max="5127" width="14.42578125" style="121" customWidth="1"/>
    <col min="5128" max="5376" width="9.140625" style="121"/>
    <col min="5377" max="5377" width="6.28515625" style="121" bestFit="1" customWidth="1"/>
    <col min="5378" max="5378" width="55.7109375" style="121" customWidth="1"/>
    <col min="5379" max="5379" width="15.7109375" style="121" customWidth="1"/>
    <col min="5380" max="5380" width="20.7109375" style="121" customWidth="1"/>
    <col min="5381" max="5381" width="12" style="121" bestFit="1" customWidth="1"/>
    <col min="5382" max="5382" width="13.28515625" style="121" customWidth="1"/>
    <col min="5383" max="5383" width="14.42578125" style="121" customWidth="1"/>
    <col min="5384" max="5632" width="9.140625" style="121"/>
    <col min="5633" max="5633" width="6.28515625" style="121" bestFit="1" customWidth="1"/>
    <col min="5634" max="5634" width="55.7109375" style="121" customWidth="1"/>
    <col min="5635" max="5635" width="15.7109375" style="121" customWidth="1"/>
    <col min="5636" max="5636" width="20.7109375" style="121" customWidth="1"/>
    <col min="5637" max="5637" width="12" style="121" bestFit="1" customWidth="1"/>
    <col min="5638" max="5638" width="13.28515625" style="121" customWidth="1"/>
    <col min="5639" max="5639" width="14.42578125" style="121" customWidth="1"/>
    <col min="5640" max="5888" width="9.140625" style="121"/>
    <col min="5889" max="5889" width="6.28515625" style="121" bestFit="1" customWidth="1"/>
    <col min="5890" max="5890" width="55.7109375" style="121" customWidth="1"/>
    <col min="5891" max="5891" width="15.7109375" style="121" customWidth="1"/>
    <col min="5892" max="5892" width="20.7109375" style="121" customWidth="1"/>
    <col min="5893" max="5893" width="12" style="121" bestFit="1" customWidth="1"/>
    <col min="5894" max="5894" width="13.28515625" style="121" customWidth="1"/>
    <col min="5895" max="5895" width="14.42578125" style="121" customWidth="1"/>
    <col min="5896" max="6144" width="9.140625" style="121"/>
    <col min="6145" max="6145" width="6.28515625" style="121" bestFit="1" customWidth="1"/>
    <col min="6146" max="6146" width="55.7109375" style="121" customWidth="1"/>
    <col min="6147" max="6147" width="15.7109375" style="121" customWidth="1"/>
    <col min="6148" max="6148" width="20.7109375" style="121" customWidth="1"/>
    <col min="6149" max="6149" width="12" style="121" bestFit="1" customWidth="1"/>
    <col min="6150" max="6150" width="13.28515625" style="121" customWidth="1"/>
    <col min="6151" max="6151" width="14.42578125" style="121" customWidth="1"/>
    <col min="6152" max="6400" width="9.140625" style="121"/>
    <col min="6401" max="6401" width="6.28515625" style="121" bestFit="1" customWidth="1"/>
    <col min="6402" max="6402" width="55.7109375" style="121" customWidth="1"/>
    <col min="6403" max="6403" width="15.7109375" style="121" customWidth="1"/>
    <col min="6404" max="6404" width="20.7109375" style="121" customWidth="1"/>
    <col min="6405" max="6405" width="12" style="121" bestFit="1" customWidth="1"/>
    <col min="6406" max="6406" width="13.28515625" style="121" customWidth="1"/>
    <col min="6407" max="6407" width="14.42578125" style="121" customWidth="1"/>
    <col min="6408" max="6656" width="9.140625" style="121"/>
    <col min="6657" max="6657" width="6.28515625" style="121" bestFit="1" customWidth="1"/>
    <col min="6658" max="6658" width="55.7109375" style="121" customWidth="1"/>
    <col min="6659" max="6659" width="15.7109375" style="121" customWidth="1"/>
    <col min="6660" max="6660" width="20.7109375" style="121" customWidth="1"/>
    <col min="6661" max="6661" width="12" style="121" bestFit="1" customWidth="1"/>
    <col min="6662" max="6662" width="13.28515625" style="121" customWidth="1"/>
    <col min="6663" max="6663" width="14.42578125" style="121" customWidth="1"/>
    <col min="6664" max="6912" width="9.140625" style="121"/>
    <col min="6913" max="6913" width="6.28515625" style="121" bestFit="1" customWidth="1"/>
    <col min="6914" max="6914" width="55.7109375" style="121" customWidth="1"/>
    <col min="6915" max="6915" width="15.7109375" style="121" customWidth="1"/>
    <col min="6916" max="6916" width="20.7109375" style="121" customWidth="1"/>
    <col min="6917" max="6917" width="12" style="121" bestFit="1" customWidth="1"/>
    <col min="6918" max="6918" width="13.28515625" style="121" customWidth="1"/>
    <col min="6919" max="6919" width="14.42578125" style="121" customWidth="1"/>
    <col min="6920" max="7168" width="9.140625" style="121"/>
    <col min="7169" max="7169" width="6.28515625" style="121" bestFit="1" customWidth="1"/>
    <col min="7170" max="7170" width="55.7109375" style="121" customWidth="1"/>
    <col min="7171" max="7171" width="15.7109375" style="121" customWidth="1"/>
    <col min="7172" max="7172" width="20.7109375" style="121" customWidth="1"/>
    <col min="7173" max="7173" width="12" style="121" bestFit="1" customWidth="1"/>
    <col min="7174" max="7174" width="13.28515625" style="121" customWidth="1"/>
    <col min="7175" max="7175" width="14.42578125" style="121" customWidth="1"/>
    <col min="7176" max="7424" width="9.140625" style="121"/>
    <col min="7425" max="7425" width="6.28515625" style="121" bestFit="1" customWidth="1"/>
    <col min="7426" max="7426" width="55.7109375" style="121" customWidth="1"/>
    <col min="7427" max="7427" width="15.7109375" style="121" customWidth="1"/>
    <col min="7428" max="7428" width="20.7109375" style="121" customWidth="1"/>
    <col min="7429" max="7429" width="12" style="121" bestFit="1" customWidth="1"/>
    <col min="7430" max="7430" width="13.28515625" style="121" customWidth="1"/>
    <col min="7431" max="7431" width="14.42578125" style="121" customWidth="1"/>
    <col min="7432" max="7680" width="9.140625" style="121"/>
    <col min="7681" max="7681" width="6.28515625" style="121" bestFit="1" customWidth="1"/>
    <col min="7682" max="7682" width="55.7109375" style="121" customWidth="1"/>
    <col min="7683" max="7683" width="15.7109375" style="121" customWidth="1"/>
    <col min="7684" max="7684" width="20.7109375" style="121" customWidth="1"/>
    <col min="7685" max="7685" width="12" style="121" bestFit="1" customWidth="1"/>
    <col min="7686" max="7686" width="13.28515625" style="121" customWidth="1"/>
    <col min="7687" max="7687" width="14.42578125" style="121" customWidth="1"/>
    <col min="7688" max="7936" width="9.140625" style="121"/>
    <col min="7937" max="7937" width="6.28515625" style="121" bestFit="1" customWidth="1"/>
    <col min="7938" max="7938" width="55.7109375" style="121" customWidth="1"/>
    <col min="7939" max="7939" width="15.7109375" style="121" customWidth="1"/>
    <col min="7940" max="7940" width="20.7109375" style="121" customWidth="1"/>
    <col min="7941" max="7941" width="12" style="121" bestFit="1" customWidth="1"/>
    <col min="7942" max="7942" width="13.28515625" style="121" customWidth="1"/>
    <col min="7943" max="7943" width="14.42578125" style="121" customWidth="1"/>
    <col min="7944" max="8192" width="9.140625" style="121"/>
    <col min="8193" max="8193" width="6.28515625" style="121" bestFit="1" customWidth="1"/>
    <col min="8194" max="8194" width="55.7109375" style="121" customWidth="1"/>
    <col min="8195" max="8195" width="15.7109375" style="121" customWidth="1"/>
    <col min="8196" max="8196" width="20.7109375" style="121" customWidth="1"/>
    <col min="8197" max="8197" width="12" style="121" bestFit="1" customWidth="1"/>
    <col min="8198" max="8198" width="13.28515625" style="121" customWidth="1"/>
    <col min="8199" max="8199" width="14.42578125" style="121" customWidth="1"/>
    <col min="8200" max="8448" width="9.140625" style="121"/>
    <col min="8449" max="8449" width="6.28515625" style="121" bestFit="1" customWidth="1"/>
    <col min="8450" max="8450" width="55.7109375" style="121" customWidth="1"/>
    <col min="8451" max="8451" width="15.7109375" style="121" customWidth="1"/>
    <col min="8452" max="8452" width="20.7109375" style="121" customWidth="1"/>
    <col min="8453" max="8453" width="12" style="121" bestFit="1" customWidth="1"/>
    <col min="8454" max="8454" width="13.28515625" style="121" customWidth="1"/>
    <col min="8455" max="8455" width="14.42578125" style="121" customWidth="1"/>
    <col min="8456" max="8704" width="9.140625" style="121"/>
    <col min="8705" max="8705" width="6.28515625" style="121" bestFit="1" customWidth="1"/>
    <col min="8706" max="8706" width="55.7109375" style="121" customWidth="1"/>
    <col min="8707" max="8707" width="15.7109375" style="121" customWidth="1"/>
    <col min="8708" max="8708" width="20.7109375" style="121" customWidth="1"/>
    <col min="8709" max="8709" width="12" style="121" bestFit="1" customWidth="1"/>
    <col min="8710" max="8710" width="13.28515625" style="121" customWidth="1"/>
    <col min="8711" max="8711" width="14.42578125" style="121" customWidth="1"/>
    <col min="8712" max="8960" width="9.140625" style="121"/>
    <col min="8961" max="8961" width="6.28515625" style="121" bestFit="1" customWidth="1"/>
    <col min="8962" max="8962" width="55.7109375" style="121" customWidth="1"/>
    <col min="8963" max="8963" width="15.7109375" style="121" customWidth="1"/>
    <col min="8964" max="8964" width="20.7109375" style="121" customWidth="1"/>
    <col min="8965" max="8965" width="12" style="121" bestFit="1" customWidth="1"/>
    <col min="8966" max="8966" width="13.28515625" style="121" customWidth="1"/>
    <col min="8967" max="8967" width="14.42578125" style="121" customWidth="1"/>
    <col min="8968" max="9216" width="9.140625" style="121"/>
    <col min="9217" max="9217" width="6.28515625" style="121" bestFit="1" customWidth="1"/>
    <col min="9218" max="9218" width="55.7109375" style="121" customWidth="1"/>
    <col min="9219" max="9219" width="15.7109375" style="121" customWidth="1"/>
    <col min="9220" max="9220" width="20.7109375" style="121" customWidth="1"/>
    <col min="9221" max="9221" width="12" style="121" bestFit="1" customWidth="1"/>
    <col min="9222" max="9222" width="13.28515625" style="121" customWidth="1"/>
    <col min="9223" max="9223" width="14.42578125" style="121" customWidth="1"/>
    <col min="9224" max="9472" width="9.140625" style="121"/>
    <col min="9473" max="9473" width="6.28515625" style="121" bestFit="1" customWidth="1"/>
    <col min="9474" max="9474" width="55.7109375" style="121" customWidth="1"/>
    <col min="9475" max="9475" width="15.7109375" style="121" customWidth="1"/>
    <col min="9476" max="9476" width="20.7109375" style="121" customWidth="1"/>
    <col min="9477" max="9477" width="12" style="121" bestFit="1" customWidth="1"/>
    <col min="9478" max="9478" width="13.28515625" style="121" customWidth="1"/>
    <col min="9479" max="9479" width="14.42578125" style="121" customWidth="1"/>
    <col min="9480" max="9728" width="9.140625" style="121"/>
    <col min="9729" max="9729" width="6.28515625" style="121" bestFit="1" customWidth="1"/>
    <col min="9730" max="9730" width="55.7109375" style="121" customWidth="1"/>
    <col min="9731" max="9731" width="15.7109375" style="121" customWidth="1"/>
    <col min="9732" max="9732" width="20.7109375" style="121" customWidth="1"/>
    <col min="9733" max="9733" width="12" style="121" bestFit="1" customWidth="1"/>
    <col min="9734" max="9734" width="13.28515625" style="121" customWidth="1"/>
    <col min="9735" max="9735" width="14.42578125" style="121" customWidth="1"/>
    <col min="9736" max="9984" width="9.140625" style="121"/>
    <col min="9985" max="9985" width="6.28515625" style="121" bestFit="1" customWidth="1"/>
    <col min="9986" max="9986" width="55.7109375" style="121" customWidth="1"/>
    <col min="9987" max="9987" width="15.7109375" style="121" customWidth="1"/>
    <col min="9988" max="9988" width="20.7109375" style="121" customWidth="1"/>
    <col min="9989" max="9989" width="12" style="121" bestFit="1" customWidth="1"/>
    <col min="9990" max="9990" width="13.28515625" style="121" customWidth="1"/>
    <col min="9991" max="9991" width="14.42578125" style="121" customWidth="1"/>
    <col min="9992" max="10240" width="9.140625" style="121"/>
    <col min="10241" max="10241" width="6.28515625" style="121" bestFit="1" customWidth="1"/>
    <col min="10242" max="10242" width="55.7109375" style="121" customWidth="1"/>
    <col min="10243" max="10243" width="15.7109375" style="121" customWidth="1"/>
    <col min="10244" max="10244" width="20.7109375" style="121" customWidth="1"/>
    <col min="10245" max="10245" width="12" style="121" bestFit="1" customWidth="1"/>
    <col min="10246" max="10246" width="13.28515625" style="121" customWidth="1"/>
    <col min="10247" max="10247" width="14.42578125" style="121" customWidth="1"/>
    <col min="10248" max="10496" width="9.140625" style="121"/>
    <col min="10497" max="10497" width="6.28515625" style="121" bestFit="1" customWidth="1"/>
    <col min="10498" max="10498" width="55.7109375" style="121" customWidth="1"/>
    <col min="10499" max="10499" width="15.7109375" style="121" customWidth="1"/>
    <col min="10500" max="10500" width="20.7109375" style="121" customWidth="1"/>
    <col min="10501" max="10501" width="12" style="121" bestFit="1" customWidth="1"/>
    <col min="10502" max="10502" width="13.28515625" style="121" customWidth="1"/>
    <col min="10503" max="10503" width="14.42578125" style="121" customWidth="1"/>
    <col min="10504" max="10752" width="9.140625" style="121"/>
    <col min="10753" max="10753" width="6.28515625" style="121" bestFit="1" customWidth="1"/>
    <col min="10754" max="10754" width="55.7109375" style="121" customWidth="1"/>
    <col min="10755" max="10755" width="15.7109375" style="121" customWidth="1"/>
    <col min="10756" max="10756" width="20.7109375" style="121" customWidth="1"/>
    <col min="10757" max="10757" width="12" style="121" bestFit="1" customWidth="1"/>
    <col min="10758" max="10758" width="13.28515625" style="121" customWidth="1"/>
    <col min="10759" max="10759" width="14.42578125" style="121" customWidth="1"/>
    <col min="10760" max="11008" width="9.140625" style="121"/>
    <col min="11009" max="11009" width="6.28515625" style="121" bestFit="1" customWidth="1"/>
    <col min="11010" max="11010" width="55.7109375" style="121" customWidth="1"/>
    <col min="11011" max="11011" width="15.7109375" style="121" customWidth="1"/>
    <col min="11012" max="11012" width="20.7109375" style="121" customWidth="1"/>
    <col min="11013" max="11013" width="12" style="121" bestFit="1" customWidth="1"/>
    <col min="11014" max="11014" width="13.28515625" style="121" customWidth="1"/>
    <col min="11015" max="11015" width="14.42578125" style="121" customWidth="1"/>
    <col min="11016" max="11264" width="9.140625" style="121"/>
    <col min="11265" max="11265" width="6.28515625" style="121" bestFit="1" customWidth="1"/>
    <col min="11266" max="11266" width="55.7109375" style="121" customWidth="1"/>
    <col min="11267" max="11267" width="15.7109375" style="121" customWidth="1"/>
    <col min="11268" max="11268" width="20.7109375" style="121" customWidth="1"/>
    <col min="11269" max="11269" width="12" style="121" bestFit="1" customWidth="1"/>
    <col min="11270" max="11270" width="13.28515625" style="121" customWidth="1"/>
    <col min="11271" max="11271" width="14.42578125" style="121" customWidth="1"/>
    <col min="11272" max="11520" width="9.140625" style="121"/>
    <col min="11521" max="11521" width="6.28515625" style="121" bestFit="1" customWidth="1"/>
    <col min="11522" max="11522" width="55.7109375" style="121" customWidth="1"/>
    <col min="11523" max="11523" width="15.7109375" style="121" customWidth="1"/>
    <col min="11524" max="11524" width="20.7109375" style="121" customWidth="1"/>
    <col min="11525" max="11525" width="12" style="121" bestFit="1" customWidth="1"/>
    <col min="11526" max="11526" width="13.28515625" style="121" customWidth="1"/>
    <col min="11527" max="11527" width="14.42578125" style="121" customWidth="1"/>
    <col min="11528" max="11776" width="9.140625" style="121"/>
    <col min="11777" max="11777" width="6.28515625" style="121" bestFit="1" customWidth="1"/>
    <col min="11778" max="11778" width="55.7109375" style="121" customWidth="1"/>
    <col min="11779" max="11779" width="15.7109375" style="121" customWidth="1"/>
    <col min="11780" max="11780" width="20.7109375" style="121" customWidth="1"/>
    <col min="11781" max="11781" width="12" style="121" bestFit="1" customWidth="1"/>
    <col min="11782" max="11782" width="13.28515625" style="121" customWidth="1"/>
    <col min="11783" max="11783" width="14.42578125" style="121" customWidth="1"/>
    <col min="11784" max="12032" width="9.140625" style="121"/>
    <col min="12033" max="12033" width="6.28515625" style="121" bestFit="1" customWidth="1"/>
    <col min="12034" max="12034" width="55.7109375" style="121" customWidth="1"/>
    <col min="12035" max="12035" width="15.7109375" style="121" customWidth="1"/>
    <col min="12036" max="12036" width="20.7109375" style="121" customWidth="1"/>
    <col min="12037" max="12037" width="12" style="121" bestFit="1" customWidth="1"/>
    <col min="12038" max="12038" width="13.28515625" style="121" customWidth="1"/>
    <col min="12039" max="12039" width="14.42578125" style="121" customWidth="1"/>
    <col min="12040" max="12288" width="9.140625" style="121"/>
    <col min="12289" max="12289" width="6.28515625" style="121" bestFit="1" customWidth="1"/>
    <col min="12290" max="12290" width="55.7109375" style="121" customWidth="1"/>
    <col min="12291" max="12291" width="15.7109375" style="121" customWidth="1"/>
    <col min="12292" max="12292" width="20.7109375" style="121" customWidth="1"/>
    <col min="12293" max="12293" width="12" style="121" bestFit="1" customWidth="1"/>
    <col min="12294" max="12294" width="13.28515625" style="121" customWidth="1"/>
    <col min="12295" max="12295" width="14.42578125" style="121" customWidth="1"/>
    <col min="12296" max="12544" width="9.140625" style="121"/>
    <col min="12545" max="12545" width="6.28515625" style="121" bestFit="1" customWidth="1"/>
    <col min="12546" max="12546" width="55.7109375" style="121" customWidth="1"/>
    <col min="12547" max="12547" width="15.7109375" style="121" customWidth="1"/>
    <col min="12548" max="12548" width="20.7109375" style="121" customWidth="1"/>
    <col min="12549" max="12549" width="12" style="121" bestFit="1" customWidth="1"/>
    <col min="12550" max="12550" width="13.28515625" style="121" customWidth="1"/>
    <col min="12551" max="12551" width="14.42578125" style="121" customWidth="1"/>
    <col min="12552" max="12800" width="9.140625" style="121"/>
    <col min="12801" max="12801" width="6.28515625" style="121" bestFit="1" customWidth="1"/>
    <col min="12802" max="12802" width="55.7109375" style="121" customWidth="1"/>
    <col min="12803" max="12803" width="15.7109375" style="121" customWidth="1"/>
    <col min="12804" max="12804" width="20.7109375" style="121" customWidth="1"/>
    <col min="12805" max="12805" width="12" style="121" bestFit="1" customWidth="1"/>
    <col min="12806" max="12806" width="13.28515625" style="121" customWidth="1"/>
    <col min="12807" max="12807" width="14.42578125" style="121" customWidth="1"/>
    <col min="12808" max="13056" width="9.140625" style="121"/>
    <col min="13057" max="13057" width="6.28515625" style="121" bestFit="1" customWidth="1"/>
    <col min="13058" max="13058" width="55.7109375" style="121" customWidth="1"/>
    <col min="13059" max="13059" width="15.7109375" style="121" customWidth="1"/>
    <col min="13060" max="13060" width="20.7109375" style="121" customWidth="1"/>
    <col min="13061" max="13061" width="12" style="121" bestFit="1" customWidth="1"/>
    <col min="13062" max="13062" width="13.28515625" style="121" customWidth="1"/>
    <col min="13063" max="13063" width="14.42578125" style="121" customWidth="1"/>
    <col min="13064" max="13312" width="9.140625" style="121"/>
    <col min="13313" max="13313" width="6.28515625" style="121" bestFit="1" customWidth="1"/>
    <col min="13314" max="13314" width="55.7109375" style="121" customWidth="1"/>
    <col min="13315" max="13315" width="15.7109375" style="121" customWidth="1"/>
    <col min="13316" max="13316" width="20.7109375" style="121" customWidth="1"/>
    <col min="13317" max="13317" width="12" style="121" bestFit="1" customWidth="1"/>
    <col min="13318" max="13318" width="13.28515625" style="121" customWidth="1"/>
    <col min="13319" max="13319" width="14.42578125" style="121" customWidth="1"/>
    <col min="13320" max="13568" width="9.140625" style="121"/>
    <col min="13569" max="13569" width="6.28515625" style="121" bestFit="1" customWidth="1"/>
    <col min="13570" max="13570" width="55.7109375" style="121" customWidth="1"/>
    <col min="13571" max="13571" width="15.7109375" style="121" customWidth="1"/>
    <col min="13572" max="13572" width="20.7109375" style="121" customWidth="1"/>
    <col min="13573" max="13573" width="12" style="121" bestFit="1" customWidth="1"/>
    <col min="13574" max="13574" width="13.28515625" style="121" customWidth="1"/>
    <col min="13575" max="13575" width="14.42578125" style="121" customWidth="1"/>
    <col min="13576" max="13824" width="9.140625" style="121"/>
    <col min="13825" max="13825" width="6.28515625" style="121" bestFit="1" customWidth="1"/>
    <col min="13826" max="13826" width="55.7109375" style="121" customWidth="1"/>
    <col min="13827" max="13827" width="15.7109375" style="121" customWidth="1"/>
    <col min="13828" max="13828" width="20.7109375" style="121" customWidth="1"/>
    <col min="13829" max="13829" width="12" style="121" bestFit="1" customWidth="1"/>
    <col min="13830" max="13830" width="13.28515625" style="121" customWidth="1"/>
    <col min="13831" max="13831" width="14.42578125" style="121" customWidth="1"/>
    <col min="13832" max="14080" width="9.140625" style="121"/>
    <col min="14081" max="14081" width="6.28515625" style="121" bestFit="1" customWidth="1"/>
    <col min="14082" max="14082" width="55.7109375" style="121" customWidth="1"/>
    <col min="14083" max="14083" width="15.7109375" style="121" customWidth="1"/>
    <col min="14084" max="14084" width="20.7109375" style="121" customWidth="1"/>
    <col min="14085" max="14085" width="12" style="121" bestFit="1" customWidth="1"/>
    <col min="14086" max="14086" width="13.28515625" style="121" customWidth="1"/>
    <col min="14087" max="14087" width="14.42578125" style="121" customWidth="1"/>
    <col min="14088" max="14336" width="9.140625" style="121"/>
    <col min="14337" max="14337" width="6.28515625" style="121" bestFit="1" customWidth="1"/>
    <col min="14338" max="14338" width="55.7109375" style="121" customWidth="1"/>
    <col min="14339" max="14339" width="15.7109375" style="121" customWidth="1"/>
    <col min="14340" max="14340" width="20.7109375" style="121" customWidth="1"/>
    <col min="14341" max="14341" width="12" style="121" bestFit="1" customWidth="1"/>
    <col min="14342" max="14342" width="13.28515625" style="121" customWidth="1"/>
    <col min="14343" max="14343" width="14.42578125" style="121" customWidth="1"/>
    <col min="14344" max="14592" width="9.140625" style="121"/>
    <col min="14593" max="14593" width="6.28515625" style="121" bestFit="1" customWidth="1"/>
    <col min="14594" max="14594" width="55.7109375" style="121" customWidth="1"/>
    <col min="14595" max="14595" width="15.7109375" style="121" customWidth="1"/>
    <col min="14596" max="14596" width="20.7109375" style="121" customWidth="1"/>
    <col min="14597" max="14597" width="12" style="121" bestFit="1" customWidth="1"/>
    <col min="14598" max="14598" width="13.28515625" style="121" customWidth="1"/>
    <col min="14599" max="14599" width="14.42578125" style="121" customWidth="1"/>
    <col min="14600" max="14848" width="9.140625" style="121"/>
    <col min="14849" max="14849" width="6.28515625" style="121" bestFit="1" customWidth="1"/>
    <col min="14850" max="14850" width="55.7109375" style="121" customWidth="1"/>
    <col min="14851" max="14851" width="15.7109375" style="121" customWidth="1"/>
    <col min="14852" max="14852" width="20.7109375" style="121" customWidth="1"/>
    <col min="14853" max="14853" width="12" style="121" bestFit="1" customWidth="1"/>
    <col min="14854" max="14854" width="13.28515625" style="121" customWidth="1"/>
    <col min="14855" max="14855" width="14.42578125" style="121" customWidth="1"/>
    <col min="14856" max="15104" width="9.140625" style="121"/>
    <col min="15105" max="15105" width="6.28515625" style="121" bestFit="1" customWidth="1"/>
    <col min="15106" max="15106" width="55.7109375" style="121" customWidth="1"/>
    <col min="15107" max="15107" width="15.7109375" style="121" customWidth="1"/>
    <col min="15108" max="15108" width="20.7109375" style="121" customWidth="1"/>
    <col min="15109" max="15109" width="12" style="121" bestFit="1" customWidth="1"/>
    <col min="15110" max="15110" width="13.28515625" style="121" customWidth="1"/>
    <col min="15111" max="15111" width="14.42578125" style="121" customWidth="1"/>
    <col min="15112" max="15360" width="9.140625" style="121"/>
    <col min="15361" max="15361" width="6.28515625" style="121" bestFit="1" customWidth="1"/>
    <col min="15362" max="15362" width="55.7109375" style="121" customWidth="1"/>
    <col min="15363" max="15363" width="15.7109375" style="121" customWidth="1"/>
    <col min="15364" max="15364" width="20.7109375" style="121" customWidth="1"/>
    <col min="15365" max="15365" width="12" style="121" bestFit="1" customWidth="1"/>
    <col min="15366" max="15366" width="13.28515625" style="121" customWidth="1"/>
    <col min="15367" max="15367" width="14.42578125" style="121" customWidth="1"/>
    <col min="15368" max="15616" width="9.140625" style="121"/>
    <col min="15617" max="15617" width="6.28515625" style="121" bestFit="1" customWidth="1"/>
    <col min="15618" max="15618" width="55.7109375" style="121" customWidth="1"/>
    <col min="15619" max="15619" width="15.7109375" style="121" customWidth="1"/>
    <col min="15620" max="15620" width="20.7109375" style="121" customWidth="1"/>
    <col min="15621" max="15621" width="12" style="121" bestFit="1" customWidth="1"/>
    <col min="15622" max="15622" width="13.28515625" style="121" customWidth="1"/>
    <col min="15623" max="15623" width="14.42578125" style="121" customWidth="1"/>
    <col min="15624" max="15872" width="9.140625" style="121"/>
    <col min="15873" max="15873" width="6.28515625" style="121" bestFit="1" customWidth="1"/>
    <col min="15874" max="15874" width="55.7109375" style="121" customWidth="1"/>
    <col min="15875" max="15875" width="15.7109375" style="121" customWidth="1"/>
    <col min="15876" max="15876" width="20.7109375" style="121" customWidth="1"/>
    <col min="15877" max="15877" width="12" style="121" bestFit="1" customWidth="1"/>
    <col min="15878" max="15878" width="13.28515625" style="121" customWidth="1"/>
    <col min="15879" max="15879" width="14.42578125" style="121" customWidth="1"/>
    <col min="15880" max="16128" width="9.140625" style="121"/>
    <col min="16129" max="16129" width="6.28515625" style="121" bestFit="1" customWidth="1"/>
    <col min="16130" max="16130" width="55.7109375" style="121" customWidth="1"/>
    <col min="16131" max="16131" width="15.7109375" style="121" customWidth="1"/>
    <col min="16132" max="16132" width="20.7109375" style="121" customWidth="1"/>
    <col min="16133" max="16133" width="12" style="121" bestFit="1" customWidth="1"/>
    <col min="16134" max="16134" width="13.28515625" style="121" customWidth="1"/>
    <col min="16135" max="16135" width="14.42578125" style="121" customWidth="1"/>
    <col min="16136" max="16384" width="9.140625" style="121"/>
  </cols>
  <sheetData>
    <row r="1" spans="1:8" s="305" customFormat="1" x14ac:dyDescent="0.25">
      <c r="A1" s="2317" t="s">
        <v>741</v>
      </c>
      <c r="B1" s="2438"/>
      <c r="C1" s="303"/>
      <c r="D1" s="303"/>
      <c r="E1" s="303"/>
      <c r="F1" s="303"/>
      <c r="G1" s="303"/>
    </row>
    <row r="2" spans="1:8" ht="21" customHeight="1" x14ac:dyDescent="0.25">
      <c r="A2" s="2427" t="str">
        <f>'F11'!A2</f>
        <v>Name of Transmission Licensee: Uttar Pradesh Power Transmission Corporation Limited</v>
      </c>
      <c r="B2" s="2428"/>
      <c r="C2" s="2428"/>
      <c r="D2" s="2428"/>
      <c r="E2" s="2428"/>
      <c r="F2" s="2428"/>
      <c r="G2" s="2428"/>
    </row>
    <row r="3" spans="1:8" ht="21" customHeight="1" x14ac:dyDescent="0.25">
      <c r="A3" s="559" t="s">
        <v>15</v>
      </c>
      <c r="B3" s="559"/>
      <c r="C3" s="559"/>
      <c r="D3" s="559"/>
      <c r="E3" s="559"/>
      <c r="F3" s="2276"/>
      <c r="G3" s="2426"/>
    </row>
    <row r="4" spans="1:8" ht="21" customHeight="1" x14ac:dyDescent="0.25">
      <c r="A4" s="49"/>
      <c r="B4" s="49"/>
      <c r="C4" s="49"/>
      <c r="F4" s="2368" t="s">
        <v>392</v>
      </c>
      <c r="G4" s="2368"/>
    </row>
    <row r="5" spans="1:8" ht="45.75" customHeight="1" x14ac:dyDescent="0.25">
      <c r="A5" s="264" t="s">
        <v>181</v>
      </c>
      <c r="B5" s="264" t="s">
        <v>538</v>
      </c>
      <c r="C5" s="264" t="s">
        <v>245</v>
      </c>
      <c r="D5" s="264" t="s">
        <v>495</v>
      </c>
      <c r="E5" s="264" t="s">
        <v>246</v>
      </c>
      <c r="F5" s="264" t="s">
        <v>247</v>
      </c>
      <c r="G5" s="264" t="s">
        <v>248</v>
      </c>
      <c r="H5" s="57"/>
    </row>
    <row r="6" spans="1:8" ht="21" customHeight="1" x14ac:dyDescent="0.25">
      <c r="A6" s="104"/>
      <c r="B6" s="104" t="s">
        <v>161</v>
      </c>
      <c r="C6" s="104" t="s">
        <v>172</v>
      </c>
      <c r="D6" s="104" t="s">
        <v>249</v>
      </c>
      <c r="E6" s="104" t="s">
        <v>250</v>
      </c>
      <c r="F6" s="104" t="s">
        <v>251</v>
      </c>
      <c r="G6" s="104" t="s">
        <v>252</v>
      </c>
      <c r="H6" s="57"/>
    </row>
    <row r="7" spans="1:8" ht="21" customHeight="1" x14ac:dyDescent="0.25">
      <c r="A7" s="29" t="s">
        <v>161</v>
      </c>
      <c r="B7" s="51" t="s">
        <v>253</v>
      </c>
      <c r="C7" s="206"/>
      <c r="D7" s="206"/>
      <c r="E7" s="206"/>
      <c r="F7" s="207"/>
      <c r="G7" s="206"/>
    </row>
    <row r="8" spans="1:8" ht="21" customHeight="1" x14ac:dyDescent="0.25">
      <c r="A8" s="137">
        <v>1</v>
      </c>
      <c r="B8" s="51" t="s">
        <v>254</v>
      </c>
      <c r="C8" s="206"/>
      <c r="D8" s="206"/>
      <c r="E8" s="206"/>
      <c r="F8" s="207"/>
      <c r="G8" s="206"/>
    </row>
    <row r="9" spans="1:8" ht="21" customHeight="1" x14ac:dyDescent="0.25">
      <c r="A9" s="136">
        <v>1.1000000000000001</v>
      </c>
      <c r="B9" s="50" t="s">
        <v>255</v>
      </c>
      <c r="C9" s="206"/>
      <c r="D9" s="206"/>
      <c r="E9" s="208"/>
      <c r="F9" s="209"/>
      <c r="G9" s="206"/>
    </row>
    <row r="10" spans="1:8" ht="33.75" customHeight="1" thickBot="1" x14ac:dyDescent="0.3">
      <c r="A10" s="136">
        <v>1.2</v>
      </c>
      <c r="B10" s="50" t="s">
        <v>256</v>
      </c>
      <c r="C10" s="210"/>
      <c r="D10" s="210"/>
      <c r="E10" s="211"/>
      <c r="F10" s="212"/>
      <c r="G10" s="210"/>
    </row>
    <row r="11" spans="1:8" ht="21" customHeight="1" x14ac:dyDescent="0.25">
      <c r="A11" s="136"/>
      <c r="B11" s="108" t="s">
        <v>257</v>
      </c>
      <c r="C11" s="213"/>
      <c r="D11" s="213"/>
      <c r="E11" s="213"/>
      <c r="F11" s="213"/>
      <c r="G11" s="213"/>
    </row>
    <row r="12" spans="1:8" ht="21" customHeight="1" x14ac:dyDescent="0.25">
      <c r="A12" s="137">
        <v>2</v>
      </c>
      <c r="B12" s="43" t="s">
        <v>258</v>
      </c>
      <c r="C12" s="206"/>
      <c r="D12" s="206"/>
      <c r="E12" s="208"/>
      <c r="F12" s="208"/>
      <c r="G12" s="206"/>
    </row>
    <row r="13" spans="1:8" ht="21" customHeight="1" x14ac:dyDescent="0.25">
      <c r="A13" s="136">
        <v>2.1</v>
      </c>
      <c r="B13" s="50" t="s">
        <v>259</v>
      </c>
      <c r="C13" s="206"/>
      <c r="D13" s="206"/>
      <c r="E13" s="208"/>
      <c r="F13" s="209"/>
      <c r="G13" s="206"/>
    </row>
    <row r="14" spans="1:8" ht="21" customHeight="1" x14ac:dyDescent="0.25">
      <c r="A14" s="136">
        <v>2.2000000000000002</v>
      </c>
      <c r="B14" s="50" t="s">
        <v>260</v>
      </c>
      <c r="C14" s="206"/>
      <c r="D14" s="206"/>
      <c r="E14" s="208"/>
      <c r="F14" s="209"/>
      <c r="G14" s="206"/>
    </row>
    <row r="15" spans="1:8" ht="21" customHeight="1" x14ac:dyDescent="0.25">
      <c r="A15" s="136">
        <v>2.2999999999999998</v>
      </c>
      <c r="B15" s="50" t="s">
        <v>261</v>
      </c>
      <c r="C15" s="206"/>
      <c r="D15" s="206"/>
      <c r="E15" s="208"/>
      <c r="F15" s="209"/>
      <c r="G15" s="206"/>
    </row>
    <row r="16" spans="1:8" ht="21" customHeight="1" x14ac:dyDescent="0.25">
      <c r="A16" s="136">
        <v>2.4</v>
      </c>
      <c r="B16" s="50" t="s">
        <v>262</v>
      </c>
      <c r="C16" s="206"/>
      <c r="D16" s="206"/>
      <c r="E16" s="208"/>
      <c r="F16" s="209"/>
      <c r="G16" s="206"/>
    </row>
    <row r="17" spans="1:7" ht="21" customHeight="1" x14ac:dyDescent="0.25">
      <c r="A17" s="136">
        <v>2.5</v>
      </c>
      <c r="B17" s="50" t="s">
        <v>263</v>
      </c>
      <c r="C17" s="206"/>
      <c r="D17" s="206"/>
      <c r="E17" s="208"/>
      <c r="F17" s="209"/>
      <c r="G17" s="206"/>
    </row>
    <row r="18" spans="1:7" ht="21" customHeight="1" x14ac:dyDescent="0.25">
      <c r="A18" s="30">
        <v>2.6</v>
      </c>
      <c r="B18" s="50" t="s">
        <v>264</v>
      </c>
      <c r="C18" s="206"/>
      <c r="D18" s="206"/>
      <c r="E18" s="208"/>
      <c r="F18" s="209"/>
      <c r="G18" s="206"/>
    </row>
    <row r="19" spans="1:7" ht="21" customHeight="1" x14ac:dyDescent="0.25">
      <c r="A19" s="30">
        <v>2.7</v>
      </c>
      <c r="B19" s="169" t="s">
        <v>265</v>
      </c>
      <c r="C19" s="206"/>
      <c r="D19" s="206"/>
      <c r="E19" s="208"/>
      <c r="F19" s="209"/>
      <c r="G19" s="206"/>
    </row>
    <row r="20" spans="1:7" ht="35.25" customHeight="1" thickBot="1" x14ac:dyDescent="0.3">
      <c r="A20" s="30">
        <v>2.8</v>
      </c>
      <c r="B20" s="50" t="s">
        <v>266</v>
      </c>
      <c r="C20" s="210"/>
      <c r="D20" s="210"/>
      <c r="E20" s="211"/>
      <c r="F20" s="212"/>
      <c r="G20" s="210"/>
    </row>
    <row r="21" spans="1:7" ht="21" customHeight="1" x14ac:dyDescent="0.25">
      <c r="A21" s="30"/>
      <c r="B21" s="108" t="s">
        <v>267</v>
      </c>
      <c r="C21" s="214">
        <f>SUM(C13:C20)</f>
        <v>0</v>
      </c>
      <c r="D21" s="214">
        <f>SUM(D13:D20)</f>
        <v>0</v>
      </c>
      <c r="E21" s="215">
        <f>SUM(E13:E20)</f>
        <v>0</v>
      </c>
      <c r="F21" s="213"/>
      <c r="G21" s="214"/>
    </row>
    <row r="22" spans="1:7" ht="21" customHeight="1" x14ac:dyDescent="0.25">
      <c r="A22" s="29">
        <v>3</v>
      </c>
      <c r="B22" s="43" t="s">
        <v>268</v>
      </c>
      <c r="C22" s="206"/>
      <c r="D22" s="206"/>
      <c r="E22" s="209"/>
      <c r="F22" s="208"/>
      <c r="G22" s="206"/>
    </row>
    <row r="23" spans="1:7" ht="21" customHeight="1" x14ac:dyDescent="0.25">
      <c r="A23" s="30">
        <v>3.1</v>
      </c>
      <c r="B23" s="50" t="s">
        <v>269</v>
      </c>
      <c r="C23" s="206"/>
      <c r="D23" s="206"/>
      <c r="E23" s="208"/>
      <c r="F23" s="209"/>
      <c r="G23" s="206"/>
    </row>
    <row r="24" spans="1:7" ht="21" customHeight="1" thickBot="1" x14ac:dyDescent="0.3">
      <c r="A24" s="30">
        <v>3.2</v>
      </c>
      <c r="B24" s="141" t="s">
        <v>270</v>
      </c>
      <c r="C24" s="216"/>
      <c r="D24" s="216"/>
      <c r="E24" s="212"/>
      <c r="F24" s="212"/>
      <c r="G24" s="216"/>
    </row>
    <row r="25" spans="1:7" ht="21" customHeight="1" x14ac:dyDescent="0.25">
      <c r="A25" s="30"/>
      <c r="B25" s="170" t="s">
        <v>271</v>
      </c>
      <c r="C25" s="217">
        <f>SUM(C23:C24)</f>
        <v>0</v>
      </c>
      <c r="D25" s="217">
        <f>SUM(D23:D24)</f>
        <v>0</v>
      </c>
      <c r="E25" s="218">
        <f>SUM(E23:E24)</f>
        <v>0</v>
      </c>
      <c r="F25" s="218"/>
      <c r="G25" s="217"/>
    </row>
    <row r="26" spans="1:7" ht="21" customHeight="1" thickBot="1" x14ac:dyDescent="0.3">
      <c r="A26" s="30"/>
      <c r="B26" s="108" t="s">
        <v>272</v>
      </c>
      <c r="C26" s="219">
        <f>C25+C21+C11</f>
        <v>0</v>
      </c>
      <c r="D26" s="219">
        <f>D25+D21+D11</f>
        <v>0</v>
      </c>
      <c r="E26" s="220">
        <f>E25+E21+E11</f>
        <v>0</v>
      </c>
      <c r="F26" s="220"/>
      <c r="G26" s="219"/>
    </row>
    <row r="27" spans="1:7" ht="21" customHeight="1" x14ac:dyDescent="0.25">
      <c r="A27" s="30"/>
      <c r="B27" s="97"/>
      <c r="C27" s="221"/>
      <c r="D27" s="221"/>
      <c r="E27" s="222"/>
      <c r="F27" s="222"/>
      <c r="G27" s="221"/>
    </row>
    <row r="28" spans="1:7" ht="21" customHeight="1" x14ac:dyDescent="0.25">
      <c r="A28" s="29" t="s">
        <v>273</v>
      </c>
      <c r="B28" s="141" t="s">
        <v>190</v>
      </c>
      <c r="C28" s="223"/>
      <c r="D28" s="223"/>
      <c r="E28" s="224"/>
      <c r="F28" s="225"/>
      <c r="G28" s="223"/>
    </row>
    <row r="29" spans="1:7" ht="21" customHeight="1" x14ac:dyDescent="0.25">
      <c r="A29" s="29">
        <v>4</v>
      </c>
      <c r="B29" s="171" t="s">
        <v>274</v>
      </c>
      <c r="C29" s="206"/>
      <c r="D29" s="206"/>
      <c r="E29" s="208"/>
      <c r="F29" s="209"/>
      <c r="G29" s="206"/>
    </row>
    <row r="30" spans="1:7" ht="21" customHeight="1" x14ac:dyDescent="0.25">
      <c r="A30" s="30">
        <v>4.0999999999999996</v>
      </c>
      <c r="B30" s="50" t="s">
        <v>255</v>
      </c>
      <c r="C30" s="206"/>
      <c r="D30" s="206"/>
      <c r="E30" s="208"/>
      <c r="F30" s="209"/>
      <c r="G30" s="206"/>
    </row>
    <row r="31" spans="1:7" ht="21" customHeight="1" x14ac:dyDescent="0.25">
      <c r="A31" s="30">
        <v>4.2</v>
      </c>
      <c r="B31" s="50" t="s">
        <v>275</v>
      </c>
      <c r="C31" s="206"/>
      <c r="D31" s="206"/>
      <c r="E31" s="208"/>
      <c r="F31" s="209"/>
      <c r="G31" s="206"/>
    </row>
    <row r="32" spans="1:7" ht="21" customHeight="1" thickBot="1" x14ac:dyDescent="0.3">
      <c r="A32" s="30">
        <v>4.3</v>
      </c>
      <c r="B32" s="50" t="s">
        <v>276</v>
      </c>
      <c r="C32" s="210"/>
      <c r="D32" s="210"/>
      <c r="E32" s="211"/>
      <c r="F32" s="212"/>
      <c r="G32" s="210"/>
    </row>
    <row r="33" spans="1:7" ht="21" customHeight="1" x14ac:dyDescent="0.25">
      <c r="A33" s="30"/>
      <c r="B33" s="172" t="s">
        <v>277</v>
      </c>
      <c r="C33" s="226">
        <f>SUM(C30:C32)</f>
        <v>0</v>
      </c>
      <c r="D33" s="226">
        <f>SUM(D30:D32)</f>
        <v>0</v>
      </c>
      <c r="E33" s="226">
        <f>SUM(E30:E32)</f>
        <v>0</v>
      </c>
      <c r="F33" s="226"/>
      <c r="G33" s="227"/>
    </row>
    <row r="34" spans="1:7" ht="21" customHeight="1" x14ac:dyDescent="0.25">
      <c r="A34" s="29">
        <v>5</v>
      </c>
      <c r="B34" s="171" t="s">
        <v>278</v>
      </c>
      <c r="C34" s="228"/>
      <c r="D34" s="228"/>
      <c r="E34" s="229"/>
      <c r="F34" s="229"/>
      <c r="G34" s="228"/>
    </row>
    <row r="35" spans="1:7" ht="21" customHeight="1" x14ac:dyDescent="0.25">
      <c r="A35" s="30">
        <v>5.0999999999999996</v>
      </c>
      <c r="B35" s="171" t="s">
        <v>279</v>
      </c>
      <c r="C35" s="228"/>
      <c r="D35" s="228"/>
      <c r="E35" s="229"/>
      <c r="F35" s="229"/>
      <c r="G35" s="228"/>
    </row>
    <row r="36" spans="1:7" ht="21" customHeight="1" x14ac:dyDescent="0.25">
      <c r="A36" s="30">
        <v>5.2</v>
      </c>
      <c r="B36" s="50" t="s">
        <v>280</v>
      </c>
      <c r="C36" s="206"/>
      <c r="D36" s="206"/>
      <c r="E36" s="208"/>
      <c r="F36" s="209"/>
      <c r="G36" s="206"/>
    </row>
    <row r="37" spans="1:7" ht="21" customHeight="1" x14ac:dyDescent="0.25">
      <c r="A37" s="30">
        <v>5.3</v>
      </c>
      <c r="B37" s="50" t="s">
        <v>281</v>
      </c>
      <c r="C37" s="206"/>
      <c r="D37" s="206"/>
      <c r="E37" s="208"/>
      <c r="F37" s="209"/>
      <c r="G37" s="206"/>
    </row>
    <row r="38" spans="1:7" ht="21" customHeight="1" x14ac:dyDescent="0.25">
      <c r="A38" s="30">
        <v>5.4</v>
      </c>
      <c r="B38" s="50" t="s">
        <v>282</v>
      </c>
      <c r="C38" s="206"/>
      <c r="D38" s="206"/>
      <c r="E38" s="208"/>
      <c r="F38" s="209"/>
      <c r="G38" s="206"/>
    </row>
    <row r="39" spans="1:7" ht="21" customHeight="1" thickBot="1" x14ac:dyDescent="0.3">
      <c r="A39" s="30">
        <v>5.5</v>
      </c>
      <c r="B39" s="50" t="s">
        <v>283</v>
      </c>
      <c r="C39" s="210"/>
      <c r="D39" s="210"/>
      <c r="E39" s="211"/>
      <c r="F39" s="212"/>
      <c r="G39" s="210"/>
    </row>
    <row r="40" spans="1:7" ht="21" customHeight="1" x14ac:dyDescent="0.25">
      <c r="A40" s="30"/>
      <c r="B40" s="105" t="s">
        <v>284</v>
      </c>
      <c r="C40" s="230">
        <f>SUM(C35:C39)</f>
        <v>0</v>
      </c>
      <c r="D40" s="230">
        <f>SUM(D35:D39)</f>
        <v>0</v>
      </c>
      <c r="E40" s="230">
        <f>SUM(E35:E39)</f>
        <v>0</v>
      </c>
      <c r="F40" s="215"/>
      <c r="G40" s="214"/>
    </row>
    <row r="41" spans="1:7" ht="21" customHeight="1" x14ac:dyDescent="0.25">
      <c r="A41" s="29">
        <v>6</v>
      </c>
      <c r="B41" s="51" t="s">
        <v>285</v>
      </c>
      <c r="C41" s="208"/>
      <c r="D41" s="208"/>
      <c r="E41" s="208"/>
      <c r="F41" s="209"/>
      <c r="G41" s="206"/>
    </row>
    <row r="42" spans="1:7" ht="21" customHeight="1" x14ac:dyDescent="0.25">
      <c r="A42" s="30">
        <v>6.1</v>
      </c>
      <c r="B42" s="50" t="s">
        <v>286</v>
      </c>
      <c r="C42" s="206"/>
      <c r="D42" s="206"/>
      <c r="E42" s="208"/>
      <c r="F42" s="209"/>
      <c r="G42" s="206"/>
    </row>
    <row r="43" spans="1:7" ht="21" customHeight="1" x14ac:dyDescent="0.25">
      <c r="A43" s="30">
        <v>6.2</v>
      </c>
      <c r="B43" s="50" t="s">
        <v>287</v>
      </c>
      <c r="C43" s="206"/>
      <c r="D43" s="206"/>
      <c r="E43" s="208"/>
      <c r="F43" s="209"/>
      <c r="G43" s="206"/>
    </row>
    <row r="44" spans="1:7" ht="21" customHeight="1" x14ac:dyDescent="0.25">
      <c r="A44" s="30">
        <v>6.3</v>
      </c>
      <c r="B44" s="50" t="s">
        <v>288</v>
      </c>
      <c r="C44" s="206"/>
      <c r="D44" s="206"/>
      <c r="E44" s="208"/>
      <c r="F44" s="209"/>
      <c r="G44" s="206"/>
    </row>
    <row r="45" spans="1:7" ht="21" customHeight="1" x14ac:dyDescent="0.25">
      <c r="A45" s="30">
        <v>6.4</v>
      </c>
      <c r="B45" s="43" t="s">
        <v>289</v>
      </c>
      <c r="C45" s="231"/>
      <c r="D45" s="231"/>
      <c r="E45" s="232"/>
      <c r="F45" s="209"/>
      <c r="G45" s="231"/>
    </row>
    <row r="46" spans="1:7" ht="21" customHeight="1" x14ac:dyDescent="0.25">
      <c r="A46" s="30">
        <v>6.5</v>
      </c>
      <c r="B46" s="43" t="s">
        <v>290</v>
      </c>
      <c r="C46" s="231"/>
      <c r="D46" s="231"/>
      <c r="E46" s="232"/>
      <c r="F46" s="209"/>
      <c r="G46" s="231"/>
    </row>
    <row r="47" spans="1:7" ht="21" customHeight="1" x14ac:dyDescent="0.25">
      <c r="A47" s="30">
        <v>6.6</v>
      </c>
      <c r="B47" s="43" t="s">
        <v>291</v>
      </c>
      <c r="C47" s="231"/>
      <c r="D47" s="231"/>
      <c r="E47" s="232"/>
      <c r="F47" s="209"/>
      <c r="G47" s="231"/>
    </row>
    <row r="48" spans="1:7" ht="21" customHeight="1" x14ac:dyDescent="0.25">
      <c r="A48" s="30">
        <v>6.7</v>
      </c>
      <c r="B48" s="43" t="s">
        <v>292</v>
      </c>
      <c r="C48" s="206"/>
      <c r="D48" s="206"/>
      <c r="E48" s="208"/>
      <c r="F48" s="209"/>
      <c r="G48" s="206"/>
    </row>
    <row r="49" spans="1:7" ht="21" customHeight="1" x14ac:dyDescent="0.25">
      <c r="A49" s="30">
        <v>6.8</v>
      </c>
      <c r="B49" s="43" t="s">
        <v>293</v>
      </c>
      <c r="C49" s="206"/>
      <c r="D49" s="206"/>
      <c r="E49" s="208"/>
      <c r="F49" s="209"/>
      <c r="G49" s="206"/>
    </row>
    <row r="50" spans="1:7" ht="21" customHeight="1" x14ac:dyDescent="0.25">
      <c r="A50" s="30">
        <v>6.9</v>
      </c>
      <c r="B50" s="43" t="s">
        <v>294</v>
      </c>
      <c r="C50" s="206"/>
      <c r="D50" s="206"/>
      <c r="E50" s="208"/>
      <c r="F50" s="209"/>
      <c r="G50" s="206"/>
    </row>
    <row r="51" spans="1:7" ht="21" customHeight="1" x14ac:dyDescent="0.25">
      <c r="A51" s="30">
        <v>6.1</v>
      </c>
      <c r="B51" s="43" t="s">
        <v>295</v>
      </c>
      <c r="C51" s="206"/>
      <c r="D51" s="206"/>
      <c r="E51" s="208"/>
      <c r="F51" s="209"/>
      <c r="G51" s="206"/>
    </row>
    <row r="52" spans="1:7" ht="21" customHeight="1" thickBot="1" x14ac:dyDescent="0.3">
      <c r="A52" s="30">
        <v>6.11</v>
      </c>
      <c r="B52" s="43" t="s">
        <v>296</v>
      </c>
      <c r="C52" s="210"/>
      <c r="D52" s="210"/>
      <c r="E52" s="211"/>
      <c r="F52" s="212"/>
      <c r="G52" s="210"/>
    </row>
    <row r="53" spans="1:7" ht="21" customHeight="1" x14ac:dyDescent="0.25">
      <c r="A53" s="30"/>
      <c r="B53" s="108" t="s">
        <v>297</v>
      </c>
      <c r="C53" s="230">
        <f>SUM(C42:C52)</f>
        <v>0</v>
      </c>
      <c r="D53" s="230">
        <f>SUM(D42:D52)</f>
        <v>0</v>
      </c>
      <c r="E53" s="230">
        <f>SUM(E42:E52)</f>
        <v>0</v>
      </c>
      <c r="F53" s="215"/>
      <c r="G53" s="233"/>
    </row>
    <row r="54" spans="1:7" ht="21" customHeight="1" x14ac:dyDescent="0.25">
      <c r="A54" s="29">
        <v>7</v>
      </c>
      <c r="B54" s="52" t="s">
        <v>265</v>
      </c>
      <c r="C54" s="231"/>
      <c r="D54" s="231"/>
      <c r="E54" s="232"/>
      <c r="F54" s="209"/>
      <c r="G54" s="231"/>
    </row>
    <row r="55" spans="1:7" ht="21" customHeight="1" x14ac:dyDescent="0.25">
      <c r="A55" s="30"/>
      <c r="B55" s="43"/>
      <c r="C55" s="206"/>
      <c r="D55" s="206"/>
      <c r="E55" s="208"/>
      <c r="F55" s="209"/>
      <c r="G55" s="206"/>
    </row>
    <row r="56" spans="1:7" ht="21" customHeight="1" x14ac:dyDescent="0.25">
      <c r="A56" s="29">
        <v>8</v>
      </c>
      <c r="B56" s="52" t="s">
        <v>268</v>
      </c>
      <c r="C56" s="231"/>
      <c r="D56" s="231"/>
      <c r="E56" s="232"/>
      <c r="F56" s="209"/>
      <c r="G56" s="231"/>
    </row>
    <row r="57" spans="1:7" ht="21" customHeight="1" x14ac:dyDescent="0.25">
      <c r="A57" s="30">
        <v>8.1</v>
      </c>
      <c r="B57" s="43" t="s">
        <v>269</v>
      </c>
      <c r="C57" s="206"/>
      <c r="D57" s="206"/>
      <c r="E57" s="208"/>
      <c r="F57" s="209"/>
      <c r="G57" s="206"/>
    </row>
    <row r="58" spans="1:7" ht="21" customHeight="1" thickBot="1" x14ac:dyDescent="0.3">
      <c r="A58" s="30">
        <v>8.1999999999999993</v>
      </c>
      <c r="B58" s="53" t="s">
        <v>270</v>
      </c>
      <c r="C58" s="210"/>
      <c r="D58" s="210"/>
      <c r="E58" s="211"/>
      <c r="F58" s="212"/>
      <c r="G58" s="210"/>
    </row>
    <row r="59" spans="1:7" ht="21" customHeight="1" x14ac:dyDescent="0.25">
      <c r="A59" s="30"/>
      <c r="B59" s="108" t="s">
        <v>271</v>
      </c>
      <c r="C59" s="230">
        <f>SUM(C57:C58)</f>
        <v>0</v>
      </c>
      <c r="D59" s="230">
        <f>SUM(D57:D58)</f>
        <v>0</v>
      </c>
      <c r="E59" s="230">
        <f>SUM(E57:E58)</f>
        <v>0</v>
      </c>
      <c r="F59" s="215"/>
      <c r="G59" s="234"/>
    </row>
    <row r="60" spans="1:7" ht="21" customHeight="1" thickBot="1" x14ac:dyDescent="0.3">
      <c r="A60" s="114"/>
      <c r="B60" s="108" t="s">
        <v>298</v>
      </c>
      <c r="C60" s="235">
        <f>C59+C54+C53+C40+C33</f>
        <v>0</v>
      </c>
      <c r="D60" s="235">
        <f>D59+D54+D53+D40+D33</f>
        <v>0</v>
      </c>
      <c r="E60" s="235">
        <f>E59+E54+E53+E40+E33</f>
        <v>0</v>
      </c>
      <c r="F60" s="220"/>
      <c r="G60" s="236"/>
    </row>
    <row r="61" spans="1:7" ht="21" customHeight="1" x14ac:dyDescent="0.25">
      <c r="A61" s="30"/>
      <c r="B61" s="45"/>
      <c r="C61" s="223"/>
      <c r="D61" s="223"/>
      <c r="E61" s="224"/>
      <c r="F61" s="225"/>
      <c r="G61" s="223"/>
    </row>
    <row r="62" spans="1:7" ht="21" customHeight="1" x14ac:dyDescent="0.25">
      <c r="A62" s="29">
        <v>9</v>
      </c>
      <c r="B62" s="52" t="s">
        <v>299</v>
      </c>
      <c r="C62" s="206"/>
      <c r="D62" s="206"/>
      <c r="E62" s="208"/>
      <c r="F62" s="209"/>
      <c r="G62" s="206"/>
    </row>
    <row r="63" spans="1:7" ht="21" customHeight="1" x14ac:dyDescent="0.25">
      <c r="A63" s="30">
        <v>9.1</v>
      </c>
      <c r="B63" s="45" t="s">
        <v>300</v>
      </c>
      <c r="C63" s="223"/>
      <c r="D63" s="223"/>
      <c r="E63" s="224"/>
      <c r="F63" s="225"/>
      <c r="G63" s="223"/>
    </row>
    <row r="64" spans="1:7" ht="21" customHeight="1" x14ac:dyDescent="0.25">
      <c r="A64" s="30">
        <v>9.1999999999999993</v>
      </c>
      <c r="B64" s="43" t="s">
        <v>301</v>
      </c>
      <c r="C64" s="206"/>
      <c r="D64" s="206"/>
      <c r="E64" s="208"/>
      <c r="F64" s="209"/>
      <c r="G64" s="206"/>
    </row>
    <row r="65" spans="1:7" ht="21" customHeight="1" x14ac:dyDescent="0.25">
      <c r="A65" s="30">
        <v>9.3000000000000007</v>
      </c>
      <c r="B65" s="53" t="s">
        <v>302</v>
      </c>
      <c r="C65" s="206"/>
      <c r="D65" s="206"/>
      <c r="E65" s="208"/>
      <c r="F65" s="209"/>
      <c r="G65" s="206"/>
    </row>
    <row r="66" spans="1:7" ht="21" customHeight="1" thickBot="1" x14ac:dyDescent="0.3">
      <c r="A66" s="136"/>
      <c r="B66" s="108" t="s">
        <v>303</v>
      </c>
      <c r="C66" s="235">
        <f>SUM(C63:C65)</f>
        <v>0</v>
      </c>
      <c r="D66" s="235">
        <f>SUM(D63:D65)</f>
        <v>0</v>
      </c>
      <c r="E66" s="235">
        <f>SUM(E63:E65)</f>
        <v>0</v>
      </c>
      <c r="F66" s="220"/>
      <c r="G66" s="237"/>
    </row>
    <row r="67" spans="1:7" ht="21" customHeight="1" x14ac:dyDescent="0.25">
      <c r="A67" s="137">
        <v>10</v>
      </c>
      <c r="B67" s="54" t="s">
        <v>304</v>
      </c>
      <c r="C67" s="223"/>
      <c r="D67" s="223"/>
      <c r="E67" s="224"/>
      <c r="F67" s="225"/>
      <c r="G67" s="223"/>
    </row>
    <row r="68" spans="1:7" ht="21" customHeight="1" x14ac:dyDescent="0.25">
      <c r="A68" s="136">
        <v>10.1</v>
      </c>
      <c r="B68" s="43" t="s">
        <v>305</v>
      </c>
      <c r="C68" s="231"/>
      <c r="D68" s="231"/>
      <c r="E68" s="232"/>
      <c r="F68" s="209"/>
      <c r="G68" s="231"/>
    </row>
    <row r="69" spans="1:7" ht="21" customHeight="1" x14ac:dyDescent="0.25">
      <c r="A69" s="136">
        <v>10.199999999999999</v>
      </c>
      <c r="B69" s="43" t="s">
        <v>306</v>
      </c>
      <c r="C69" s="206"/>
      <c r="D69" s="206"/>
      <c r="E69" s="208"/>
      <c r="F69" s="209"/>
      <c r="G69" s="206"/>
    </row>
    <row r="70" spans="1:7" ht="21" customHeight="1" x14ac:dyDescent="0.25">
      <c r="A70" s="136">
        <v>10.3</v>
      </c>
      <c r="B70" s="43" t="s">
        <v>307</v>
      </c>
      <c r="C70" s="206"/>
      <c r="D70" s="206"/>
      <c r="E70" s="208"/>
      <c r="F70" s="209"/>
      <c r="G70" s="206"/>
    </row>
    <row r="71" spans="1:7" ht="21" customHeight="1" thickBot="1" x14ac:dyDescent="0.3">
      <c r="A71" s="136"/>
      <c r="B71" s="108" t="s">
        <v>308</v>
      </c>
      <c r="C71" s="235">
        <f>SUM(C68:C70)</f>
        <v>0</v>
      </c>
      <c r="D71" s="235">
        <f>SUM(D68:D70)</f>
        <v>0</v>
      </c>
      <c r="E71" s="235">
        <f>SUM(E68:E70)</f>
        <v>0</v>
      </c>
      <c r="F71" s="220"/>
      <c r="G71" s="236"/>
    </row>
    <row r="72" spans="1:7" ht="21" customHeight="1" x14ac:dyDescent="0.25">
      <c r="A72" s="136"/>
      <c r="B72" s="45"/>
      <c r="C72" s="224"/>
      <c r="D72" s="224"/>
      <c r="E72" s="224"/>
      <c r="F72" s="225"/>
      <c r="G72" s="223"/>
    </row>
    <row r="73" spans="1:7" ht="21" customHeight="1" thickBot="1" x14ac:dyDescent="0.3">
      <c r="A73" s="137">
        <v>11</v>
      </c>
      <c r="B73" s="108" t="s">
        <v>402</v>
      </c>
      <c r="C73" s="235">
        <f>C26+C60+C66+C71</f>
        <v>0</v>
      </c>
      <c r="D73" s="235">
        <f>D26+D60+D66+D71</f>
        <v>0</v>
      </c>
      <c r="E73" s="235">
        <f>E26+E60+E66+E71</f>
        <v>0</v>
      </c>
      <c r="F73" s="220"/>
      <c r="G73" s="236"/>
    </row>
    <row r="74" spans="1:7" ht="21" customHeight="1" x14ac:dyDescent="0.25">
      <c r="A74" s="136"/>
      <c r="B74" s="45"/>
      <c r="C74" s="223"/>
      <c r="D74" s="223"/>
      <c r="E74" s="224"/>
      <c r="F74" s="225"/>
      <c r="G74" s="223"/>
    </row>
    <row r="75" spans="1:7" ht="21" customHeight="1" x14ac:dyDescent="0.25">
      <c r="A75" s="137">
        <v>12</v>
      </c>
      <c r="B75" s="52" t="s">
        <v>309</v>
      </c>
      <c r="C75" s="231"/>
      <c r="D75" s="231"/>
      <c r="E75" s="232"/>
      <c r="F75" s="209"/>
      <c r="G75" s="231"/>
    </row>
    <row r="76" spans="1:7" ht="21" customHeight="1" x14ac:dyDescent="0.25">
      <c r="A76" s="30">
        <v>12.1</v>
      </c>
      <c r="B76" s="43" t="s">
        <v>310</v>
      </c>
      <c r="C76" s="231"/>
      <c r="D76" s="231"/>
      <c r="E76" s="232"/>
      <c r="F76" s="209"/>
      <c r="G76" s="231"/>
    </row>
    <row r="77" spans="1:7" ht="21" customHeight="1" x14ac:dyDescent="0.25">
      <c r="A77" s="30">
        <v>12.2</v>
      </c>
      <c r="B77" s="43" t="s">
        <v>311</v>
      </c>
      <c r="C77" s="231"/>
      <c r="D77" s="231"/>
      <c r="E77" s="232"/>
      <c r="F77" s="209"/>
      <c r="G77" s="231"/>
    </row>
    <row r="78" spans="1:7" ht="21" customHeight="1" x14ac:dyDescent="0.25">
      <c r="A78" s="30">
        <v>12.3</v>
      </c>
      <c r="B78" s="43" t="s">
        <v>312</v>
      </c>
      <c r="C78" s="206"/>
      <c r="D78" s="206"/>
      <c r="E78" s="208"/>
      <c r="F78" s="209">
        <f t="shared" ref="F78:F82" si="0">(C78-D78-E78)</f>
        <v>0</v>
      </c>
      <c r="G78" s="206"/>
    </row>
    <row r="79" spans="1:7" ht="21" customHeight="1" x14ac:dyDescent="0.25">
      <c r="A79" s="30">
        <v>12.4</v>
      </c>
      <c r="B79" s="43" t="s">
        <v>313</v>
      </c>
      <c r="C79" s="206"/>
      <c r="D79" s="206"/>
      <c r="E79" s="208"/>
      <c r="F79" s="209">
        <f t="shared" si="0"/>
        <v>0</v>
      </c>
      <c r="G79" s="206"/>
    </row>
    <row r="80" spans="1:7" ht="21" customHeight="1" thickBot="1" x14ac:dyDescent="0.3">
      <c r="A80" s="30"/>
      <c r="B80" s="108" t="s">
        <v>314</v>
      </c>
      <c r="C80" s="235">
        <f>SUM(C76:C79)</f>
        <v>0</v>
      </c>
      <c r="D80" s="235">
        <f>SUM(D76:D79)</f>
        <v>0</v>
      </c>
      <c r="E80" s="235">
        <f>SUM(E76:E79)</f>
        <v>0</v>
      </c>
      <c r="F80" s="220">
        <f>SUM(F76:F79)</f>
        <v>0</v>
      </c>
      <c r="G80" s="237"/>
    </row>
    <row r="81" spans="1:7" ht="21" customHeight="1" x14ac:dyDescent="0.25">
      <c r="A81" s="30"/>
      <c r="B81" s="45"/>
      <c r="C81" s="224"/>
      <c r="D81" s="224"/>
      <c r="E81" s="224"/>
      <c r="F81" s="225"/>
      <c r="G81" s="223"/>
    </row>
    <row r="82" spans="1:7" ht="21" customHeight="1" thickBot="1" x14ac:dyDescent="0.3">
      <c r="A82" s="29">
        <v>13</v>
      </c>
      <c r="B82" s="108" t="s">
        <v>315</v>
      </c>
      <c r="C82" s="238">
        <f>C80+C73</f>
        <v>0</v>
      </c>
      <c r="D82" s="238">
        <f>D80+D73</f>
        <v>0</v>
      </c>
      <c r="E82" s="238">
        <f>E80+E73</f>
        <v>0</v>
      </c>
      <c r="F82" s="239">
        <f t="shared" si="0"/>
        <v>0</v>
      </c>
      <c r="G82" s="240"/>
    </row>
    <row r="83" spans="1:7" ht="21" customHeight="1" thickTop="1" x14ac:dyDescent="0.25"/>
    <row r="84" spans="1:7" ht="21" customHeight="1" x14ac:dyDescent="0.25">
      <c r="B84" s="2442" t="s">
        <v>316</v>
      </c>
      <c r="C84" s="2443"/>
      <c r="D84" s="2443"/>
      <c r="E84" s="2443"/>
      <c r="F84" s="2443"/>
      <c r="G84" s="2443"/>
    </row>
    <row r="85" spans="1:7" ht="33" customHeight="1" x14ac:dyDescent="0.25">
      <c r="B85" s="2444" t="s">
        <v>317</v>
      </c>
      <c r="C85" s="2444"/>
      <c r="D85" s="2444"/>
      <c r="E85" s="2444"/>
      <c r="F85" s="2444"/>
      <c r="G85" s="2444"/>
    </row>
    <row r="86" spans="1:7" ht="21" customHeight="1" x14ac:dyDescent="0.25">
      <c r="B86" s="2442" t="s">
        <v>403</v>
      </c>
      <c r="C86" s="2443"/>
      <c r="D86" s="2443"/>
      <c r="E86" s="2443"/>
      <c r="F86" s="2443"/>
      <c r="G86" s="2443"/>
    </row>
    <row r="87" spans="1:7" ht="21" customHeight="1" x14ac:dyDescent="0.25"/>
    <row r="88" spans="1:7" ht="21" customHeight="1" x14ac:dyDescent="0.25">
      <c r="E88" s="2426" t="s">
        <v>533</v>
      </c>
      <c r="F88" s="2426"/>
      <c r="G88" s="2426"/>
    </row>
    <row r="89" spans="1:7" ht="21" customHeight="1" x14ac:dyDescent="0.25"/>
    <row r="90" spans="1:7" ht="21" hidden="1" customHeight="1" x14ac:dyDescent="0.25">
      <c r="A90" s="46" t="s">
        <v>316</v>
      </c>
      <c r="B90" s="46"/>
      <c r="C90" s="46"/>
      <c r="D90" s="46"/>
      <c r="E90" s="46"/>
      <c r="F90" s="46"/>
      <c r="G90" s="46"/>
    </row>
    <row r="91" spans="1:7" ht="21" hidden="1" customHeight="1" x14ac:dyDescent="0.25">
      <c r="A91" s="128">
        <v>1</v>
      </c>
      <c r="B91" s="47" t="s">
        <v>433</v>
      </c>
      <c r="C91" s="2439" t="s">
        <v>480</v>
      </c>
      <c r="D91" s="2440"/>
      <c r="E91" s="2440"/>
      <c r="F91" s="2440"/>
      <c r="G91" s="2441"/>
    </row>
    <row r="92" spans="1:7" ht="21" hidden="1" customHeight="1" x14ac:dyDescent="0.25">
      <c r="A92" s="128">
        <v>2</v>
      </c>
      <c r="B92" s="48" t="s">
        <v>440</v>
      </c>
      <c r="C92" s="2439" t="s">
        <v>423</v>
      </c>
      <c r="D92" s="2440"/>
      <c r="E92" s="2440"/>
      <c r="F92" s="2440"/>
      <c r="G92" s="2441"/>
    </row>
    <row r="93" spans="1:7" ht="21" hidden="1" customHeight="1" x14ac:dyDescent="0.25">
      <c r="A93" s="128">
        <v>3</v>
      </c>
      <c r="B93" s="48" t="s">
        <v>425</v>
      </c>
      <c r="C93" s="2439"/>
      <c r="D93" s="2440"/>
      <c r="E93" s="2440"/>
      <c r="F93" s="2440"/>
      <c r="G93" s="2441"/>
    </row>
    <row r="94" spans="1:7" ht="21" hidden="1" customHeight="1" x14ac:dyDescent="0.25">
      <c r="A94" s="128">
        <v>4</v>
      </c>
      <c r="B94" s="48" t="s">
        <v>426</v>
      </c>
      <c r="C94" s="2439" t="s">
        <v>539</v>
      </c>
      <c r="D94" s="2440"/>
      <c r="E94" s="2440"/>
      <c r="F94" s="2440"/>
      <c r="G94" s="2441"/>
    </row>
    <row r="95" spans="1:7" ht="21" hidden="1" customHeight="1" x14ac:dyDescent="0.25">
      <c r="A95" s="128">
        <v>5</v>
      </c>
      <c r="B95" s="48" t="s">
        <v>428</v>
      </c>
      <c r="C95" s="2439"/>
      <c r="D95" s="2440"/>
      <c r="E95" s="2440"/>
      <c r="F95" s="2440"/>
      <c r="G95" s="2441"/>
    </row>
    <row r="96" spans="1:7" hidden="1" x14ac:dyDescent="0.25"/>
    <row r="97" hidden="1" x14ac:dyDescent="0.25"/>
    <row r="98" hidden="1" x14ac:dyDescent="0.25"/>
    <row r="99" hidden="1" x14ac:dyDescent="0.25"/>
  </sheetData>
  <mergeCells count="13">
    <mergeCell ref="A1:B1"/>
    <mergeCell ref="C95:G95"/>
    <mergeCell ref="A2:G2"/>
    <mergeCell ref="C91:G91"/>
    <mergeCell ref="C92:G92"/>
    <mergeCell ref="C93:G93"/>
    <mergeCell ref="C94:G94"/>
    <mergeCell ref="B86:G86"/>
    <mergeCell ref="B84:G84"/>
    <mergeCell ref="B85:G85"/>
    <mergeCell ref="F4:G4"/>
    <mergeCell ref="F3:G3"/>
    <mergeCell ref="E88:G88"/>
  </mergeCells>
  <pageMargins left="0.7" right="0.7" top="0.75" bottom="0.75" header="0.3" footer="0.3"/>
  <pageSetup paperSize="9" scale="7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I34"/>
  <sheetViews>
    <sheetView view="pageBreakPreview" zoomScale="112" zoomScaleNormal="100" zoomScaleSheetLayoutView="112" workbookViewId="0">
      <selection activeCell="G15" sqref="G15"/>
    </sheetView>
  </sheetViews>
  <sheetFormatPr defaultRowHeight="15" x14ac:dyDescent="0.25"/>
  <cols>
    <col min="1" max="1" width="6" style="147" bestFit="1" customWidth="1"/>
    <col min="2" max="2" width="13.5703125" style="147" customWidth="1"/>
    <col min="3" max="3" width="24.42578125" style="147" customWidth="1"/>
    <col min="4" max="4" width="19.7109375" style="147" customWidth="1"/>
    <col min="5" max="5" width="14.42578125" style="147" customWidth="1"/>
    <col min="6" max="6" width="13.85546875" style="147" customWidth="1"/>
    <col min="7" max="7" width="10.42578125" style="147" customWidth="1"/>
    <col min="8" max="8" width="14" style="147" hidden="1" customWidth="1"/>
    <col min="9" max="12" width="0" style="147" hidden="1" customWidth="1"/>
    <col min="13" max="256" width="9.140625" style="147"/>
    <col min="257" max="258" width="6" style="147" bestFit="1" customWidth="1"/>
    <col min="259" max="259" width="24.42578125" style="147" customWidth="1"/>
    <col min="260" max="260" width="19.7109375" style="147" customWidth="1"/>
    <col min="261" max="261" width="14.42578125" style="147" customWidth="1"/>
    <col min="262" max="262" width="15.42578125" style="147" customWidth="1"/>
    <col min="263" max="263" width="10.42578125" style="147" bestFit="1" customWidth="1"/>
    <col min="264" max="264" width="14" style="147" customWidth="1"/>
    <col min="265" max="512" width="9.140625" style="147"/>
    <col min="513" max="514" width="6" style="147" bestFit="1" customWidth="1"/>
    <col min="515" max="515" width="24.42578125" style="147" customWidth="1"/>
    <col min="516" max="516" width="19.7109375" style="147" customWidth="1"/>
    <col min="517" max="517" width="14.42578125" style="147" customWidth="1"/>
    <col min="518" max="518" width="15.42578125" style="147" customWidth="1"/>
    <col min="519" max="519" width="10.42578125" style="147" bestFit="1" customWidth="1"/>
    <col min="520" max="520" width="14" style="147" customWidth="1"/>
    <col min="521" max="768" width="9.140625" style="147"/>
    <col min="769" max="770" width="6" style="147" bestFit="1" customWidth="1"/>
    <col min="771" max="771" width="24.42578125" style="147" customWidth="1"/>
    <col min="772" max="772" width="19.7109375" style="147" customWidth="1"/>
    <col min="773" max="773" width="14.42578125" style="147" customWidth="1"/>
    <col min="774" max="774" width="15.42578125" style="147" customWidth="1"/>
    <col min="775" max="775" width="10.42578125" style="147" bestFit="1" customWidth="1"/>
    <col min="776" max="776" width="14" style="147" customWidth="1"/>
    <col min="777" max="1024" width="9.140625" style="147"/>
    <col min="1025" max="1026" width="6" style="147" bestFit="1" customWidth="1"/>
    <col min="1027" max="1027" width="24.42578125" style="147" customWidth="1"/>
    <col min="1028" max="1028" width="19.7109375" style="147" customWidth="1"/>
    <col min="1029" max="1029" width="14.42578125" style="147" customWidth="1"/>
    <col min="1030" max="1030" width="15.42578125" style="147" customWidth="1"/>
    <col min="1031" max="1031" width="10.42578125" style="147" bestFit="1" customWidth="1"/>
    <col min="1032" max="1032" width="14" style="147" customWidth="1"/>
    <col min="1033" max="1280" width="9.140625" style="147"/>
    <col min="1281" max="1282" width="6" style="147" bestFit="1" customWidth="1"/>
    <col min="1283" max="1283" width="24.42578125" style="147" customWidth="1"/>
    <col min="1284" max="1284" width="19.7109375" style="147" customWidth="1"/>
    <col min="1285" max="1285" width="14.42578125" style="147" customWidth="1"/>
    <col min="1286" max="1286" width="15.42578125" style="147" customWidth="1"/>
    <col min="1287" max="1287" width="10.42578125" style="147" bestFit="1" customWidth="1"/>
    <col min="1288" max="1288" width="14" style="147" customWidth="1"/>
    <col min="1289" max="1536" width="9.140625" style="147"/>
    <col min="1537" max="1538" width="6" style="147" bestFit="1" customWidth="1"/>
    <col min="1539" max="1539" width="24.42578125" style="147" customWidth="1"/>
    <col min="1540" max="1540" width="19.7109375" style="147" customWidth="1"/>
    <col min="1541" max="1541" width="14.42578125" style="147" customWidth="1"/>
    <col min="1542" max="1542" width="15.42578125" style="147" customWidth="1"/>
    <col min="1543" max="1543" width="10.42578125" style="147" bestFit="1" customWidth="1"/>
    <col min="1544" max="1544" width="14" style="147" customWidth="1"/>
    <col min="1545" max="1792" width="9.140625" style="147"/>
    <col min="1793" max="1794" width="6" style="147" bestFit="1" customWidth="1"/>
    <col min="1795" max="1795" width="24.42578125" style="147" customWidth="1"/>
    <col min="1796" max="1796" width="19.7109375" style="147" customWidth="1"/>
    <col min="1797" max="1797" width="14.42578125" style="147" customWidth="1"/>
    <col min="1798" max="1798" width="15.42578125" style="147" customWidth="1"/>
    <col min="1799" max="1799" width="10.42578125" style="147" bestFit="1" customWidth="1"/>
    <col min="1800" max="1800" width="14" style="147" customWidth="1"/>
    <col min="1801" max="2048" width="9.140625" style="147"/>
    <col min="2049" max="2050" width="6" style="147" bestFit="1" customWidth="1"/>
    <col min="2051" max="2051" width="24.42578125" style="147" customWidth="1"/>
    <col min="2052" max="2052" width="19.7109375" style="147" customWidth="1"/>
    <col min="2053" max="2053" width="14.42578125" style="147" customWidth="1"/>
    <col min="2054" max="2054" width="15.42578125" style="147" customWidth="1"/>
    <col min="2055" max="2055" width="10.42578125" style="147" bestFit="1" customWidth="1"/>
    <col min="2056" max="2056" width="14" style="147" customWidth="1"/>
    <col min="2057" max="2304" width="9.140625" style="147"/>
    <col min="2305" max="2306" width="6" style="147" bestFit="1" customWidth="1"/>
    <col min="2307" max="2307" width="24.42578125" style="147" customWidth="1"/>
    <col min="2308" max="2308" width="19.7109375" style="147" customWidth="1"/>
    <col min="2309" max="2309" width="14.42578125" style="147" customWidth="1"/>
    <col min="2310" max="2310" width="15.42578125" style="147" customWidth="1"/>
    <col min="2311" max="2311" width="10.42578125" style="147" bestFit="1" customWidth="1"/>
    <col min="2312" max="2312" width="14" style="147" customWidth="1"/>
    <col min="2313" max="2560" width="9.140625" style="147"/>
    <col min="2561" max="2562" width="6" style="147" bestFit="1" customWidth="1"/>
    <col min="2563" max="2563" width="24.42578125" style="147" customWidth="1"/>
    <col min="2564" max="2564" width="19.7109375" style="147" customWidth="1"/>
    <col min="2565" max="2565" width="14.42578125" style="147" customWidth="1"/>
    <col min="2566" max="2566" width="15.42578125" style="147" customWidth="1"/>
    <col min="2567" max="2567" width="10.42578125" style="147" bestFit="1" customWidth="1"/>
    <col min="2568" max="2568" width="14" style="147" customWidth="1"/>
    <col min="2569" max="2816" width="9.140625" style="147"/>
    <col min="2817" max="2818" width="6" style="147" bestFit="1" customWidth="1"/>
    <col min="2819" max="2819" width="24.42578125" style="147" customWidth="1"/>
    <col min="2820" max="2820" width="19.7109375" style="147" customWidth="1"/>
    <col min="2821" max="2821" width="14.42578125" style="147" customWidth="1"/>
    <col min="2822" max="2822" width="15.42578125" style="147" customWidth="1"/>
    <col min="2823" max="2823" width="10.42578125" style="147" bestFit="1" customWidth="1"/>
    <col min="2824" max="2824" width="14" style="147" customWidth="1"/>
    <col min="2825" max="3072" width="9.140625" style="147"/>
    <col min="3073" max="3074" width="6" style="147" bestFit="1" customWidth="1"/>
    <col min="3075" max="3075" width="24.42578125" style="147" customWidth="1"/>
    <col min="3076" max="3076" width="19.7109375" style="147" customWidth="1"/>
    <col min="3077" max="3077" width="14.42578125" style="147" customWidth="1"/>
    <col min="3078" max="3078" width="15.42578125" style="147" customWidth="1"/>
    <col min="3079" max="3079" width="10.42578125" style="147" bestFit="1" customWidth="1"/>
    <col min="3080" max="3080" width="14" style="147" customWidth="1"/>
    <col min="3081" max="3328" width="9.140625" style="147"/>
    <col min="3329" max="3330" width="6" style="147" bestFit="1" customWidth="1"/>
    <col min="3331" max="3331" width="24.42578125" style="147" customWidth="1"/>
    <col min="3332" max="3332" width="19.7109375" style="147" customWidth="1"/>
    <col min="3333" max="3333" width="14.42578125" style="147" customWidth="1"/>
    <col min="3334" max="3334" width="15.42578125" style="147" customWidth="1"/>
    <col min="3335" max="3335" width="10.42578125" style="147" bestFit="1" customWidth="1"/>
    <col min="3336" max="3336" width="14" style="147" customWidth="1"/>
    <col min="3337" max="3584" width="9.140625" style="147"/>
    <col min="3585" max="3586" width="6" style="147" bestFit="1" customWidth="1"/>
    <col min="3587" max="3587" width="24.42578125" style="147" customWidth="1"/>
    <col min="3588" max="3588" width="19.7109375" style="147" customWidth="1"/>
    <col min="3589" max="3589" width="14.42578125" style="147" customWidth="1"/>
    <col min="3590" max="3590" width="15.42578125" style="147" customWidth="1"/>
    <col min="3591" max="3591" width="10.42578125" style="147" bestFit="1" customWidth="1"/>
    <col min="3592" max="3592" width="14" style="147" customWidth="1"/>
    <col min="3593" max="3840" width="9.140625" style="147"/>
    <col min="3841" max="3842" width="6" style="147" bestFit="1" customWidth="1"/>
    <col min="3843" max="3843" width="24.42578125" style="147" customWidth="1"/>
    <col min="3844" max="3844" width="19.7109375" style="147" customWidth="1"/>
    <col min="3845" max="3845" width="14.42578125" style="147" customWidth="1"/>
    <col min="3846" max="3846" width="15.42578125" style="147" customWidth="1"/>
    <col min="3847" max="3847" width="10.42578125" style="147" bestFit="1" customWidth="1"/>
    <col min="3848" max="3848" width="14" style="147" customWidth="1"/>
    <col min="3849" max="4096" width="9.140625" style="147"/>
    <col min="4097" max="4098" width="6" style="147" bestFit="1" customWidth="1"/>
    <col min="4099" max="4099" width="24.42578125" style="147" customWidth="1"/>
    <col min="4100" max="4100" width="19.7109375" style="147" customWidth="1"/>
    <col min="4101" max="4101" width="14.42578125" style="147" customWidth="1"/>
    <col min="4102" max="4102" width="15.42578125" style="147" customWidth="1"/>
    <col min="4103" max="4103" width="10.42578125" style="147" bestFit="1" customWidth="1"/>
    <col min="4104" max="4104" width="14" style="147" customWidth="1"/>
    <col min="4105" max="4352" width="9.140625" style="147"/>
    <col min="4353" max="4354" width="6" style="147" bestFit="1" customWidth="1"/>
    <col min="4355" max="4355" width="24.42578125" style="147" customWidth="1"/>
    <col min="4356" max="4356" width="19.7109375" style="147" customWidth="1"/>
    <col min="4357" max="4357" width="14.42578125" style="147" customWidth="1"/>
    <col min="4358" max="4358" width="15.42578125" style="147" customWidth="1"/>
    <col min="4359" max="4359" width="10.42578125" style="147" bestFit="1" customWidth="1"/>
    <col min="4360" max="4360" width="14" style="147" customWidth="1"/>
    <col min="4361" max="4608" width="9.140625" style="147"/>
    <col min="4609" max="4610" width="6" style="147" bestFit="1" customWidth="1"/>
    <col min="4611" max="4611" width="24.42578125" style="147" customWidth="1"/>
    <col min="4612" max="4612" width="19.7109375" style="147" customWidth="1"/>
    <col min="4613" max="4613" width="14.42578125" style="147" customWidth="1"/>
    <col min="4614" max="4614" width="15.42578125" style="147" customWidth="1"/>
    <col min="4615" max="4615" width="10.42578125" style="147" bestFit="1" customWidth="1"/>
    <col min="4616" max="4616" width="14" style="147" customWidth="1"/>
    <col min="4617" max="4864" width="9.140625" style="147"/>
    <col min="4865" max="4866" width="6" style="147" bestFit="1" customWidth="1"/>
    <col min="4867" max="4867" width="24.42578125" style="147" customWidth="1"/>
    <col min="4868" max="4868" width="19.7109375" style="147" customWidth="1"/>
    <col min="4869" max="4869" width="14.42578125" style="147" customWidth="1"/>
    <col min="4870" max="4870" width="15.42578125" style="147" customWidth="1"/>
    <col min="4871" max="4871" width="10.42578125" style="147" bestFit="1" customWidth="1"/>
    <col min="4872" max="4872" width="14" style="147" customWidth="1"/>
    <col min="4873" max="5120" width="9.140625" style="147"/>
    <col min="5121" max="5122" width="6" style="147" bestFit="1" customWidth="1"/>
    <col min="5123" max="5123" width="24.42578125" style="147" customWidth="1"/>
    <col min="5124" max="5124" width="19.7109375" style="147" customWidth="1"/>
    <col min="5125" max="5125" width="14.42578125" style="147" customWidth="1"/>
    <col min="5126" max="5126" width="15.42578125" style="147" customWidth="1"/>
    <col min="5127" max="5127" width="10.42578125" style="147" bestFit="1" customWidth="1"/>
    <col min="5128" max="5128" width="14" style="147" customWidth="1"/>
    <col min="5129" max="5376" width="9.140625" style="147"/>
    <col min="5377" max="5378" width="6" style="147" bestFit="1" customWidth="1"/>
    <col min="5379" max="5379" width="24.42578125" style="147" customWidth="1"/>
    <col min="5380" max="5380" width="19.7109375" style="147" customWidth="1"/>
    <col min="5381" max="5381" width="14.42578125" style="147" customWidth="1"/>
    <col min="5382" max="5382" width="15.42578125" style="147" customWidth="1"/>
    <col min="5383" max="5383" width="10.42578125" style="147" bestFit="1" customWidth="1"/>
    <col min="5384" max="5384" width="14" style="147" customWidth="1"/>
    <col min="5385" max="5632" width="9.140625" style="147"/>
    <col min="5633" max="5634" width="6" style="147" bestFit="1" customWidth="1"/>
    <col min="5635" max="5635" width="24.42578125" style="147" customWidth="1"/>
    <col min="5636" max="5636" width="19.7109375" style="147" customWidth="1"/>
    <col min="5637" max="5637" width="14.42578125" style="147" customWidth="1"/>
    <col min="5638" max="5638" width="15.42578125" style="147" customWidth="1"/>
    <col min="5639" max="5639" width="10.42578125" style="147" bestFit="1" customWidth="1"/>
    <col min="5640" max="5640" width="14" style="147" customWidth="1"/>
    <col min="5641" max="5888" width="9.140625" style="147"/>
    <col min="5889" max="5890" width="6" style="147" bestFit="1" customWidth="1"/>
    <col min="5891" max="5891" width="24.42578125" style="147" customWidth="1"/>
    <col min="5892" max="5892" width="19.7109375" style="147" customWidth="1"/>
    <col min="5893" max="5893" width="14.42578125" style="147" customWidth="1"/>
    <col min="5894" max="5894" width="15.42578125" style="147" customWidth="1"/>
    <col min="5895" max="5895" width="10.42578125" style="147" bestFit="1" customWidth="1"/>
    <col min="5896" max="5896" width="14" style="147" customWidth="1"/>
    <col min="5897" max="6144" width="9.140625" style="147"/>
    <col min="6145" max="6146" width="6" style="147" bestFit="1" customWidth="1"/>
    <col min="6147" max="6147" width="24.42578125" style="147" customWidth="1"/>
    <col min="6148" max="6148" width="19.7109375" style="147" customWidth="1"/>
    <col min="6149" max="6149" width="14.42578125" style="147" customWidth="1"/>
    <col min="6150" max="6150" width="15.42578125" style="147" customWidth="1"/>
    <col min="6151" max="6151" width="10.42578125" style="147" bestFit="1" customWidth="1"/>
    <col min="6152" max="6152" width="14" style="147" customWidth="1"/>
    <col min="6153" max="6400" width="9.140625" style="147"/>
    <col min="6401" max="6402" width="6" style="147" bestFit="1" customWidth="1"/>
    <col min="6403" max="6403" width="24.42578125" style="147" customWidth="1"/>
    <col min="6404" max="6404" width="19.7109375" style="147" customWidth="1"/>
    <col min="6405" max="6405" width="14.42578125" style="147" customWidth="1"/>
    <col min="6406" max="6406" width="15.42578125" style="147" customWidth="1"/>
    <col min="6407" max="6407" width="10.42578125" style="147" bestFit="1" customWidth="1"/>
    <col min="6408" max="6408" width="14" style="147" customWidth="1"/>
    <col min="6409" max="6656" width="9.140625" style="147"/>
    <col min="6657" max="6658" width="6" style="147" bestFit="1" customWidth="1"/>
    <col min="6659" max="6659" width="24.42578125" style="147" customWidth="1"/>
    <col min="6660" max="6660" width="19.7109375" style="147" customWidth="1"/>
    <col min="6661" max="6661" width="14.42578125" style="147" customWidth="1"/>
    <col min="6662" max="6662" width="15.42578125" style="147" customWidth="1"/>
    <col min="6663" max="6663" width="10.42578125" style="147" bestFit="1" customWidth="1"/>
    <col min="6664" max="6664" width="14" style="147" customWidth="1"/>
    <col min="6665" max="6912" width="9.140625" style="147"/>
    <col min="6913" max="6914" width="6" style="147" bestFit="1" customWidth="1"/>
    <col min="6915" max="6915" width="24.42578125" style="147" customWidth="1"/>
    <col min="6916" max="6916" width="19.7109375" style="147" customWidth="1"/>
    <col min="6917" max="6917" width="14.42578125" style="147" customWidth="1"/>
    <col min="6918" max="6918" width="15.42578125" style="147" customWidth="1"/>
    <col min="6919" max="6919" width="10.42578125" style="147" bestFit="1" customWidth="1"/>
    <col min="6920" max="6920" width="14" style="147" customWidth="1"/>
    <col min="6921" max="7168" width="9.140625" style="147"/>
    <col min="7169" max="7170" width="6" style="147" bestFit="1" customWidth="1"/>
    <col min="7171" max="7171" width="24.42578125" style="147" customWidth="1"/>
    <col min="7172" max="7172" width="19.7109375" style="147" customWidth="1"/>
    <col min="7173" max="7173" width="14.42578125" style="147" customWidth="1"/>
    <col min="7174" max="7174" width="15.42578125" style="147" customWidth="1"/>
    <col min="7175" max="7175" width="10.42578125" style="147" bestFit="1" customWidth="1"/>
    <col min="7176" max="7176" width="14" style="147" customWidth="1"/>
    <col min="7177" max="7424" width="9.140625" style="147"/>
    <col min="7425" max="7426" width="6" style="147" bestFit="1" customWidth="1"/>
    <col min="7427" max="7427" width="24.42578125" style="147" customWidth="1"/>
    <col min="7428" max="7428" width="19.7109375" style="147" customWidth="1"/>
    <col min="7429" max="7429" width="14.42578125" style="147" customWidth="1"/>
    <col min="7430" max="7430" width="15.42578125" style="147" customWidth="1"/>
    <col min="7431" max="7431" width="10.42578125" style="147" bestFit="1" customWidth="1"/>
    <col min="7432" max="7432" width="14" style="147" customWidth="1"/>
    <col min="7433" max="7680" width="9.140625" style="147"/>
    <col min="7681" max="7682" width="6" style="147" bestFit="1" customWidth="1"/>
    <col min="7683" max="7683" width="24.42578125" style="147" customWidth="1"/>
    <col min="7684" max="7684" width="19.7109375" style="147" customWidth="1"/>
    <col min="7685" max="7685" width="14.42578125" style="147" customWidth="1"/>
    <col min="7686" max="7686" width="15.42578125" style="147" customWidth="1"/>
    <col min="7687" max="7687" width="10.42578125" style="147" bestFit="1" customWidth="1"/>
    <col min="7688" max="7688" width="14" style="147" customWidth="1"/>
    <col min="7689" max="7936" width="9.140625" style="147"/>
    <col min="7937" max="7938" width="6" style="147" bestFit="1" customWidth="1"/>
    <col min="7939" max="7939" width="24.42578125" style="147" customWidth="1"/>
    <col min="7940" max="7940" width="19.7109375" style="147" customWidth="1"/>
    <col min="7941" max="7941" width="14.42578125" style="147" customWidth="1"/>
    <col min="7942" max="7942" width="15.42578125" style="147" customWidth="1"/>
    <col min="7943" max="7943" width="10.42578125" style="147" bestFit="1" customWidth="1"/>
    <col min="7944" max="7944" width="14" style="147" customWidth="1"/>
    <col min="7945" max="8192" width="9.140625" style="147"/>
    <col min="8193" max="8194" width="6" style="147" bestFit="1" customWidth="1"/>
    <col min="8195" max="8195" width="24.42578125" style="147" customWidth="1"/>
    <col min="8196" max="8196" width="19.7109375" style="147" customWidth="1"/>
    <col min="8197" max="8197" width="14.42578125" style="147" customWidth="1"/>
    <col min="8198" max="8198" width="15.42578125" style="147" customWidth="1"/>
    <col min="8199" max="8199" width="10.42578125" style="147" bestFit="1" customWidth="1"/>
    <col min="8200" max="8200" width="14" style="147" customWidth="1"/>
    <col min="8201" max="8448" width="9.140625" style="147"/>
    <col min="8449" max="8450" width="6" style="147" bestFit="1" customWidth="1"/>
    <col min="8451" max="8451" width="24.42578125" style="147" customWidth="1"/>
    <col min="8452" max="8452" width="19.7109375" style="147" customWidth="1"/>
    <col min="8453" max="8453" width="14.42578125" style="147" customWidth="1"/>
    <col min="8454" max="8454" width="15.42578125" style="147" customWidth="1"/>
    <col min="8455" max="8455" width="10.42578125" style="147" bestFit="1" customWidth="1"/>
    <col min="8456" max="8456" width="14" style="147" customWidth="1"/>
    <col min="8457" max="8704" width="9.140625" style="147"/>
    <col min="8705" max="8706" width="6" style="147" bestFit="1" customWidth="1"/>
    <col min="8707" max="8707" width="24.42578125" style="147" customWidth="1"/>
    <col min="8708" max="8708" width="19.7109375" style="147" customWidth="1"/>
    <col min="8709" max="8709" width="14.42578125" style="147" customWidth="1"/>
    <col min="8710" max="8710" width="15.42578125" style="147" customWidth="1"/>
    <col min="8711" max="8711" width="10.42578125" style="147" bestFit="1" customWidth="1"/>
    <col min="8712" max="8712" width="14" style="147" customWidth="1"/>
    <col min="8713" max="8960" width="9.140625" style="147"/>
    <col min="8961" max="8962" width="6" style="147" bestFit="1" customWidth="1"/>
    <col min="8963" max="8963" width="24.42578125" style="147" customWidth="1"/>
    <col min="8964" max="8964" width="19.7109375" style="147" customWidth="1"/>
    <col min="8965" max="8965" width="14.42578125" style="147" customWidth="1"/>
    <col min="8966" max="8966" width="15.42578125" style="147" customWidth="1"/>
    <col min="8967" max="8967" width="10.42578125" style="147" bestFit="1" customWidth="1"/>
    <col min="8968" max="8968" width="14" style="147" customWidth="1"/>
    <col min="8969" max="9216" width="9.140625" style="147"/>
    <col min="9217" max="9218" width="6" style="147" bestFit="1" customWidth="1"/>
    <col min="9219" max="9219" width="24.42578125" style="147" customWidth="1"/>
    <col min="9220" max="9220" width="19.7109375" style="147" customWidth="1"/>
    <col min="9221" max="9221" width="14.42578125" style="147" customWidth="1"/>
    <col min="9222" max="9222" width="15.42578125" style="147" customWidth="1"/>
    <col min="9223" max="9223" width="10.42578125" style="147" bestFit="1" customWidth="1"/>
    <col min="9224" max="9224" width="14" style="147" customWidth="1"/>
    <col min="9225" max="9472" width="9.140625" style="147"/>
    <col min="9473" max="9474" width="6" style="147" bestFit="1" customWidth="1"/>
    <col min="9475" max="9475" width="24.42578125" style="147" customWidth="1"/>
    <col min="9476" max="9476" width="19.7109375" style="147" customWidth="1"/>
    <col min="9477" max="9477" width="14.42578125" style="147" customWidth="1"/>
    <col min="9478" max="9478" width="15.42578125" style="147" customWidth="1"/>
    <col min="9479" max="9479" width="10.42578125" style="147" bestFit="1" customWidth="1"/>
    <col min="9480" max="9480" width="14" style="147" customWidth="1"/>
    <col min="9481" max="9728" width="9.140625" style="147"/>
    <col min="9729" max="9730" width="6" style="147" bestFit="1" customWidth="1"/>
    <col min="9731" max="9731" width="24.42578125" style="147" customWidth="1"/>
    <col min="9732" max="9732" width="19.7109375" style="147" customWidth="1"/>
    <col min="9733" max="9733" width="14.42578125" style="147" customWidth="1"/>
    <col min="9734" max="9734" width="15.42578125" style="147" customWidth="1"/>
    <col min="9735" max="9735" width="10.42578125" style="147" bestFit="1" customWidth="1"/>
    <col min="9736" max="9736" width="14" style="147" customWidth="1"/>
    <col min="9737" max="9984" width="9.140625" style="147"/>
    <col min="9985" max="9986" width="6" style="147" bestFit="1" customWidth="1"/>
    <col min="9987" max="9987" width="24.42578125" style="147" customWidth="1"/>
    <col min="9988" max="9988" width="19.7109375" style="147" customWidth="1"/>
    <col min="9989" max="9989" width="14.42578125" style="147" customWidth="1"/>
    <col min="9990" max="9990" width="15.42578125" style="147" customWidth="1"/>
    <col min="9991" max="9991" width="10.42578125" style="147" bestFit="1" customWidth="1"/>
    <col min="9992" max="9992" width="14" style="147" customWidth="1"/>
    <col min="9993" max="10240" width="9.140625" style="147"/>
    <col min="10241" max="10242" width="6" style="147" bestFit="1" customWidth="1"/>
    <col min="10243" max="10243" width="24.42578125" style="147" customWidth="1"/>
    <col min="10244" max="10244" width="19.7109375" style="147" customWidth="1"/>
    <col min="10245" max="10245" width="14.42578125" style="147" customWidth="1"/>
    <col min="10246" max="10246" width="15.42578125" style="147" customWidth="1"/>
    <col min="10247" max="10247" width="10.42578125" style="147" bestFit="1" customWidth="1"/>
    <col min="10248" max="10248" width="14" style="147" customWidth="1"/>
    <col min="10249" max="10496" width="9.140625" style="147"/>
    <col min="10497" max="10498" width="6" style="147" bestFit="1" customWidth="1"/>
    <col min="10499" max="10499" width="24.42578125" style="147" customWidth="1"/>
    <col min="10500" max="10500" width="19.7109375" style="147" customWidth="1"/>
    <col min="10501" max="10501" width="14.42578125" style="147" customWidth="1"/>
    <col min="10502" max="10502" width="15.42578125" style="147" customWidth="1"/>
    <col min="10503" max="10503" width="10.42578125" style="147" bestFit="1" customWidth="1"/>
    <col min="10504" max="10504" width="14" style="147" customWidth="1"/>
    <col min="10505" max="10752" width="9.140625" style="147"/>
    <col min="10753" max="10754" width="6" style="147" bestFit="1" customWidth="1"/>
    <col min="10755" max="10755" width="24.42578125" style="147" customWidth="1"/>
    <col min="10756" max="10756" width="19.7109375" style="147" customWidth="1"/>
    <col min="10757" max="10757" width="14.42578125" style="147" customWidth="1"/>
    <col min="10758" max="10758" width="15.42578125" style="147" customWidth="1"/>
    <col min="10759" max="10759" width="10.42578125" style="147" bestFit="1" customWidth="1"/>
    <col min="10760" max="10760" width="14" style="147" customWidth="1"/>
    <col min="10761" max="11008" width="9.140625" style="147"/>
    <col min="11009" max="11010" width="6" style="147" bestFit="1" customWidth="1"/>
    <col min="11011" max="11011" width="24.42578125" style="147" customWidth="1"/>
    <col min="11012" max="11012" width="19.7109375" style="147" customWidth="1"/>
    <col min="11013" max="11013" width="14.42578125" style="147" customWidth="1"/>
    <col min="11014" max="11014" width="15.42578125" style="147" customWidth="1"/>
    <col min="11015" max="11015" width="10.42578125" style="147" bestFit="1" customWidth="1"/>
    <col min="11016" max="11016" width="14" style="147" customWidth="1"/>
    <col min="11017" max="11264" width="9.140625" style="147"/>
    <col min="11265" max="11266" width="6" style="147" bestFit="1" customWidth="1"/>
    <col min="11267" max="11267" width="24.42578125" style="147" customWidth="1"/>
    <col min="11268" max="11268" width="19.7109375" style="147" customWidth="1"/>
    <col min="11269" max="11269" width="14.42578125" style="147" customWidth="1"/>
    <col min="11270" max="11270" width="15.42578125" style="147" customWidth="1"/>
    <col min="11271" max="11271" width="10.42578125" style="147" bestFit="1" customWidth="1"/>
    <col min="11272" max="11272" width="14" style="147" customWidth="1"/>
    <col min="11273" max="11520" width="9.140625" style="147"/>
    <col min="11521" max="11522" width="6" style="147" bestFit="1" customWidth="1"/>
    <col min="11523" max="11523" width="24.42578125" style="147" customWidth="1"/>
    <col min="11524" max="11524" width="19.7109375" style="147" customWidth="1"/>
    <col min="11525" max="11525" width="14.42578125" style="147" customWidth="1"/>
    <col min="11526" max="11526" width="15.42578125" style="147" customWidth="1"/>
    <col min="11527" max="11527" width="10.42578125" style="147" bestFit="1" customWidth="1"/>
    <col min="11528" max="11528" width="14" style="147" customWidth="1"/>
    <col min="11529" max="11776" width="9.140625" style="147"/>
    <col min="11777" max="11778" width="6" style="147" bestFit="1" customWidth="1"/>
    <col min="11779" max="11779" width="24.42578125" style="147" customWidth="1"/>
    <col min="11780" max="11780" width="19.7109375" style="147" customWidth="1"/>
    <col min="11781" max="11781" width="14.42578125" style="147" customWidth="1"/>
    <col min="11782" max="11782" width="15.42578125" style="147" customWidth="1"/>
    <col min="11783" max="11783" width="10.42578125" style="147" bestFit="1" customWidth="1"/>
    <col min="11784" max="11784" width="14" style="147" customWidth="1"/>
    <col min="11785" max="12032" width="9.140625" style="147"/>
    <col min="12033" max="12034" width="6" style="147" bestFit="1" customWidth="1"/>
    <col min="12035" max="12035" width="24.42578125" style="147" customWidth="1"/>
    <col min="12036" max="12036" width="19.7109375" style="147" customWidth="1"/>
    <col min="12037" max="12037" width="14.42578125" style="147" customWidth="1"/>
    <col min="12038" max="12038" width="15.42578125" style="147" customWidth="1"/>
    <col min="12039" max="12039" width="10.42578125" style="147" bestFit="1" customWidth="1"/>
    <col min="12040" max="12040" width="14" style="147" customWidth="1"/>
    <col min="12041" max="12288" width="9.140625" style="147"/>
    <col min="12289" max="12290" width="6" style="147" bestFit="1" customWidth="1"/>
    <col min="12291" max="12291" width="24.42578125" style="147" customWidth="1"/>
    <col min="12292" max="12292" width="19.7109375" style="147" customWidth="1"/>
    <col min="12293" max="12293" width="14.42578125" style="147" customWidth="1"/>
    <col min="12294" max="12294" width="15.42578125" style="147" customWidth="1"/>
    <col min="12295" max="12295" width="10.42578125" style="147" bestFit="1" customWidth="1"/>
    <col min="12296" max="12296" width="14" style="147" customWidth="1"/>
    <col min="12297" max="12544" width="9.140625" style="147"/>
    <col min="12545" max="12546" width="6" style="147" bestFit="1" customWidth="1"/>
    <col min="12547" max="12547" width="24.42578125" style="147" customWidth="1"/>
    <col min="12548" max="12548" width="19.7109375" style="147" customWidth="1"/>
    <col min="12549" max="12549" width="14.42578125" style="147" customWidth="1"/>
    <col min="12550" max="12550" width="15.42578125" style="147" customWidth="1"/>
    <col min="12551" max="12551" width="10.42578125" style="147" bestFit="1" customWidth="1"/>
    <col min="12552" max="12552" width="14" style="147" customWidth="1"/>
    <col min="12553" max="12800" width="9.140625" style="147"/>
    <col min="12801" max="12802" width="6" style="147" bestFit="1" customWidth="1"/>
    <col min="12803" max="12803" width="24.42578125" style="147" customWidth="1"/>
    <col min="12804" max="12804" width="19.7109375" style="147" customWidth="1"/>
    <col min="12805" max="12805" width="14.42578125" style="147" customWidth="1"/>
    <col min="12806" max="12806" width="15.42578125" style="147" customWidth="1"/>
    <col min="12807" max="12807" width="10.42578125" style="147" bestFit="1" customWidth="1"/>
    <col min="12808" max="12808" width="14" style="147" customWidth="1"/>
    <col min="12809" max="13056" width="9.140625" style="147"/>
    <col min="13057" max="13058" width="6" style="147" bestFit="1" customWidth="1"/>
    <col min="13059" max="13059" width="24.42578125" style="147" customWidth="1"/>
    <col min="13060" max="13060" width="19.7109375" style="147" customWidth="1"/>
    <col min="13061" max="13061" width="14.42578125" style="147" customWidth="1"/>
    <col min="13062" max="13062" width="15.42578125" style="147" customWidth="1"/>
    <col min="13063" max="13063" width="10.42578125" style="147" bestFit="1" customWidth="1"/>
    <col min="13064" max="13064" width="14" style="147" customWidth="1"/>
    <col min="13065" max="13312" width="9.140625" style="147"/>
    <col min="13313" max="13314" width="6" style="147" bestFit="1" customWidth="1"/>
    <col min="13315" max="13315" width="24.42578125" style="147" customWidth="1"/>
    <col min="13316" max="13316" width="19.7109375" style="147" customWidth="1"/>
    <col min="13317" max="13317" width="14.42578125" style="147" customWidth="1"/>
    <col min="13318" max="13318" width="15.42578125" style="147" customWidth="1"/>
    <col min="13319" max="13319" width="10.42578125" style="147" bestFit="1" customWidth="1"/>
    <col min="13320" max="13320" width="14" style="147" customWidth="1"/>
    <col min="13321" max="13568" width="9.140625" style="147"/>
    <col min="13569" max="13570" width="6" style="147" bestFit="1" customWidth="1"/>
    <col min="13571" max="13571" width="24.42578125" style="147" customWidth="1"/>
    <col min="13572" max="13572" width="19.7109375" style="147" customWidth="1"/>
    <col min="13573" max="13573" width="14.42578125" style="147" customWidth="1"/>
    <col min="13574" max="13574" width="15.42578125" style="147" customWidth="1"/>
    <col min="13575" max="13575" width="10.42578125" style="147" bestFit="1" customWidth="1"/>
    <col min="13576" max="13576" width="14" style="147" customWidth="1"/>
    <col min="13577" max="13824" width="9.140625" style="147"/>
    <col min="13825" max="13826" width="6" style="147" bestFit="1" customWidth="1"/>
    <col min="13827" max="13827" width="24.42578125" style="147" customWidth="1"/>
    <col min="13828" max="13828" width="19.7109375" style="147" customWidth="1"/>
    <col min="13829" max="13829" width="14.42578125" style="147" customWidth="1"/>
    <col min="13830" max="13830" width="15.42578125" style="147" customWidth="1"/>
    <col min="13831" max="13831" width="10.42578125" style="147" bestFit="1" customWidth="1"/>
    <col min="13832" max="13832" width="14" style="147" customWidth="1"/>
    <col min="13833" max="14080" width="9.140625" style="147"/>
    <col min="14081" max="14082" width="6" style="147" bestFit="1" customWidth="1"/>
    <col min="14083" max="14083" width="24.42578125" style="147" customWidth="1"/>
    <col min="14084" max="14084" width="19.7109375" style="147" customWidth="1"/>
    <col min="14085" max="14085" width="14.42578125" style="147" customWidth="1"/>
    <col min="14086" max="14086" width="15.42578125" style="147" customWidth="1"/>
    <col min="14087" max="14087" width="10.42578125" style="147" bestFit="1" customWidth="1"/>
    <col min="14088" max="14088" width="14" style="147" customWidth="1"/>
    <col min="14089" max="14336" width="9.140625" style="147"/>
    <col min="14337" max="14338" width="6" style="147" bestFit="1" customWidth="1"/>
    <col min="14339" max="14339" width="24.42578125" style="147" customWidth="1"/>
    <col min="14340" max="14340" width="19.7109375" style="147" customWidth="1"/>
    <col min="14341" max="14341" width="14.42578125" style="147" customWidth="1"/>
    <col min="14342" max="14342" width="15.42578125" style="147" customWidth="1"/>
    <col min="14343" max="14343" width="10.42578125" style="147" bestFit="1" customWidth="1"/>
    <col min="14344" max="14344" width="14" style="147" customWidth="1"/>
    <col min="14345" max="14592" width="9.140625" style="147"/>
    <col min="14593" max="14594" width="6" style="147" bestFit="1" customWidth="1"/>
    <col min="14595" max="14595" width="24.42578125" style="147" customWidth="1"/>
    <col min="14596" max="14596" width="19.7109375" style="147" customWidth="1"/>
    <col min="14597" max="14597" width="14.42578125" style="147" customWidth="1"/>
    <col min="14598" max="14598" width="15.42578125" style="147" customWidth="1"/>
    <col min="14599" max="14599" width="10.42578125" style="147" bestFit="1" customWidth="1"/>
    <col min="14600" max="14600" width="14" style="147" customWidth="1"/>
    <col min="14601" max="14848" width="9.140625" style="147"/>
    <col min="14849" max="14850" width="6" style="147" bestFit="1" customWidth="1"/>
    <col min="14851" max="14851" width="24.42578125" style="147" customWidth="1"/>
    <col min="14852" max="14852" width="19.7109375" style="147" customWidth="1"/>
    <col min="14853" max="14853" width="14.42578125" style="147" customWidth="1"/>
    <col min="14854" max="14854" width="15.42578125" style="147" customWidth="1"/>
    <col min="14855" max="14855" width="10.42578125" style="147" bestFit="1" customWidth="1"/>
    <col min="14856" max="14856" width="14" style="147" customWidth="1"/>
    <col min="14857" max="15104" width="9.140625" style="147"/>
    <col min="15105" max="15106" width="6" style="147" bestFit="1" customWidth="1"/>
    <col min="15107" max="15107" width="24.42578125" style="147" customWidth="1"/>
    <col min="15108" max="15108" width="19.7109375" style="147" customWidth="1"/>
    <col min="15109" max="15109" width="14.42578125" style="147" customWidth="1"/>
    <col min="15110" max="15110" width="15.42578125" style="147" customWidth="1"/>
    <col min="15111" max="15111" width="10.42578125" style="147" bestFit="1" customWidth="1"/>
    <col min="15112" max="15112" width="14" style="147" customWidth="1"/>
    <col min="15113" max="15360" width="9.140625" style="147"/>
    <col min="15361" max="15362" width="6" style="147" bestFit="1" customWidth="1"/>
    <col min="15363" max="15363" width="24.42578125" style="147" customWidth="1"/>
    <col min="15364" max="15364" width="19.7109375" style="147" customWidth="1"/>
    <col min="15365" max="15365" width="14.42578125" style="147" customWidth="1"/>
    <col min="15366" max="15366" width="15.42578125" style="147" customWidth="1"/>
    <col min="15367" max="15367" width="10.42578125" style="147" bestFit="1" customWidth="1"/>
    <col min="15368" max="15368" width="14" style="147" customWidth="1"/>
    <col min="15369" max="15616" width="9.140625" style="147"/>
    <col min="15617" max="15618" width="6" style="147" bestFit="1" customWidth="1"/>
    <col min="15619" max="15619" width="24.42578125" style="147" customWidth="1"/>
    <col min="15620" max="15620" width="19.7109375" style="147" customWidth="1"/>
    <col min="15621" max="15621" width="14.42578125" style="147" customWidth="1"/>
    <col min="15622" max="15622" width="15.42578125" style="147" customWidth="1"/>
    <col min="15623" max="15623" width="10.42578125" style="147" bestFit="1" customWidth="1"/>
    <col min="15624" max="15624" width="14" style="147" customWidth="1"/>
    <col min="15625" max="15872" width="9.140625" style="147"/>
    <col min="15873" max="15874" width="6" style="147" bestFit="1" customWidth="1"/>
    <col min="15875" max="15875" width="24.42578125" style="147" customWidth="1"/>
    <col min="15876" max="15876" width="19.7109375" style="147" customWidth="1"/>
    <col min="15877" max="15877" width="14.42578125" style="147" customWidth="1"/>
    <col min="15878" max="15878" width="15.42578125" style="147" customWidth="1"/>
    <col min="15879" max="15879" width="10.42578125" style="147" bestFit="1" customWidth="1"/>
    <col min="15880" max="15880" width="14" style="147" customWidth="1"/>
    <col min="15881" max="16128" width="9.140625" style="147"/>
    <col min="16129" max="16130" width="6" style="147" bestFit="1" customWidth="1"/>
    <col min="16131" max="16131" width="24.42578125" style="147" customWidth="1"/>
    <col min="16132" max="16132" width="19.7109375" style="147" customWidth="1"/>
    <col min="16133" max="16133" width="14.42578125" style="147" customWidth="1"/>
    <col min="16134" max="16134" width="15.42578125" style="147" customWidth="1"/>
    <col min="16135" max="16135" width="10.42578125" style="147" bestFit="1" customWidth="1"/>
    <col min="16136" max="16136" width="14" style="147" customWidth="1"/>
    <col min="16137" max="16384" width="9.140625" style="147"/>
  </cols>
  <sheetData>
    <row r="1" spans="1:9" x14ac:dyDescent="0.25">
      <c r="A1" s="2317" t="s">
        <v>1041</v>
      </c>
      <c r="B1" s="2317"/>
    </row>
    <row r="2" spans="1:9" ht="21" customHeight="1" x14ac:dyDescent="0.25">
      <c r="A2" s="2327" t="str">
        <f>'F12'!A2:G2</f>
        <v>Name of Transmission Licensee: Uttar Pradesh Power Transmission Corporation Limited</v>
      </c>
      <c r="B2" s="2327"/>
      <c r="C2" s="2327"/>
      <c r="D2" s="2327"/>
      <c r="E2" s="2327"/>
      <c r="F2" s="2327"/>
      <c r="G2" s="2327"/>
      <c r="H2" s="173"/>
      <c r="I2" s="37"/>
    </row>
    <row r="3" spans="1:9" ht="21" customHeight="1" x14ac:dyDescent="0.25">
      <c r="A3" s="559" t="s">
        <v>494</v>
      </c>
      <c r="B3" s="559"/>
      <c r="C3" s="559"/>
      <c r="D3" s="559"/>
      <c r="E3" s="559"/>
      <c r="F3" s="2276"/>
      <c r="G3" s="2276"/>
    </row>
    <row r="4" spans="1:9" ht="21" customHeight="1" x14ac:dyDescent="0.25">
      <c r="F4" s="2368" t="s">
        <v>392</v>
      </c>
      <c r="G4" s="2368"/>
    </row>
    <row r="5" spans="1:9" s="12" customFormat="1" ht="63" customHeight="1" x14ac:dyDescent="0.25">
      <c r="A5" s="329" t="s">
        <v>181</v>
      </c>
      <c r="B5" s="330" t="s">
        <v>318</v>
      </c>
      <c r="C5" s="331" t="s">
        <v>319</v>
      </c>
      <c r="D5" s="331" t="s">
        <v>320</v>
      </c>
      <c r="E5" s="331" t="s">
        <v>321</v>
      </c>
      <c r="F5" s="330" t="s">
        <v>322</v>
      </c>
      <c r="G5" s="332" t="s">
        <v>540</v>
      </c>
    </row>
    <row r="6" spans="1:9" ht="21" customHeight="1" x14ac:dyDescent="0.25">
      <c r="A6" s="17">
        <v>1</v>
      </c>
      <c r="B6" s="155"/>
      <c r="C6" s="17"/>
      <c r="D6" s="17"/>
      <c r="E6" s="17"/>
      <c r="F6" s="155"/>
      <c r="G6" s="155"/>
    </row>
    <row r="7" spans="1:9" ht="21" customHeight="1" x14ac:dyDescent="0.25">
      <c r="A7" s="18">
        <v>2</v>
      </c>
      <c r="B7" s="151"/>
      <c r="C7" s="151"/>
      <c r="D7" s="151"/>
      <c r="E7" s="151"/>
      <c r="F7" s="151"/>
      <c r="G7" s="151"/>
    </row>
    <row r="8" spans="1:9" ht="21" customHeight="1" x14ac:dyDescent="0.25">
      <c r="A8" s="17">
        <v>3</v>
      </c>
      <c r="B8" s="151"/>
      <c r="C8" s="151"/>
      <c r="D8" s="151"/>
      <c r="E8" s="151"/>
      <c r="F8" s="151"/>
      <c r="G8" s="151"/>
    </row>
    <row r="9" spans="1:9" ht="21" customHeight="1" x14ac:dyDescent="0.25">
      <c r="A9" s="18">
        <v>4</v>
      </c>
      <c r="B9" s="151"/>
      <c r="C9" s="151"/>
      <c r="D9" s="151"/>
      <c r="E9" s="151"/>
      <c r="F9" s="151"/>
      <c r="G9" s="151"/>
    </row>
    <row r="10" spans="1:9" ht="21" customHeight="1" x14ac:dyDescent="0.25">
      <c r="A10" s="17">
        <v>5</v>
      </c>
      <c r="B10" s="151"/>
      <c r="C10" s="151"/>
      <c r="D10" s="151"/>
      <c r="E10" s="151"/>
      <c r="F10" s="151"/>
      <c r="G10" s="151"/>
    </row>
    <row r="11" spans="1:9" ht="21" customHeight="1" x14ac:dyDescent="0.25">
      <c r="A11" s="18">
        <v>6</v>
      </c>
      <c r="B11" s="151"/>
      <c r="C11" s="151"/>
      <c r="D11" s="151"/>
      <c r="E11" s="151"/>
      <c r="F11" s="151"/>
      <c r="G11" s="151"/>
    </row>
    <row r="12" spans="1:9" ht="21" customHeight="1" x14ac:dyDescent="0.25">
      <c r="A12" s="17">
        <v>7</v>
      </c>
      <c r="B12" s="151"/>
      <c r="C12" s="151"/>
      <c r="D12" s="151"/>
      <c r="E12" s="151"/>
      <c r="F12" s="151"/>
      <c r="G12" s="151"/>
    </row>
    <row r="13" spans="1:9" ht="21" customHeight="1" x14ac:dyDescent="0.25">
      <c r="A13" s="18">
        <v>8</v>
      </c>
      <c r="B13" s="151"/>
      <c r="C13" s="151"/>
      <c r="D13" s="151"/>
      <c r="E13" s="151"/>
      <c r="F13" s="151"/>
      <c r="G13" s="151"/>
    </row>
    <row r="14" spans="1:9" ht="21" customHeight="1" x14ac:dyDescent="0.25">
      <c r="A14" s="17">
        <v>9</v>
      </c>
      <c r="B14" s="151"/>
      <c r="C14" s="151"/>
      <c r="D14" s="151"/>
      <c r="E14" s="151"/>
      <c r="F14" s="151"/>
      <c r="G14" s="151"/>
    </row>
    <row r="15" spans="1:9" ht="21" customHeight="1" x14ac:dyDescent="0.25">
      <c r="A15" s="18">
        <v>10</v>
      </c>
      <c r="B15" s="151"/>
      <c r="C15" s="151"/>
      <c r="D15" s="151"/>
      <c r="E15" s="151"/>
      <c r="F15" s="151"/>
      <c r="G15" s="151"/>
    </row>
    <row r="16" spans="1:9" ht="21" customHeight="1" x14ac:dyDescent="0.25">
      <c r="A16" s="17">
        <v>11</v>
      </c>
      <c r="B16" s="151"/>
      <c r="C16" s="151"/>
      <c r="D16" s="151"/>
      <c r="E16" s="151"/>
      <c r="F16" s="151"/>
      <c r="G16" s="151"/>
    </row>
    <row r="17" spans="1:7" ht="21" customHeight="1" x14ac:dyDescent="0.25">
      <c r="A17" s="18">
        <v>12</v>
      </c>
      <c r="B17" s="151"/>
      <c r="C17" s="151"/>
      <c r="D17" s="151"/>
      <c r="E17" s="151"/>
      <c r="F17" s="151"/>
      <c r="G17" s="151"/>
    </row>
    <row r="18" spans="1:7" ht="21" customHeight="1" x14ac:dyDescent="0.25">
      <c r="A18" s="17">
        <v>13</v>
      </c>
      <c r="B18" s="151"/>
      <c r="C18" s="151"/>
      <c r="D18" s="151"/>
      <c r="E18" s="151"/>
      <c r="F18" s="151"/>
      <c r="G18" s="151"/>
    </row>
    <row r="19" spans="1:7" ht="21" customHeight="1" x14ac:dyDescent="0.25">
      <c r="A19" s="367"/>
      <c r="B19" s="368"/>
      <c r="C19" s="368"/>
      <c r="D19" s="368"/>
      <c r="E19" s="368"/>
      <c r="F19" s="368"/>
      <c r="G19" s="368"/>
    </row>
    <row r="20" spans="1:7" ht="21" customHeight="1" x14ac:dyDescent="0.25">
      <c r="A20" s="150" t="s">
        <v>323</v>
      </c>
    </row>
    <row r="21" spans="1:7" ht="21" customHeight="1" x14ac:dyDescent="0.25">
      <c r="A21" s="147" t="s">
        <v>944</v>
      </c>
    </row>
    <row r="22" spans="1:7" ht="32.25" customHeight="1" x14ac:dyDescent="0.25">
      <c r="A22" s="2445" t="s">
        <v>796</v>
      </c>
      <c r="B22" s="2445"/>
      <c r="C22" s="2445"/>
      <c r="D22" s="2445"/>
      <c r="E22" s="2445"/>
      <c r="F22" s="2445"/>
      <c r="G22" s="2446"/>
    </row>
    <row r="23" spans="1:7" ht="32.25" customHeight="1" x14ac:dyDescent="0.25">
      <c r="A23" s="2445" t="s">
        <v>797</v>
      </c>
      <c r="B23" s="2446"/>
      <c r="C23" s="2446"/>
      <c r="D23" s="2446"/>
      <c r="E23" s="2446"/>
      <c r="F23" s="2446"/>
      <c r="G23" s="2446"/>
    </row>
    <row r="24" spans="1:7" ht="21" customHeight="1" x14ac:dyDescent="0.25">
      <c r="A24" s="2447"/>
      <c r="B24" s="2448"/>
      <c r="C24" s="2448"/>
      <c r="D24" s="2448"/>
      <c r="E24" s="2448"/>
      <c r="F24" s="2448"/>
      <c r="G24" s="2448"/>
    </row>
    <row r="25" spans="1:7" ht="21" customHeight="1" x14ac:dyDescent="0.25">
      <c r="D25" s="147" t="s">
        <v>324</v>
      </c>
      <c r="E25" s="2426"/>
      <c r="F25" s="2326"/>
      <c r="G25" s="2326"/>
    </row>
    <row r="26" spans="1:7" ht="21" hidden="1" customHeight="1" x14ac:dyDescent="0.25"/>
    <row r="27" spans="1:7" ht="21" hidden="1" customHeight="1" x14ac:dyDescent="0.25">
      <c r="A27" s="166" t="s">
        <v>316</v>
      </c>
      <c r="B27" s="166"/>
      <c r="C27" s="166"/>
      <c r="D27" s="166"/>
      <c r="E27" s="166"/>
      <c r="F27" s="166"/>
      <c r="G27" s="166"/>
    </row>
    <row r="28" spans="1:7" ht="21" hidden="1" customHeight="1" x14ac:dyDescent="0.25">
      <c r="A28" s="127">
        <v>1</v>
      </c>
      <c r="B28" s="174" t="s">
        <v>433</v>
      </c>
      <c r="C28" s="2420" t="s">
        <v>480</v>
      </c>
      <c r="D28" s="2421"/>
      <c r="E28" s="2421"/>
      <c r="F28" s="2421"/>
      <c r="G28" s="2422"/>
    </row>
    <row r="29" spans="1:7" ht="21" hidden="1" customHeight="1" x14ac:dyDescent="0.25">
      <c r="A29" s="127">
        <v>2</v>
      </c>
      <c r="B29" s="2" t="s">
        <v>440</v>
      </c>
      <c r="C29" s="2423">
        <v>18</v>
      </c>
      <c r="D29" s="2424"/>
      <c r="E29" s="2424"/>
      <c r="F29" s="2424"/>
      <c r="G29" s="2425"/>
    </row>
    <row r="30" spans="1:7" ht="21" hidden="1" customHeight="1" x14ac:dyDescent="0.25">
      <c r="A30" s="127">
        <v>3</v>
      </c>
      <c r="B30" s="2" t="s">
        <v>425</v>
      </c>
      <c r="C30" s="2420"/>
      <c r="D30" s="2421"/>
      <c r="E30" s="2421"/>
      <c r="F30" s="2421"/>
      <c r="G30" s="2422"/>
    </row>
    <row r="31" spans="1:7" ht="21" hidden="1" customHeight="1" x14ac:dyDescent="0.25">
      <c r="A31" s="127">
        <v>4</v>
      </c>
      <c r="B31" s="2" t="s">
        <v>426</v>
      </c>
      <c r="C31" s="2420"/>
      <c r="D31" s="2421"/>
      <c r="E31" s="2421"/>
      <c r="F31" s="2421"/>
      <c r="G31" s="2422"/>
    </row>
    <row r="32" spans="1:7" ht="21" hidden="1" customHeight="1" x14ac:dyDescent="0.25">
      <c r="A32" s="127">
        <v>5</v>
      </c>
      <c r="B32" s="2" t="s">
        <v>428</v>
      </c>
      <c r="C32" s="2420"/>
      <c r="D32" s="2421"/>
      <c r="E32" s="2421"/>
      <c r="F32" s="2421"/>
      <c r="G32" s="2422"/>
    </row>
    <row r="33" ht="21" hidden="1" customHeight="1" x14ac:dyDescent="0.25"/>
    <row r="34" ht="21" customHeight="1" x14ac:dyDescent="0.25"/>
  </sheetData>
  <mergeCells count="13">
    <mergeCell ref="A1:B1"/>
    <mergeCell ref="C32:G32"/>
    <mergeCell ref="A2:G2"/>
    <mergeCell ref="F4:G4"/>
    <mergeCell ref="F3:G3"/>
    <mergeCell ref="C30:G30"/>
    <mergeCell ref="C31:G31"/>
    <mergeCell ref="E25:G25"/>
    <mergeCell ref="C28:G28"/>
    <mergeCell ref="C29:G29"/>
    <mergeCell ref="A22:G22"/>
    <mergeCell ref="A23:G23"/>
    <mergeCell ref="A24:G24"/>
  </mergeCells>
  <pageMargins left="0.7" right="0.7" top="0.75" bottom="0.75" header="0.3" footer="0.3"/>
  <pageSetup paperSize="9" scale="9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pageSetUpPr fitToPage="1"/>
  </sheetPr>
  <dimension ref="A1:H25"/>
  <sheetViews>
    <sheetView view="pageBreakPreview" zoomScaleNormal="100" zoomScaleSheetLayoutView="100" workbookViewId="0">
      <selection activeCell="G15" sqref="G15"/>
    </sheetView>
  </sheetViews>
  <sheetFormatPr defaultRowHeight="15" x14ac:dyDescent="0.25"/>
  <cols>
    <col min="1" max="1" width="5.85546875" style="9" customWidth="1"/>
    <col min="2" max="2" width="8.85546875" style="9" customWidth="1"/>
    <col min="3" max="3" width="38.42578125" style="175" bestFit="1" customWidth="1"/>
    <col min="4" max="5" width="9.85546875" style="9" bestFit="1" customWidth="1"/>
    <col min="6" max="6" width="20" style="9" customWidth="1"/>
    <col min="7" max="7" width="11.5703125" style="9" customWidth="1"/>
    <col min="8" max="8" width="13.140625" style="9" customWidth="1"/>
    <col min="9" max="248" width="9.140625" style="9"/>
    <col min="249" max="249" width="2.5703125" style="9" bestFit="1" customWidth="1"/>
    <col min="250" max="250" width="2.140625" style="9" bestFit="1" customWidth="1"/>
    <col min="251" max="251" width="66.7109375" style="9" bestFit="1" customWidth="1"/>
    <col min="252" max="252" width="11.28515625" style="9" bestFit="1" customWidth="1"/>
    <col min="253" max="253" width="9" style="9" bestFit="1" customWidth="1"/>
    <col min="254" max="504" width="9.140625" style="9"/>
    <col min="505" max="505" width="2.5703125" style="9" bestFit="1" customWidth="1"/>
    <col min="506" max="506" width="2.140625" style="9" bestFit="1" customWidth="1"/>
    <col min="507" max="507" width="66.7109375" style="9" bestFit="1" customWidth="1"/>
    <col min="508" max="508" width="11.28515625" style="9" bestFit="1" customWidth="1"/>
    <col min="509" max="509" width="9" style="9" bestFit="1" customWidth="1"/>
    <col min="510" max="760" width="9.140625" style="9"/>
    <col min="761" max="761" width="2.5703125" style="9" bestFit="1" customWidth="1"/>
    <col min="762" max="762" width="2.140625" style="9" bestFit="1" customWidth="1"/>
    <col min="763" max="763" width="66.7109375" style="9" bestFit="1" customWidth="1"/>
    <col min="764" max="764" width="11.28515625" style="9" bestFit="1" customWidth="1"/>
    <col min="765" max="765" width="9" style="9" bestFit="1" customWidth="1"/>
    <col min="766" max="1016" width="9.140625" style="9"/>
    <col min="1017" max="1017" width="2.5703125" style="9" bestFit="1" customWidth="1"/>
    <col min="1018" max="1018" width="2.140625" style="9" bestFit="1" customWidth="1"/>
    <col min="1019" max="1019" width="66.7109375" style="9" bestFit="1" customWidth="1"/>
    <col min="1020" max="1020" width="11.28515625" style="9" bestFit="1" customWidth="1"/>
    <col min="1021" max="1021" width="9" style="9" bestFit="1" customWidth="1"/>
    <col min="1022" max="1272" width="9.140625" style="9"/>
    <col min="1273" max="1273" width="2.5703125" style="9" bestFit="1" customWidth="1"/>
    <col min="1274" max="1274" width="2.140625" style="9" bestFit="1" customWidth="1"/>
    <col min="1275" max="1275" width="66.7109375" style="9" bestFit="1" customWidth="1"/>
    <col min="1276" max="1276" width="11.28515625" style="9" bestFit="1" customWidth="1"/>
    <col min="1277" max="1277" width="9" style="9" bestFit="1" customWidth="1"/>
    <col min="1278" max="1528" width="9.140625" style="9"/>
    <col min="1529" max="1529" width="2.5703125" style="9" bestFit="1" customWidth="1"/>
    <col min="1530" max="1530" width="2.140625" style="9" bestFit="1" customWidth="1"/>
    <col min="1531" max="1531" width="66.7109375" style="9" bestFit="1" customWidth="1"/>
    <col min="1532" max="1532" width="11.28515625" style="9" bestFit="1" customWidth="1"/>
    <col min="1533" max="1533" width="9" style="9" bestFit="1" customWidth="1"/>
    <col min="1534" max="1784" width="9.140625" style="9"/>
    <col min="1785" max="1785" width="2.5703125" style="9" bestFit="1" customWidth="1"/>
    <col min="1786" max="1786" width="2.140625" style="9" bestFit="1" customWidth="1"/>
    <col min="1787" max="1787" width="66.7109375" style="9" bestFit="1" customWidth="1"/>
    <col min="1788" max="1788" width="11.28515625" style="9" bestFit="1" customWidth="1"/>
    <col min="1789" max="1789" width="9" style="9" bestFit="1" customWidth="1"/>
    <col min="1790" max="2040" width="9.140625" style="9"/>
    <col min="2041" max="2041" width="2.5703125" style="9" bestFit="1" customWidth="1"/>
    <col min="2042" max="2042" width="2.140625" style="9" bestFit="1" customWidth="1"/>
    <col min="2043" max="2043" width="66.7109375" style="9" bestFit="1" customWidth="1"/>
    <col min="2044" max="2044" width="11.28515625" style="9" bestFit="1" customWidth="1"/>
    <col min="2045" max="2045" width="9" style="9" bestFit="1" customWidth="1"/>
    <col min="2046" max="2296" width="9.140625" style="9"/>
    <col min="2297" max="2297" width="2.5703125" style="9" bestFit="1" customWidth="1"/>
    <col min="2298" max="2298" width="2.140625" style="9" bestFit="1" customWidth="1"/>
    <col min="2299" max="2299" width="66.7109375" style="9" bestFit="1" customWidth="1"/>
    <col min="2300" max="2300" width="11.28515625" style="9" bestFit="1" customWidth="1"/>
    <col min="2301" max="2301" width="9" style="9" bestFit="1" customWidth="1"/>
    <col min="2302" max="2552" width="9.140625" style="9"/>
    <col min="2553" max="2553" width="2.5703125" style="9" bestFit="1" customWidth="1"/>
    <col min="2554" max="2554" width="2.140625" style="9" bestFit="1" customWidth="1"/>
    <col min="2555" max="2555" width="66.7109375" style="9" bestFit="1" customWidth="1"/>
    <col min="2556" max="2556" width="11.28515625" style="9" bestFit="1" customWidth="1"/>
    <col min="2557" max="2557" width="9" style="9" bestFit="1" customWidth="1"/>
    <col min="2558" max="2808" width="9.140625" style="9"/>
    <col min="2809" max="2809" width="2.5703125" style="9" bestFit="1" customWidth="1"/>
    <col min="2810" max="2810" width="2.140625" style="9" bestFit="1" customWidth="1"/>
    <col min="2811" max="2811" width="66.7109375" style="9" bestFit="1" customWidth="1"/>
    <col min="2812" max="2812" width="11.28515625" style="9" bestFit="1" customWidth="1"/>
    <col min="2813" max="2813" width="9" style="9" bestFit="1" customWidth="1"/>
    <col min="2814" max="3064" width="9.140625" style="9"/>
    <col min="3065" max="3065" width="2.5703125" style="9" bestFit="1" customWidth="1"/>
    <col min="3066" max="3066" width="2.140625" style="9" bestFit="1" customWidth="1"/>
    <col min="3067" max="3067" width="66.7109375" style="9" bestFit="1" customWidth="1"/>
    <col min="3068" max="3068" width="11.28515625" style="9" bestFit="1" customWidth="1"/>
    <col min="3069" max="3069" width="9" style="9" bestFit="1" customWidth="1"/>
    <col min="3070" max="3320" width="9.140625" style="9"/>
    <col min="3321" max="3321" width="2.5703125" style="9" bestFit="1" customWidth="1"/>
    <col min="3322" max="3322" width="2.140625" style="9" bestFit="1" customWidth="1"/>
    <col min="3323" max="3323" width="66.7109375" style="9" bestFit="1" customWidth="1"/>
    <col min="3324" max="3324" width="11.28515625" style="9" bestFit="1" customWidth="1"/>
    <col min="3325" max="3325" width="9" style="9" bestFit="1" customWidth="1"/>
    <col min="3326" max="3576" width="9.140625" style="9"/>
    <col min="3577" max="3577" width="2.5703125" style="9" bestFit="1" customWidth="1"/>
    <col min="3578" max="3578" width="2.140625" style="9" bestFit="1" customWidth="1"/>
    <col min="3579" max="3579" width="66.7109375" style="9" bestFit="1" customWidth="1"/>
    <col min="3580" max="3580" width="11.28515625" style="9" bestFit="1" customWidth="1"/>
    <col min="3581" max="3581" width="9" style="9" bestFit="1" customWidth="1"/>
    <col min="3582" max="3832" width="9.140625" style="9"/>
    <col min="3833" max="3833" width="2.5703125" style="9" bestFit="1" customWidth="1"/>
    <col min="3834" max="3834" width="2.140625" style="9" bestFit="1" customWidth="1"/>
    <col min="3835" max="3835" width="66.7109375" style="9" bestFit="1" customWidth="1"/>
    <col min="3836" max="3836" width="11.28515625" style="9" bestFit="1" customWidth="1"/>
    <col min="3837" max="3837" width="9" style="9" bestFit="1" customWidth="1"/>
    <col min="3838" max="4088" width="9.140625" style="9"/>
    <col min="4089" max="4089" width="2.5703125" style="9" bestFit="1" customWidth="1"/>
    <col min="4090" max="4090" width="2.140625" style="9" bestFit="1" customWidth="1"/>
    <col min="4091" max="4091" width="66.7109375" style="9" bestFit="1" customWidth="1"/>
    <col min="4092" max="4092" width="11.28515625" style="9" bestFit="1" customWidth="1"/>
    <col min="4093" max="4093" width="9" style="9" bestFit="1" customWidth="1"/>
    <col min="4094" max="4344" width="9.140625" style="9"/>
    <col min="4345" max="4345" width="2.5703125" style="9" bestFit="1" customWidth="1"/>
    <col min="4346" max="4346" width="2.140625" style="9" bestFit="1" customWidth="1"/>
    <col min="4347" max="4347" width="66.7109375" style="9" bestFit="1" customWidth="1"/>
    <col min="4348" max="4348" width="11.28515625" style="9" bestFit="1" customWidth="1"/>
    <col min="4349" max="4349" width="9" style="9" bestFit="1" customWidth="1"/>
    <col min="4350" max="4600" width="9.140625" style="9"/>
    <col min="4601" max="4601" width="2.5703125" style="9" bestFit="1" customWidth="1"/>
    <col min="4602" max="4602" width="2.140625" style="9" bestFit="1" customWidth="1"/>
    <col min="4603" max="4603" width="66.7109375" style="9" bestFit="1" customWidth="1"/>
    <col min="4604" max="4604" width="11.28515625" style="9" bestFit="1" customWidth="1"/>
    <col min="4605" max="4605" width="9" style="9" bestFit="1" customWidth="1"/>
    <col min="4606" max="4856" width="9.140625" style="9"/>
    <col min="4857" max="4857" width="2.5703125" style="9" bestFit="1" customWidth="1"/>
    <col min="4858" max="4858" width="2.140625" style="9" bestFit="1" customWidth="1"/>
    <col min="4859" max="4859" width="66.7109375" style="9" bestFit="1" customWidth="1"/>
    <col min="4860" max="4860" width="11.28515625" style="9" bestFit="1" customWidth="1"/>
    <col min="4861" max="4861" width="9" style="9" bestFit="1" customWidth="1"/>
    <col min="4862" max="5112" width="9.140625" style="9"/>
    <col min="5113" max="5113" width="2.5703125" style="9" bestFit="1" customWidth="1"/>
    <col min="5114" max="5114" width="2.140625" style="9" bestFit="1" customWidth="1"/>
    <col min="5115" max="5115" width="66.7109375" style="9" bestFit="1" customWidth="1"/>
    <col min="5116" max="5116" width="11.28515625" style="9" bestFit="1" customWidth="1"/>
    <col min="5117" max="5117" width="9" style="9" bestFit="1" customWidth="1"/>
    <col min="5118" max="5368" width="9.140625" style="9"/>
    <col min="5369" max="5369" width="2.5703125" style="9" bestFit="1" customWidth="1"/>
    <col min="5370" max="5370" width="2.140625" style="9" bestFit="1" customWidth="1"/>
    <col min="5371" max="5371" width="66.7109375" style="9" bestFit="1" customWidth="1"/>
    <col min="5372" max="5372" width="11.28515625" style="9" bestFit="1" customWidth="1"/>
    <col min="5373" max="5373" width="9" style="9" bestFit="1" customWidth="1"/>
    <col min="5374" max="5624" width="9.140625" style="9"/>
    <col min="5625" max="5625" width="2.5703125" style="9" bestFit="1" customWidth="1"/>
    <col min="5626" max="5626" width="2.140625" style="9" bestFit="1" customWidth="1"/>
    <col min="5627" max="5627" width="66.7109375" style="9" bestFit="1" customWidth="1"/>
    <col min="5628" max="5628" width="11.28515625" style="9" bestFit="1" customWidth="1"/>
    <col min="5629" max="5629" width="9" style="9" bestFit="1" customWidth="1"/>
    <col min="5630" max="5880" width="9.140625" style="9"/>
    <col min="5881" max="5881" width="2.5703125" style="9" bestFit="1" customWidth="1"/>
    <col min="5882" max="5882" width="2.140625" style="9" bestFit="1" customWidth="1"/>
    <col min="5883" max="5883" width="66.7109375" style="9" bestFit="1" customWidth="1"/>
    <col min="5884" max="5884" width="11.28515625" style="9" bestFit="1" customWidth="1"/>
    <col min="5885" max="5885" width="9" style="9" bestFit="1" customWidth="1"/>
    <col min="5886" max="6136" width="9.140625" style="9"/>
    <col min="6137" max="6137" width="2.5703125" style="9" bestFit="1" customWidth="1"/>
    <col min="6138" max="6138" width="2.140625" style="9" bestFit="1" customWidth="1"/>
    <col min="6139" max="6139" width="66.7109375" style="9" bestFit="1" customWidth="1"/>
    <col min="6140" max="6140" width="11.28515625" style="9" bestFit="1" customWidth="1"/>
    <col min="6141" max="6141" width="9" style="9" bestFit="1" customWidth="1"/>
    <col min="6142" max="6392" width="9.140625" style="9"/>
    <col min="6393" max="6393" width="2.5703125" style="9" bestFit="1" customWidth="1"/>
    <col min="6394" max="6394" width="2.140625" style="9" bestFit="1" customWidth="1"/>
    <col min="6395" max="6395" width="66.7109375" style="9" bestFit="1" customWidth="1"/>
    <col min="6396" max="6396" width="11.28515625" style="9" bestFit="1" customWidth="1"/>
    <col min="6397" max="6397" width="9" style="9" bestFit="1" customWidth="1"/>
    <col min="6398" max="6648" width="9.140625" style="9"/>
    <col min="6649" max="6649" width="2.5703125" style="9" bestFit="1" customWidth="1"/>
    <col min="6650" max="6650" width="2.140625" style="9" bestFit="1" customWidth="1"/>
    <col min="6651" max="6651" width="66.7109375" style="9" bestFit="1" customWidth="1"/>
    <col min="6652" max="6652" width="11.28515625" style="9" bestFit="1" customWidth="1"/>
    <col min="6653" max="6653" width="9" style="9" bestFit="1" customWidth="1"/>
    <col min="6654" max="6904" width="9.140625" style="9"/>
    <col min="6905" max="6905" width="2.5703125" style="9" bestFit="1" customWidth="1"/>
    <col min="6906" max="6906" width="2.140625" style="9" bestFit="1" customWidth="1"/>
    <col min="6907" max="6907" width="66.7109375" style="9" bestFit="1" customWidth="1"/>
    <col min="6908" max="6908" width="11.28515625" style="9" bestFit="1" customWidth="1"/>
    <col min="6909" max="6909" width="9" style="9" bestFit="1" customWidth="1"/>
    <col min="6910" max="7160" width="9.140625" style="9"/>
    <col min="7161" max="7161" width="2.5703125" style="9" bestFit="1" customWidth="1"/>
    <col min="7162" max="7162" width="2.140625" style="9" bestFit="1" customWidth="1"/>
    <col min="7163" max="7163" width="66.7109375" style="9" bestFit="1" customWidth="1"/>
    <col min="7164" max="7164" width="11.28515625" style="9" bestFit="1" customWidth="1"/>
    <col min="7165" max="7165" width="9" style="9" bestFit="1" customWidth="1"/>
    <col min="7166" max="7416" width="9.140625" style="9"/>
    <col min="7417" max="7417" width="2.5703125" style="9" bestFit="1" customWidth="1"/>
    <col min="7418" max="7418" width="2.140625" style="9" bestFit="1" customWidth="1"/>
    <col min="7419" max="7419" width="66.7109375" style="9" bestFit="1" customWidth="1"/>
    <col min="7420" max="7420" width="11.28515625" style="9" bestFit="1" customWidth="1"/>
    <col min="7421" max="7421" width="9" style="9" bestFit="1" customWidth="1"/>
    <col min="7422" max="7672" width="9.140625" style="9"/>
    <col min="7673" max="7673" width="2.5703125" style="9" bestFit="1" customWidth="1"/>
    <col min="7674" max="7674" width="2.140625" style="9" bestFit="1" customWidth="1"/>
    <col min="7675" max="7675" width="66.7109375" style="9" bestFit="1" customWidth="1"/>
    <col min="7676" max="7676" width="11.28515625" style="9" bestFit="1" customWidth="1"/>
    <col min="7677" max="7677" width="9" style="9" bestFit="1" customWidth="1"/>
    <col min="7678" max="7928" width="9.140625" style="9"/>
    <col min="7929" max="7929" width="2.5703125" style="9" bestFit="1" customWidth="1"/>
    <col min="7930" max="7930" width="2.140625" style="9" bestFit="1" customWidth="1"/>
    <col min="7931" max="7931" width="66.7109375" style="9" bestFit="1" customWidth="1"/>
    <col min="7932" max="7932" width="11.28515625" style="9" bestFit="1" customWidth="1"/>
    <col min="7933" max="7933" width="9" style="9" bestFit="1" customWidth="1"/>
    <col min="7934" max="8184" width="9.140625" style="9"/>
    <col min="8185" max="8185" width="2.5703125" style="9" bestFit="1" customWidth="1"/>
    <col min="8186" max="8186" width="2.140625" style="9" bestFit="1" customWidth="1"/>
    <col min="8187" max="8187" width="66.7109375" style="9" bestFit="1" customWidth="1"/>
    <col min="8188" max="8188" width="11.28515625" style="9" bestFit="1" customWidth="1"/>
    <col min="8189" max="8189" width="9" style="9" bestFit="1" customWidth="1"/>
    <col min="8190" max="8440" width="9.140625" style="9"/>
    <col min="8441" max="8441" width="2.5703125" style="9" bestFit="1" customWidth="1"/>
    <col min="8442" max="8442" width="2.140625" style="9" bestFit="1" customWidth="1"/>
    <col min="8443" max="8443" width="66.7109375" style="9" bestFit="1" customWidth="1"/>
    <col min="8444" max="8444" width="11.28515625" style="9" bestFit="1" customWidth="1"/>
    <col min="8445" max="8445" width="9" style="9" bestFit="1" customWidth="1"/>
    <col min="8446" max="8696" width="9.140625" style="9"/>
    <col min="8697" max="8697" width="2.5703125" style="9" bestFit="1" customWidth="1"/>
    <col min="8698" max="8698" width="2.140625" style="9" bestFit="1" customWidth="1"/>
    <col min="8699" max="8699" width="66.7109375" style="9" bestFit="1" customWidth="1"/>
    <col min="8700" max="8700" width="11.28515625" style="9" bestFit="1" customWidth="1"/>
    <col min="8701" max="8701" width="9" style="9" bestFit="1" customWidth="1"/>
    <col min="8702" max="8952" width="9.140625" style="9"/>
    <col min="8953" max="8953" width="2.5703125" style="9" bestFit="1" customWidth="1"/>
    <col min="8954" max="8954" width="2.140625" style="9" bestFit="1" customWidth="1"/>
    <col min="8955" max="8955" width="66.7109375" style="9" bestFit="1" customWidth="1"/>
    <col min="8956" max="8956" width="11.28515625" style="9" bestFit="1" customWidth="1"/>
    <col min="8957" max="8957" width="9" style="9" bestFit="1" customWidth="1"/>
    <col min="8958" max="9208" width="9.140625" style="9"/>
    <col min="9209" max="9209" width="2.5703125" style="9" bestFit="1" customWidth="1"/>
    <col min="9210" max="9210" width="2.140625" style="9" bestFit="1" customWidth="1"/>
    <col min="9211" max="9211" width="66.7109375" style="9" bestFit="1" customWidth="1"/>
    <col min="9212" max="9212" width="11.28515625" style="9" bestFit="1" customWidth="1"/>
    <col min="9213" max="9213" width="9" style="9" bestFit="1" customWidth="1"/>
    <col min="9214" max="9464" width="9.140625" style="9"/>
    <col min="9465" max="9465" width="2.5703125" style="9" bestFit="1" customWidth="1"/>
    <col min="9466" max="9466" width="2.140625" style="9" bestFit="1" customWidth="1"/>
    <col min="9467" max="9467" width="66.7109375" style="9" bestFit="1" customWidth="1"/>
    <col min="9468" max="9468" width="11.28515625" style="9" bestFit="1" customWidth="1"/>
    <col min="9469" max="9469" width="9" style="9" bestFit="1" customWidth="1"/>
    <col min="9470" max="9720" width="9.140625" style="9"/>
    <col min="9721" max="9721" width="2.5703125" style="9" bestFit="1" customWidth="1"/>
    <col min="9722" max="9722" width="2.140625" style="9" bestFit="1" customWidth="1"/>
    <col min="9723" max="9723" width="66.7109375" style="9" bestFit="1" customWidth="1"/>
    <col min="9724" max="9724" width="11.28515625" style="9" bestFit="1" customWidth="1"/>
    <col min="9725" max="9725" width="9" style="9" bestFit="1" customWidth="1"/>
    <col min="9726" max="9976" width="9.140625" style="9"/>
    <col min="9977" max="9977" width="2.5703125" style="9" bestFit="1" customWidth="1"/>
    <col min="9978" max="9978" width="2.140625" style="9" bestFit="1" customWidth="1"/>
    <col min="9979" max="9979" width="66.7109375" style="9" bestFit="1" customWidth="1"/>
    <col min="9980" max="9980" width="11.28515625" style="9" bestFit="1" customWidth="1"/>
    <col min="9981" max="9981" width="9" style="9" bestFit="1" customWidth="1"/>
    <col min="9982" max="10232" width="9.140625" style="9"/>
    <col min="10233" max="10233" width="2.5703125" style="9" bestFit="1" customWidth="1"/>
    <col min="10234" max="10234" width="2.140625" style="9" bestFit="1" customWidth="1"/>
    <col min="10235" max="10235" width="66.7109375" style="9" bestFit="1" customWidth="1"/>
    <col min="10236" max="10236" width="11.28515625" style="9" bestFit="1" customWidth="1"/>
    <col min="10237" max="10237" width="9" style="9" bestFit="1" customWidth="1"/>
    <col min="10238" max="10488" width="9.140625" style="9"/>
    <col min="10489" max="10489" width="2.5703125" style="9" bestFit="1" customWidth="1"/>
    <col min="10490" max="10490" width="2.140625" style="9" bestFit="1" customWidth="1"/>
    <col min="10491" max="10491" width="66.7109375" style="9" bestFit="1" customWidth="1"/>
    <col min="10492" max="10492" width="11.28515625" style="9" bestFit="1" customWidth="1"/>
    <col min="10493" max="10493" width="9" style="9" bestFit="1" customWidth="1"/>
    <col min="10494" max="10744" width="9.140625" style="9"/>
    <col min="10745" max="10745" width="2.5703125" style="9" bestFit="1" customWidth="1"/>
    <col min="10746" max="10746" width="2.140625" style="9" bestFit="1" customWidth="1"/>
    <col min="10747" max="10747" width="66.7109375" style="9" bestFit="1" customWidth="1"/>
    <col min="10748" max="10748" width="11.28515625" style="9" bestFit="1" customWidth="1"/>
    <col min="10749" max="10749" width="9" style="9" bestFit="1" customWidth="1"/>
    <col min="10750" max="11000" width="9.140625" style="9"/>
    <col min="11001" max="11001" width="2.5703125" style="9" bestFit="1" customWidth="1"/>
    <col min="11002" max="11002" width="2.140625" style="9" bestFit="1" customWidth="1"/>
    <col min="11003" max="11003" width="66.7109375" style="9" bestFit="1" customWidth="1"/>
    <col min="11004" max="11004" width="11.28515625" style="9" bestFit="1" customWidth="1"/>
    <col min="11005" max="11005" width="9" style="9" bestFit="1" customWidth="1"/>
    <col min="11006" max="11256" width="9.140625" style="9"/>
    <col min="11257" max="11257" width="2.5703125" style="9" bestFit="1" customWidth="1"/>
    <col min="11258" max="11258" width="2.140625" style="9" bestFit="1" customWidth="1"/>
    <col min="11259" max="11259" width="66.7109375" style="9" bestFit="1" customWidth="1"/>
    <col min="11260" max="11260" width="11.28515625" style="9" bestFit="1" customWidth="1"/>
    <col min="11261" max="11261" width="9" style="9" bestFit="1" customWidth="1"/>
    <col min="11262" max="11512" width="9.140625" style="9"/>
    <col min="11513" max="11513" width="2.5703125" style="9" bestFit="1" customWidth="1"/>
    <col min="11514" max="11514" width="2.140625" style="9" bestFit="1" customWidth="1"/>
    <col min="11515" max="11515" width="66.7109375" style="9" bestFit="1" customWidth="1"/>
    <col min="11516" max="11516" width="11.28515625" style="9" bestFit="1" customWidth="1"/>
    <col min="11517" max="11517" width="9" style="9" bestFit="1" customWidth="1"/>
    <col min="11518" max="11768" width="9.140625" style="9"/>
    <col min="11769" max="11769" width="2.5703125" style="9" bestFit="1" customWidth="1"/>
    <col min="11770" max="11770" width="2.140625" style="9" bestFit="1" customWidth="1"/>
    <col min="11771" max="11771" width="66.7109375" style="9" bestFit="1" customWidth="1"/>
    <col min="11772" max="11772" width="11.28515625" style="9" bestFit="1" customWidth="1"/>
    <col min="11773" max="11773" width="9" style="9" bestFit="1" customWidth="1"/>
    <col min="11774" max="12024" width="9.140625" style="9"/>
    <col min="12025" max="12025" width="2.5703125" style="9" bestFit="1" customWidth="1"/>
    <col min="12026" max="12026" width="2.140625" style="9" bestFit="1" customWidth="1"/>
    <col min="12027" max="12027" width="66.7109375" style="9" bestFit="1" customWidth="1"/>
    <col min="12028" max="12028" width="11.28515625" style="9" bestFit="1" customWidth="1"/>
    <col min="12029" max="12029" width="9" style="9" bestFit="1" customWidth="1"/>
    <col min="12030" max="12280" width="9.140625" style="9"/>
    <col min="12281" max="12281" width="2.5703125" style="9" bestFit="1" customWidth="1"/>
    <col min="12282" max="12282" width="2.140625" style="9" bestFit="1" customWidth="1"/>
    <col min="12283" max="12283" width="66.7109375" style="9" bestFit="1" customWidth="1"/>
    <col min="12284" max="12284" width="11.28515625" style="9" bestFit="1" customWidth="1"/>
    <col min="12285" max="12285" width="9" style="9" bestFit="1" customWidth="1"/>
    <col min="12286" max="12536" width="9.140625" style="9"/>
    <col min="12537" max="12537" width="2.5703125" style="9" bestFit="1" customWidth="1"/>
    <col min="12538" max="12538" width="2.140625" style="9" bestFit="1" customWidth="1"/>
    <col min="12539" max="12539" width="66.7109375" style="9" bestFit="1" customWidth="1"/>
    <col min="12540" max="12540" width="11.28515625" style="9" bestFit="1" customWidth="1"/>
    <col min="12541" max="12541" width="9" style="9" bestFit="1" customWidth="1"/>
    <col min="12542" max="12792" width="9.140625" style="9"/>
    <col min="12793" max="12793" width="2.5703125" style="9" bestFit="1" customWidth="1"/>
    <col min="12794" max="12794" width="2.140625" style="9" bestFit="1" customWidth="1"/>
    <col min="12795" max="12795" width="66.7109375" style="9" bestFit="1" customWidth="1"/>
    <col min="12796" max="12796" width="11.28515625" style="9" bestFit="1" customWidth="1"/>
    <col min="12797" max="12797" width="9" style="9" bestFit="1" customWidth="1"/>
    <col min="12798" max="13048" width="9.140625" style="9"/>
    <col min="13049" max="13049" width="2.5703125" style="9" bestFit="1" customWidth="1"/>
    <col min="13050" max="13050" width="2.140625" style="9" bestFit="1" customWidth="1"/>
    <col min="13051" max="13051" width="66.7109375" style="9" bestFit="1" customWidth="1"/>
    <col min="13052" max="13052" width="11.28515625" style="9" bestFit="1" customWidth="1"/>
    <col min="13053" max="13053" width="9" style="9" bestFit="1" customWidth="1"/>
    <col min="13054" max="13304" width="9.140625" style="9"/>
    <col min="13305" max="13305" width="2.5703125" style="9" bestFit="1" customWidth="1"/>
    <col min="13306" max="13306" width="2.140625" style="9" bestFit="1" customWidth="1"/>
    <col min="13307" max="13307" width="66.7109375" style="9" bestFit="1" customWidth="1"/>
    <col min="13308" max="13308" width="11.28515625" style="9" bestFit="1" customWidth="1"/>
    <col min="13309" max="13309" width="9" style="9" bestFit="1" customWidth="1"/>
    <col min="13310" max="13560" width="9.140625" style="9"/>
    <col min="13561" max="13561" width="2.5703125" style="9" bestFit="1" customWidth="1"/>
    <col min="13562" max="13562" width="2.140625" style="9" bestFit="1" customWidth="1"/>
    <col min="13563" max="13563" width="66.7109375" style="9" bestFit="1" customWidth="1"/>
    <col min="13564" max="13564" width="11.28515625" style="9" bestFit="1" customWidth="1"/>
    <col min="13565" max="13565" width="9" style="9" bestFit="1" customWidth="1"/>
    <col min="13566" max="13816" width="9.140625" style="9"/>
    <col min="13817" max="13817" width="2.5703125" style="9" bestFit="1" customWidth="1"/>
    <col min="13818" max="13818" width="2.140625" style="9" bestFit="1" customWidth="1"/>
    <col min="13819" max="13819" width="66.7109375" style="9" bestFit="1" customWidth="1"/>
    <col min="13820" max="13820" width="11.28515625" style="9" bestFit="1" customWidth="1"/>
    <col min="13821" max="13821" width="9" style="9" bestFit="1" customWidth="1"/>
    <col min="13822" max="14072" width="9.140625" style="9"/>
    <col min="14073" max="14073" width="2.5703125" style="9" bestFit="1" customWidth="1"/>
    <col min="14074" max="14074" width="2.140625" style="9" bestFit="1" customWidth="1"/>
    <col min="14075" max="14075" width="66.7109375" style="9" bestFit="1" customWidth="1"/>
    <col min="14076" max="14076" width="11.28515625" style="9" bestFit="1" customWidth="1"/>
    <col min="14077" max="14077" width="9" style="9" bestFit="1" customWidth="1"/>
    <col min="14078" max="14328" width="9.140625" style="9"/>
    <col min="14329" max="14329" width="2.5703125" style="9" bestFit="1" customWidth="1"/>
    <col min="14330" max="14330" width="2.140625" style="9" bestFit="1" customWidth="1"/>
    <col min="14331" max="14331" width="66.7109375" style="9" bestFit="1" customWidth="1"/>
    <col min="14332" max="14332" width="11.28515625" style="9" bestFit="1" customWidth="1"/>
    <col min="14333" max="14333" width="9" style="9" bestFit="1" customWidth="1"/>
    <col min="14334" max="14584" width="9.140625" style="9"/>
    <col min="14585" max="14585" width="2.5703125" style="9" bestFit="1" customWidth="1"/>
    <col min="14586" max="14586" width="2.140625" style="9" bestFit="1" customWidth="1"/>
    <col min="14587" max="14587" width="66.7109375" style="9" bestFit="1" customWidth="1"/>
    <col min="14588" max="14588" width="11.28515625" style="9" bestFit="1" customWidth="1"/>
    <col min="14589" max="14589" width="9" style="9" bestFit="1" customWidth="1"/>
    <col min="14590" max="14840" width="9.140625" style="9"/>
    <col min="14841" max="14841" width="2.5703125" style="9" bestFit="1" customWidth="1"/>
    <col min="14842" max="14842" width="2.140625" style="9" bestFit="1" customWidth="1"/>
    <col min="14843" max="14843" width="66.7109375" style="9" bestFit="1" customWidth="1"/>
    <col min="14844" max="14844" width="11.28515625" style="9" bestFit="1" customWidth="1"/>
    <col min="14845" max="14845" width="9" style="9" bestFit="1" customWidth="1"/>
    <col min="14846" max="15096" width="9.140625" style="9"/>
    <col min="15097" max="15097" width="2.5703125" style="9" bestFit="1" customWidth="1"/>
    <col min="15098" max="15098" width="2.140625" style="9" bestFit="1" customWidth="1"/>
    <col min="15099" max="15099" width="66.7109375" style="9" bestFit="1" customWidth="1"/>
    <col min="15100" max="15100" width="11.28515625" style="9" bestFit="1" customWidth="1"/>
    <col min="15101" max="15101" width="9" style="9" bestFit="1" customWidth="1"/>
    <col min="15102" max="15352" width="9.140625" style="9"/>
    <col min="15353" max="15353" width="2.5703125" style="9" bestFit="1" customWidth="1"/>
    <col min="15354" max="15354" width="2.140625" style="9" bestFit="1" customWidth="1"/>
    <col min="15355" max="15355" width="66.7109375" style="9" bestFit="1" customWidth="1"/>
    <col min="15356" max="15356" width="11.28515625" style="9" bestFit="1" customWidth="1"/>
    <col min="15357" max="15357" width="9" style="9" bestFit="1" customWidth="1"/>
    <col min="15358" max="15608" width="9.140625" style="9"/>
    <col min="15609" max="15609" width="2.5703125" style="9" bestFit="1" customWidth="1"/>
    <col min="15610" max="15610" width="2.140625" style="9" bestFit="1" customWidth="1"/>
    <col min="15611" max="15611" width="66.7109375" style="9" bestFit="1" customWidth="1"/>
    <col min="15612" max="15612" width="11.28515625" style="9" bestFit="1" customWidth="1"/>
    <col min="15613" max="15613" width="9" style="9" bestFit="1" customWidth="1"/>
    <col min="15614" max="15864" width="9.140625" style="9"/>
    <col min="15865" max="15865" width="2.5703125" style="9" bestFit="1" customWidth="1"/>
    <col min="15866" max="15866" width="2.140625" style="9" bestFit="1" customWidth="1"/>
    <col min="15867" max="15867" width="66.7109375" style="9" bestFit="1" customWidth="1"/>
    <col min="15868" max="15868" width="11.28515625" style="9" bestFit="1" customWidth="1"/>
    <col min="15869" max="15869" width="9" style="9" bestFit="1" customWidth="1"/>
    <col min="15870" max="16120" width="9.140625" style="9"/>
    <col min="16121" max="16121" width="2.5703125" style="9" bestFit="1" customWidth="1"/>
    <col min="16122" max="16122" width="2.140625" style="9" bestFit="1" customWidth="1"/>
    <col min="16123" max="16123" width="66.7109375" style="9" bestFit="1" customWidth="1"/>
    <col min="16124" max="16124" width="11.28515625" style="9" bestFit="1" customWidth="1"/>
    <col min="16125" max="16125" width="9" style="9" bestFit="1" customWidth="1"/>
    <col min="16126" max="16384" width="9.140625" style="9"/>
  </cols>
  <sheetData>
    <row r="1" spans="1:8" s="316" customFormat="1" x14ac:dyDescent="0.25">
      <c r="A1" s="2452" t="s">
        <v>746</v>
      </c>
      <c r="B1" s="2452"/>
      <c r="C1" s="315"/>
    </row>
    <row r="2" spans="1:8" ht="21" customHeight="1" x14ac:dyDescent="0.25">
      <c r="A2" s="2327" t="str">
        <f>'F13'!A2:G2</f>
        <v>Name of Transmission Licensee: Uttar Pradesh Power Transmission Corporation Limited</v>
      </c>
      <c r="B2" s="2327"/>
      <c r="C2" s="2327"/>
      <c r="D2" s="2327"/>
      <c r="E2" s="2327"/>
      <c r="F2" s="2327"/>
      <c r="G2" s="2327"/>
      <c r="H2" s="2327"/>
    </row>
    <row r="3" spans="1:8" ht="21" customHeight="1" x14ac:dyDescent="0.25">
      <c r="A3" s="559" t="s">
        <v>23</v>
      </c>
      <c r="B3" s="559"/>
      <c r="C3" s="559"/>
      <c r="D3" s="559"/>
      <c r="E3" s="559"/>
      <c r="F3" s="559"/>
      <c r="G3" s="2276"/>
      <c r="H3" s="2276"/>
    </row>
    <row r="4" spans="1:8" ht="21" customHeight="1" x14ac:dyDescent="0.25">
      <c r="D4" s="101"/>
      <c r="G4" s="2368" t="s">
        <v>392</v>
      </c>
      <c r="H4" s="2368"/>
    </row>
    <row r="5" spans="1:8" ht="21" customHeight="1" x14ac:dyDescent="0.25">
      <c r="A5" s="2457" t="s">
        <v>344</v>
      </c>
      <c r="B5" s="2458"/>
      <c r="C5" s="2453" t="s">
        <v>48</v>
      </c>
      <c r="D5" s="2456" t="s">
        <v>755</v>
      </c>
      <c r="E5" s="2456"/>
      <c r="F5" s="2320" t="s">
        <v>994</v>
      </c>
      <c r="G5" s="2320"/>
      <c r="H5" s="2320"/>
    </row>
    <row r="6" spans="1:8" s="259" customFormat="1" ht="21" customHeight="1" x14ac:dyDescent="0.25">
      <c r="A6" s="2459"/>
      <c r="B6" s="2460"/>
      <c r="C6" s="2454"/>
      <c r="D6" s="268" t="s">
        <v>843</v>
      </c>
      <c r="E6" s="268" t="s">
        <v>844</v>
      </c>
      <c r="F6" s="2199" t="s">
        <v>845</v>
      </c>
      <c r="G6" s="2253"/>
      <c r="H6" s="2200"/>
    </row>
    <row r="7" spans="1:8" ht="29.25" customHeight="1" x14ac:dyDescent="0.25">
      <c r="A7" s="2461"/>
      <c r="B7" s="2462"/>
      <c r="C7" s="2455"/>
      <c r="D7" s="268" t="s">
        <v>763</v>
      </c>
      <c r="E7" s="268" t="s">
        <v>763</v>
      </c>
      <c r="F7" s="267" t="s">
        <v>764</v>
      </c>
      <c r="G7" s="267" t="s">
        <v>765</v>
      </c>
      <c r="H7" s="267" t="s">
        <v>766</v>
      </c>
    </row>
    <row r="8" spans="1:8" ht="42" customHeight="1" x14ac:dyDescent="0.25">
      <c r="A8" s="18" t="s">
        <v>161</v>
      </c>
      <c r="B8" s="18" t="s">
        <v>62</v>
      </c>
      <c r="C8" s="148" t="s">
        <v>325</v>
      </c>
      <c r="D8" s="255"/>
      <c r="E8" s="255"/>
      <c r="F8" s="255"/>
      <c r="G8" s="255"/>
      <c r="H8" s="255"/>
    </row>
    <row r="9" spans="1:8" ht="33.75" customHeight="1" x14ac:dyDescent="0.25">
      <c r="A9" s="18"/>
      <c r="B9" s="18" t="s">
        <v>63</v>
      </c>
      <c r="C9" s="148" t="s">
        <v>326</v>
      </c>
      <c r="D9" s="18"/>
      <c r="E9" s="176"/>
      <c r="F9" s="176"/>
      <c r="G9" s="176"/>
      <c r="H9" s="176"/>
    </row>
    <row r="10" spans="1:8" ht="21" customHeight="1" x14ac:dyDescent="0.25">
      <c r="A10" s="18"/>
      <c r="B10" s="18"/>
      <c r="C10" s="148"/>
      <c r="D10" s="18"/>
      <c r="E10" s="176"/>
      <c r="F10" s="176"/>
      <c r="G10" s="176"/>
      <c r="H10" s="176"/>
    </row>
    <row r="11" spans="1:8" s="177" customFormat="1" ht="30" customHeight="1" x14ac:dyDescent="0.25">
      <c r="A11" s="18" t="s">
        <v>172</v>
      </c>
      <c r="B11" s="18" t="s">
        <v>62</v>
      </c>
      <c r="C11" s="148" t="s">
        <v>404</v>
      </c>
      <c r="D11" s="18"/>
      <c r="E11" s="125"/>
      <c r="F11" s="125"/>
      <c r="G11" s="125"/>
      <c r="H11" s="125"/>
    </row>
    <row r="12" spans="1:8" ht="34.5" customHeight="1" x14ac:dyDescent="0.25">
      <c r="A12" s="18"/>
      <c r="B12" s="18" t="s">
        <v>63</v>
      </c>
      <c r="C12" s="148" t="s">
        <v>327</v>
      </c>
      <c r="D12" s="18"/>
      <c r="E12" s="176"/>
      <c r="F12" s="176"/>
      <c r="G12" s="176"/>
      <c r="H12" s="176"/>
    </row>
    <row r="13" spans="1:8" ht="21" customHeight="1" x14ac:dyDescent="0.25">
      <c r="A13" s="18"/>
      <c r="B13" s="18"/>
      <c r="C13" s="148"/>
      <c r="D13" s="18"/>
      <c r="E13" s="176"/>
      <c r="F13" s="176"/>
      <c r="G13" s="176"/>
      <c r="H13" s="176"/>
    </row>
    <row r="14" spans="1:8" ht="21" customHeight="1" x14ac:dyDescent="0.25">
      <c r="A14" s="18" t="s">
        <v>249</v>
      </c>
      <c r="B14" s="18" t="s">
        <v>62</v>
      </c>
      <c r="C14" s="148" t="s">
        <v>405</v>
      </c>
      <c r="D14" s="18"/>
      <c r="E14" s="176"/>
      <c r="F14" s="176"/>
      <c r="G14" s="176"/>
      <c r="H14" s="176"/>
    </row>
    <row r="15" spans="1:8" ht="29.25" customHeight="1" x14ac:dyDescent="0.25">
      <c r="A15" s="18"/>
      <c r="B15" s="18" t="s">
        <v>63</v>
      </c>
      <c r="C15" s="148" t="s">
        <v>328</v>
      </c>
      <c r="D15" s="18"/>
      <c r="E15" s="176"/>
      <c r="F15" s="176"/>
      <c r="G15" s="176"/>
      <c r="H15" s="176"/>
    </row>
    <row r="16" spans="1:8" ht="21" customHeight="1" x14ac:dyDescent="0.25">
      <c r="A16" s="2450"/>
      <c r="B16" s="2450"/>
      <c r="C16" s="2450"/>
      <c r="D16" s="2450"/>
    </row>
    <row r="17" spans="1:8" ht="21" customHeight="1" x14ac:dyDescent="0.25">
      <c r="A17" s="2450"/>
      <c r="B17" s="2450"/>
      <c r="C17" s="2450"/>
      <c r="D17" s="2450"/>
    </row>
    <row r="18" spans="1:8" ht="21" customHeight="1" x14ac:dyDescent="0.25">
      <c r="F18" s="278"/>
      <c r="G18" s="278"/>
      <c r="H18" s="278"/>
    </row>
    <row r="19" spans="1:8" ht="21" hidden="1" customHeight="1" x14ac:dyDescent="0.25">
      <c r="A19" s="166" t="s">
        <v>316</v>
      </c>
      <c r="B19" s="166"/>
      <c r="C19" s="91"/>
      <c r="D19" s="166"/>
    </row>
    <row r="20" spans="1:8" ht="21" hidden="1" customHeight="1" x14ac:dyDescent="0.25">
      <c r="A20" s="127">
        <v>1</v>
      </c>
      <c r="B20" s="174" t="s">
        <v>433</v>
      </c>
      <c r="C20" s="2420" t="s">
        <v>480</v>
      </c>
      <c r="D20" s="2449"/>
    </row>
    <row r="21" spans="1:8" ht="21" hidden="1" customHeight="1" x14ac:dyDescent="0.25">
      <c r="A21" s="127">
        <v>2</v>
      </c>
      <c r="B21" s="2" t="s">
        <v>440</v>
      </c>
      <c r="C21" s="2423">
        <v>17</v>
      </c>
      <c r="D21" s="2451"/>
    </row>
    <row r="22" spans="1:8" ht="21" hidden="1" customHeight="1" x14ac:dyDescent="0.25">
      <c r="A22" s="127">
        <v>3</v>
      </c>
      <c r="B22" s="2" t="s">
        <v>425</v>
      </c>
      <c r="C22" s="2420"/>
      <c r="D22" s="2449"/>
    </row>
    <row r="23" spans="1:8" ht="21" hidden="1" customHeight="1" x14ac:dyDescent="0.25">
      <c r="A23" s="127">
        <v>5</v>
      </c>
      <c r="B23" s="2" t="s">
        <v>428</v>
      </c>
      <c r="C23" s="2420"/>
      <c r="D23" s="2449"/>
    </row>
    <row r="24" spans="1:8" hidden="1" x14ac:dyDescent="0.25"/>
    <row r="25" spans="1:8" hidden="1" x14ac:dyDescent="0.25"/>
  </sheetData>
  <mergeCells count="15">
    <mergeCell ref="A1:B1"/>
    <mergeCell ref="A2:H2"/>
    <mergeCell ref="G3:H3"/>
    <mergeCell ref="G4:H4"/>
    <mergeCell ref="C5:C7"/>
    <mergeCell ref="F5:H5"/>
    <mergeCell ref="D5:E5"/>
    <mergeCell ref="A5:B7"/>
    <mergeCell ref="F6:H6"/>
    <mergeCell ref="C22:D22"/>
    <mergeCell ref="C23:D23"/>
    <mergeCell ref="A17:D17"/>
    <mergeCell ref="A16:D16"/>
    <mergeCell ref="C20:D20"/>
    <mergeCell ref="C21:D21"/>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Q26"/>
  <sheetViews>
    <sheetView view="pageBreakPreview" zoomScale="70" zoomScaleNormal="85" zoomScaleSheetLayoutView="70" workbookViewId="0">
      <selection sqref="A1:D1"/>
    </sheetView>
  </sheetViews>
  <sheetFormatPr defaultRowHeight="15" x14ac:dyDescent="0.25"/>
  <cols>
    <col min="2" max="2" width="36.140625" customWidth="1"/>
    <col min="3" max="5" width="14.42578125" style="359" hidden="1" customWidth="1"/>
    <col min="6" max="7" width="14.42578125" hidden="1" customWidth="1"/>
    <col min="8" max="8" width="16" hidden="1" customWidth="1"/>
    <col min="9" max="9" width="11.5703125" hidden="1" customWidth="1"/>
    <col min="10" max="10" width="10.7109375" hidden="1" customWidth="1"/>
    <col min="11" max="11" width="21" style="301" hidden="1" customWidth="1"/>
    <col min="12" max="12" width="22.5703125" hidden="1" customWidth="1"/>
    <col min="13" max="13" width="9.85546875" bestFit="1" customWidth="1"/>
    <col min="14" max="14" width="16.140625" customWidth="1"/>
    <col min="15" max="17" width="9.85546875" hidden="1" customWidth="1"/>
  </cols>
  <sheetData>
    <row r="1" spans="1:17" ht="21" customHeight="1" x14ac:dyDescent="0.25">
      <c r="A1" s="1641" t="str">
        <f>'F14'!A2:D2</f>
        <v>Name of Transmission Licensee: Uttar Pradesh Power Transmission Corporation Limited</v>
      </c>
      <c r="B1" s="1642"/>
      <c r="C1" s="1642"/>
      <c r="D1" s="1642"/>
      <c r="E1" s="1642"/>
      <c r="F1" s="1642"/>
      <c r="G1" s="1642"/>
      <c r="H1" s="1642"/>
      <c r="I1" s="1642"/>
      <c r="J1" s="1642"/>
      <c r="K1" s="1586"/>
      <c r="L1" s="1231"/>
      <c r="M1" s="1231"/>
      <c r="N1" s="1231"/>
      <c r="O1" s="1587"/>
    </row>
    <row r="2" spans="1:17" ht="21" customHeight="1" x14ac:dyDescent="0.25">
      <c r="A2" s="1538" t="s">
        <v>24</v>
      </c>
      <c r="B2" s="1539"/>
      <c r="C2" s="1539"/>
      <c r="D2" s="1539"/>
      <c r="E2" s="1539"/>
      <c r="F2" s="1539"/>
      <c r="G2" s="1539"/>
      <c r="H2" s="1539"/>
      <c r="I2" s="2305"/>
      <c r="J2" s="2305"/>
      <c r="K2" s="1545"/>
      <c r="L2" s="2465" t="s">
        <v>742</v>
      </c>
      <c r="M2" s="2465"/>
      <c r="N2" s="2465"/>
      <c r="O2" s="2466"/>
      <c r="P2" s="2276"/>
      <c r="Q2" s="2276"/>
    </row>
    <row r="3" spans="1:17" ht="21" customHeight="1" thickBot="1" x14ac:dyDescent="0.3">
      <c r="A3" s="1588"/>
      <c r="B3" s="857"/>
      <c r="C3" s="857"/>
      <c r="D3" s="857"/>
      <c r="E3" s="857"/>
      <c r="F3" s="2463"/>
      <c r="G3" s="2463"/>
      <c r="H3" s="1449"/>
      <c r="I3" s="2463"/>
      <c r="J3" s="2463"/>
      <c r="K3" s="1448"/>
      <c r="L3" s="2463" t="s">
        <v>392</v>
      </c>
      <c r="M3" s="2463"/>
      <c r="N3" s="2463"/>
      <c r="O3" s="2464"/>
      <c r="P3" s="2463" t="s">
        <v>392</v>
      </c>
      <c r="Q3" s="2463"/>
    </row>
    <row r="4" spans="1:17" ht="21" customHeight="1" x14ac:dyDescent="0.25">
      <c r="A4" s="2467" t="s">
        <v>344</v>
      </c>
      <c r="B4" s="2471" t="s">
        <v>48</v>
      </c>
      <c r="C4" s="2189" t="s">
        <v>946</v>
      </c>
      <c r="D4" s="2190"/>
      <c r="E4" s="2190"/>
      <c r="F4" s="2190"/>
      <c r="G4" s="2191"/>
      <c r="H4" s="2312" t="s">
        <v>994</v>
      </c>
      <c r="I4" s="2312"/>
      <c r="J4" s="2312"/>
      <c r="K4" s="2197" t="s">
        <v>757</v>
      </c>
      <c r="L4" s="2198"/>
      <c r="M4" s="1426" t="s">
        <v>757</v>
      </c>
      <c r="N4" s="1426" t="s">
        <v>1111</v>
      </c>
      <c r="O4" s="1459"/>
      <c r="P4" s="1429"/>
      <c r="Q4" s="1310"/>
    </row>
    <row r="5" spans="1:17" s="257" customFormat="1" ht="39.75" customHeight="1" x14ac:dyDescent="0.25">
      <c r="A5" s="2468"/>
      <c r="B5" s="2454"/>
      <c r="C5" s="1446" t="s">
        <v>1191</v>
      </c>
      <c r="D5" s="1446" t="s">
        <v>841</v>
      </c>
      <c r="E5" s="1446" t="s">
        <v>842</v>
      </c>
      <c r="F5" s="1446" t="s">
        <v>843</v>
      </c>
      <c r="G5" s="1446" t="s">
        <v>844</v>
      </c>
      <c r="H5" s="2199" t="s">
        <v>845</v>
      </c>
      <c r="I5" s="2253"/>
      <c r="J5" s="2200"/>
      <c r="K5" s="2199" t="s">
        <v>846</v>
      </c>
      <c r="L5" s="2200"/>
      <c r="M5" s="1446" t="s">
        <v>758</v>
      </c>
      <c r="N5" s="1446" t="s">
        <v>759</v>
      </c>
      <c r="O5" s="1453" t="s">
        <v>760</v>
      </c>
      <c r="P5" s="1427" t="s">
        <v>761</v>
      </c>
      <c r="Q5" s="927" t="s">
        <v>762</v>
      </c>
    </row>
    <row r="6" spans="1:17" ht="41.25" customHeight="1" x14ac:dyDescent="0.25">
      <c r="A6" s="2247"/>
      <c r="B6" s="2455"/>
      <c r="C6" s="1446" t="s">
        <v>763</v>
      </c>
      <c r="D6" s="1446" t="s">
        <v>763</v>
      </c>
      <c r="E6" s="1446" t="s">
        <v>763</v>
      </c>
      <c r="F6" s="1446" t="s">
        <v>763</v>
      </c>
      <c r="G6" s="1446" t="s">
        <v>763</v>
      </c>
      <c r="H6" s="1425" t="s">
        <v>764</v>
      </c>
      <c r="I6" s="887" t="s">
        <v>765</v>
      </c>
      <c r="J6" s="887" t="s">
        <v>766</v>
      </c>
      <c r="K6" s="1425" t="s">
        <v>764</v>
      </c>
      <c r="L6" s="1425" t="s">
        <v>767</v>
      </c>
      <c r="M6" s="1425" t="s">
        <v>767</v>
      </c>
      <c r="N6" s="887" t="s">
        <v>768</v>
      </c>
      <c r="O6" s="928" t="s">
        <v>768</v>
      </c>
      <c r="P6" s="888" t="s">
        <v>768</v>
      </c>
      <c r="Q6" s="928" t="s">
        <v>768</v>
      </c>
    </row>
    <row r="7" spans="1:17" x14ac:dyDescent="0.25">
      <c r="A7" s="1046" t="s">
        <v>161</v>
      </c>
      <c r="B7" s="672" t="s">
        <v>329</v>
      </c>
      <c r="C7" s="671">
        <v>5292.580984230226</v>
      </c>
      <c r="D7" s="671">
        <v>5958.1576945999996</v>
      </c>
      <c r="E7" s="671">
        <v>6629.8234064999997</v>
      </c>
      <c r="F7" s="671">
        <v>7425.7263418000002</v>
      </c>
      <c r="G7" s="671">
        <v>6897.7601000000004</v>
      </c>
      <c r="H7" s="573">
        <v>8617.3700000000008</v>
      </c>
      <c r="I7" s="671">
        <v>6144.6593000000003</v>
      </c>
      <c r="J7" s="846">
        <f>I7</f>
        <v>6144.6593000000003</v>
      </c>
      <c r="K7" s="573">
        <v>8280.99</v>
      </c>
      <c r="L7" s="671">
        <v>6805.0500000000011</v>
      </c>
      <c r="M7" s="671">
        <v>7837.7488672999998</v>
      </c>
      <c r="N7" s="671">
        <v>9388.979049208474</v>
      </c>
      <c r="O7" s="1047">
        <v>11319.928603799606</v>
      </c>
      <c r="P7" s="1584">
        <v>14287.161871635783</v>
      </c>
      <c r="Q7" s="1047">
        <v>14370.658677639665</v>
      </c>
    </row>
    <row r="8" spans="1:17" ht="30" x14ac:dyDescent="0.25">
      <c r="A8" s="1046" t="s">
        <v>172</v>
      </c>
      <c r="B8" s="672" t="s">
        <v>330</v>
      </c>
      <c r="C8" s="671">
        <v>0</v>
      </c>
      <c r="D8" s="671">
        <v>0</v>
      </c>
      <c r="E8" s="671">
        <v>0</v>
      </c>
      <c r="F8" s="671">
        <v>0</v>
      </c>
      <c r="G8" s="671">
        <v>0</v>
      </c>
      <c r="H8" s="573">
        <v>0</v>
      </c>
      <c r="I8" s="671">
        <v>0</v>
      </c>
      <c r="J8" s="846">
        <v>0</v>
      </c>
      <c r="K8" s="573">
        <v>0</v>
      </c>
      <c r="L8" s="671">
        <v>0</v>
      </c>
      <c r="M8" s="671">
        <v>0</v>
      </c>
      <c r="N8" s="573">
        <v>0</v>
      </c>
      <c r="O8" s="1048">
        <v>0</v>
      </c>
      <c r="P8" s="1423">
        <v>0</v>
      </c>
      <c r="Q8" s="1048">
        <v>0</v>
      </c>
    </row>
    <row r="9" spans="1:17" ht="30" x14ac:dyDescent="0.25">
      <c r="A9" s="1046" t="s">
        <v>249</v>
      </c>
      <c r="B9" s="672" t="s">
        <v>331</v>
      </c>
      <c r="C9" s="671">
        <v>1317.8919555</v>
      </c>
      <c r="D9" s="671">
        <v>1284.9834486</v>
      </c>
      <c r="E9" s="671">
        <v>2633.2778122</v>
      </c>
      <c r="F9" s="671">
        <v>5299.7996000000003</v>
      </c>
      <c r="G9" s="671">
        <v>4624.1200000000017</v>
      </c>
      <c r="H9" s="573">
        <v>3180.53</v>
      </c>
      <c r="I9" s="671">
        <v>3154.1857999999997</v>
      </c>
      <c r="J9" s="846">
        <f t="shared" ref="J9" si="0">I9</f>
        <v>3154.1857999999997</v>
      </c>
      <c r="K9" s="573">
        <v>4426.58</v>
      </c>
      <c r="L9" s="671">
        <v>3310.40877</v>
      </c>
      <c r="M9" s="671">
        <v>3129.6596830694912</v>
      </c>
      <c r="N9" s="671">
        <v>3773.309534599869</v>
      </c>
      <c r="O9" s="1047">
        <v>4762.3872905452608</v>
      </c>
      <c r="P9" s="1584">
        <v>4790.2195592132221</v>
      </c>
      <c r="Q9" s="1047">
        <v>4697.4394289099746</v>
      </c>
    </row>
    <row r="10" spans="1:17" ht="15.75" thickBot="1" x14ac:dyDescent="0.3">
      <c r="A10" s="1049" t="s">
        <v>250</v>
      </c>
      <c r="B10" s="1050" t="s">
        <v>332</v>
      </c>
      <c r="C10" s="1051">
        <v>5958.1576945999996</v>
      </c>
      <c r="D10" s="1051">
        <v>6629.8234064999997</v>
      </c>
      <c r="E10" s="1051">
        <v>7425.7263418000002</v>
      </c>
      <c r="F10" s="1051">
        <v>6897.7601000000004</v>
      </c>
      <c r="G10" s="1051">
        <v>6144.6593000000003</v>
      </c>
      <c r="H10" s="1052">
        <v>9541.59</v>
      </c>
      <c r="I10" s="1051">
        <v>6805.0500000000011</v>
      </c>
      <c r="J10" s="1053">
        <f>I10</f>
        <v>6805.0500000000011</v>
      </c>
      <c r="K10" s="1052">
        <v>10513.08</v>
      </c>
      <c r="L10" s="1051">
        <v>7837.7488672999998</v>
      </c>
      <c r="M10" s="1051">
        <v>9388.979049208474</v>
      </c>
      <c r="N10" s="1051">
        <v>11319.928603799606</v>
      </c>
      <c r="O10" s="1054">
        <v>14287.161871635783</v>
      </c>
      <c r="P10" s="1585">
        <v>14370.658677639665</v>
      </c>
      <c r="Q10" s="1054">
        <v>14092.318286729924</v>
      </c>
    </row>
    <row r="11" spans="1:17" s="1439" customFormat="1" x14ac:dyDescent="0.25">
      <c r="A11" s="1589"/>
      <c r="B11" s="1581"/>
      <c r="C11" s="1582"/>
      <c r="D11" s="1582"/>
      <c r="E11" s="1582"/>
      <c r="F11" s="1582"/>
      <c r="G11" s="1582"/>
      <c r="H11" s="1124"/>
      <c r="I11" s="1582"/>
      <c r="J11" s="1583"/>
      <c r="K11" s="1124"/>
      <c r="L11" s="1582"/>
      <c r="M11" s="1582"/>
      <c r="N11" s="1582"/>
      <c r="O11" s="1590"/>
      <c r="P11" s="1582"/>
      <c r="Q11" s="1582"/>
    </row>
    <row r="12" spans="1:17" ht="21" customHeight="1" thickBot="1" x14ac:dyDescent="0.3">
      <c r="A12" s="2257" t="s">
        <v>533</v>
      </c>
      <c r="B12" s="2258"/>
      <c r="C12" s="2258"/>
      <c r="D12" s="2258"/>
      <c r="E12" s="2258"/>
      <c r="F12" s="2258"/>
      <c r="G12" s="2258"/>
      <c r="H12" s="2258"/>
      <c r="I12" s="2258"/>
      <c r="J12" s="2258"/>
      <c r="K12" s="2258"/>
      <c r="L12" s="2258"/>
      <c r="M12" s="2258"/>
      <c r="N12" s="2258"/>
      <c r="O12" s="1591"/>
    </row>
    <row r="13" spans="1:17" ht="21" customHeight="1" x14ac:dyDescent="0.25">
      <c r="A13" s="2450"/>
      <c r="B13" s="2450"/>
      <c r="C13" s="2450"/>
      <c r="D13" s="2450"/>
      <c r="E13" s="2450"/>
      <c r="F13" s="2450"/>
      <c r="G13" s="2450"/>
    </row>
    <row r="14" spans="1:17" ht="21" customHeight="1" x14ac:dyDescent="0.25">
      <c r="A14" s="178"/>
      <c r="B14" s="178"/>
      <c r="C14" s="360"/>
      <c r="D14" s="360"/>
      <c r="E14" s="360"/>
      <c r="F14" s="178"/>
      <c r="G14" s="178"/>
      <c r="H14" s="278"/>
      <c r="I14" s="278"/>
      <c r="J14" s="278"/>
      <c r="K14" s="278"/>
    </row>
    <row r="15" spans="1:17" ht="21" customHeight="1" x14ac:dyDescent="0.25">
      <c r="A15" s="178"/>
      <c r="B15" s="178"/>
      <c r="C15" s="360"/>
      <c r="D15" s="360"/>
      <c r="E15" s="360"/>
      <c r="F15" s="178"/>
      <c r="G15" s="178"/>
    </row>
    <row r="16" spans="1:17" ht="21" customHeight="1" x14ac:dyDescent="0.25">
      <c r="A16" s="178"/>
      <c r="B16" s="178"/>
      <c r="C16" s="360"/>
      <c r="D16" s="360"/>
      <c r="E16" s="360"/>
      <c r="F16" s="178"/>
      <c r="G16" s="178"/>
    </row>
    <row r="17" spans="1:7" ht="21" customHeight="1" x14ac:dyDescent="0.25">
      <c r="A17" s="178"/>
      <c r="B17" s="9"/>
      <c r="C17" s="361"/>
      <c r="D17" s="361"/>
      <c r="E17" s="361"/>
      <c r="F17" s="2469"/>
      <c r="G17" s="2470"/>
    </row>
    <row r="18" spans="1:7" ht="21" customHeight="1" x14ac:dyDescent="0.25">
      <c r="A18" s="178"/>
      <c r="B18" s="9"/>
      <c r="C18" s="361"/>
      <c r="D18" s="361"/>
      <c r="E18" s="361"/>
      <c r="F18" s="9"/>
      <c r="G18" s="9"/>
    </row>
    <row r="19" spans="1:7" ht="21" hidden="1" customHeight="1" x14ac:dyDescent="0.25">
      <c r="A19" s="9"/>
      <c r="B19" s="9"/>
      <c r="C19" s="361"/>
      <c r="D19" s="361"/>
      <c r="E19" s="361"/>
    </row>
    <row r="20" spans="1:7" ht="21" hidden="1" customHeight="1" x14ac:dyDescent="0.25">
      <c r="A20" s="166" t="s">
        <v>316</v>
      </c>
      <c r="B20" s="166"/>
      <c r="C20" s="166"/>
      <c r="D20" s="166"/>
      <c r="E20" s="166"/>
      <c r="F20" s="166"/>
      <c r="G20" s="166"/>
    </row>
    <row r="21" spans="1:7" ht="21" hidden="1" customHeight="1" x14ac:dyDescent="0.25">
      <c r="A21" s="127">
        <v>1</v>
      </c>
      <c r="B21" s="2420" t="s">
        <v>479</v>
      </c>
      <c r="C21" s="2449"/>
      <c r="D21" s="2449"/>
      <c r="E21" s="2449"/>
      <c r="F21" s="2421"/>
      <c r="G21" s="2422"/>
    </row>
    <row r="22" spans="1:7" ht="21" hidden="1" customHeight="1" x14ac:dyDescent="0.25">
      <c r="A22" s="127">
        <v>2</v>
      </c>
      <c r="B22" s="2420" t="s">
        <v>423</v>
      </c>
      <c r="C22" s="2449"/>
      <c r="D22" s="2449"/>
      <c r="E22" s="2449"/>
      <c r="F22" s="2421"/>
      <c r="G22" s="2422"/>
    </row>
    <row r="23" spans="1:7" ht="21" hidden="1" customHeight="1" x14ac:dyDescent="0.25">
      <c r="A23" s="127">
        <v>3</v>
      </c>
      <c r="B23" s="2420" t="s">
        <v>423</v>
      </c>
      <c r="C23" s="2449"/>
      <c r="D23" s="2449"/>
      <c r="E23" s="2449"/>
      <c r="F23" s="2421"/>
      <c r="G23" s="2422"/>
    </row>
    <row r="24" spans="1:7" hidden="1" x14ac:dyDescent="0.25">
      <c r="A24" s="127">
        <v>4</v>
      </c>
      <c r="B24" s="2420"/>
      <c r="C24" s="2449"/>
      <c r="D24" s="2449"/>
      <c r="E24" s="2449"/>
      <c r="F24" s="2421"/>
      <c r="G24" s="2422"/>
    </row>
    <row r="25" spans="1:7" hidden="1" x14ac:dyDescent="0.25">
      <c r="A25" s="127">
        <v>5</v>
      </c>
      <c r="B25" s="2420"/>
      <c r="C25" s="2449"/>
      <c r="D25" s="2449"/>
      <c r="E25" s="2449"/>
      <c r="F25" s="2421"/>
      <c r="G25" s="2422"/>
    </row>
    <row r="26" spans="1:7" hidden="1" x14ac:dyDescent="0.25"/>
  </sheetData>
  <mergeCells count="23">
    <mergeCell ref="A4:A6"/>
    <mergeCell ref="F17:G17"/>
    <mergeCell ref="A13:G13"/>
    <mergeCell ref="H4:J4"/>
    <mergeCell ref="I2:J2"/>
    <mergeCell ref="I3:J3"/>
    <mergeCell ref="F3:G3"/>
    <mergeCell ref="B4:B6"/>
    <mergeCell ref="H5:J5"/>
    <mergeCell ref="C4:G4"/>
    <mergeCell ref="A12:N12"/>
    <mergeCell ref="K5:L5"/>
    <mergeCell ref="B25:G25"/>
    <mergeCell ref="B21:G21"/>
    <mergeCell ref="B22:G22"/>
    <mergeCell ref="B23:G23"/>
    <mergeCell ref="B24:G24"/>
    <mergeCell ref="P2:Q2"/>
    <mergeCell ref="L3:M3"/>
    <mergeCell ref="N3:O3"/>
    <mergeCell ref="P3:Q3"/>
    <mergeCell ref="K4:L4"/>
    <mergeCell ref="L2:O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sheetPr>
  <dimension ref="A1:G27"/>
  <sheetViews>
    <sheetView view="pageBreakPreview" zoomScale="90" zoomScaleNormal="85" zoomScaleSheetLayoutView="90" workbookViewId="0">
      <selection activeCell="G15" sqref="G15"/>
    </sheetView>
  </sheetViews>
  <sheetFormatPr defaultRowHeight="15" x14ac:dyDescent="0.25"/>
  <cols>
    <col min="1" max="1" width="8.85546875" customWidth="1"/>
    <col min="2" max="2" width="34.5703125" style="130" customWidth="1"/>
    <col min="3" max="4" width="14.7109375" bestFit="1" customWidth="1"/>
    <col min="5" max="5" width="23.28515625" bestFit="1" customWidth="1"/>
    <col min="6" max="7" width="14.7109375" bestFit="1" customWidth="1"/>
  </cols>
  <sheetData>
    <row r="1" spans="1:7" s="301" customFormat="1" x14ac:dyDescent="0.25">
      <c r="A1" s="2317" t="s">
        <v>363</v>
      </c>
      <c r="B1" s="2317"/>
    </row>
    <row r="2" spans="1:7" ht="21" customHeight="1" x14ac:dyDescent="0.25">
      <c r="A2" s="2472" t="str">
        <f>'F15'!A1:J1</f>
        <v>Name of Transmission Licensee: Uttar Pradesh Power Transmission Corporation Limited</v>
      </c>
      <c r="B2" s="2472"/>
      <c r="C2" s="2472"/>
      <c r="D2" s="2472"/>
      <c r="E2" s="2472"/>
      <c r="F2" s="2472"/>
      <c r="G2" s="2472"/>
    </row>
    <row r="3" spans="1:7" ht="21" customHeight="1" x14ac:dyDescent="0.25">
      <c r="A3" s="559" t="s">
        <v>505</v>
      </c>
      <c r="B3" s="559"/>
      <c r="C3" s="559"/>
      <c r="D3" s="559"/>
      <c r="E3" s="559"/>
      <c r="F3" s="559"/>
      <c r="G3" s="559"/>
    </row>
    <row r="4" spans="1:7" ht="21" customHeight="1" x14ac:dyDescent="0.25">
      <c r="F4" s="2473" t="s">
        <v>788</v>
      </c>
      <c r="G4" s="2473"/>
    </row>
    <row r="5" spans="1:7" ht="21" customHeight="1" x14ac:dyDescent="0.25">
      <c r="A5" s="2477" t="s">
        <v>344</v>
      </c>
      <c r="B5" s="2474" t="s">
        <v>48</v>
      </c>
      <c r="C5" s="2456" t="s">
        <v>755</v>
      </c>
      <c r="D5" s="2456"/>
      <c r="E5" s="2320" t="s">
        <v>756</v>
      </c>
      <c r="F5" s="2320"/>
      <c r="G5" s="2320"/>
    </row>
    <row r="6" spans="1:7" s="257" customFormat="1" ht="21" customHeight="1" x14ac:dyDescent="0.25">
      <c r="A6" s="2478"/>
      <c r="B6" s="2475"/>
      <c r="C6" s="268" t="s">
        <v>843</v>
      </c>
      <c r="D6" s="268" t="s">
        <v>844</v>
      </c>
      <c r="E6" s="2199" t="s">
        <v>845</v>
      </c>
      <c r="F6" s="2253"/>
      <c r="G6" s="2200"/>
    </row>
    <row r="7" spans="1:7" ht="21" customHeight="1" x14ac:dyDescent="0.25">
      <c r="A7" s="2479"/>
      <c r="B7" s="2476"/>
      <c r="C7" s="508" t="s">
        <v>763</v>
      </c>
      <c r="D7" s="508" t="s">
        <v>763</v>
      </c>
      <c r="E7" s="509" t="s">
        <v>764</v>
      </c>
      <c r="F7" s="509" t="s">
        <v>765</v>
      </c>
      <c r="G7" s="509" t="s">
        <v>766</v>
      </c>
    </row>
    <row r="8" spans="1:7" ht="34.5" customHeight="1" x14ac:dyDescent="0.25">
      <c r="A8" s="16" t="s">
        <v>369</v>
      </c>
      <c r="B8" s="56" t="s">
        <v>501</v>
      </c>
      <c r="C8" s="242"/>
      <c r="D8" s="242"/>
      <c r="E8" s="242"/>
      <c r="F8" s="242"/>
      <c r="G8" s="242"/>
    </row>
    <row r="9" spans="1:7" ht="33.75" customHeight="1" x14ac:dyDescent="0.25">
      <c r="A9" s="16" t="s">
        <v>365</v>
      </c>
      <c r="B9" s="35" t="s">
        <v>504</v>
      </c>
      <c r="C9" s="242"/>
      <c r="D9" s="242"/>
      <c r="E9" s="242"/>
      <c r="F9" s="242"/>
      <c r="G9" s="242"/>
    </row>
    <row r="10" spans="1:7" ht="21" customHeight="1" x14ac:dyDescent="0.25">
      <c r="A10" s="16"/>
      <c r="B10" s="35" t="s">
        <v>377</v>
      </c>
      <c r="C10" s="242"/>
      <c r="D10" s="242"/>
      <c r="E10" s="242"/>
      <c r="F10" s="242"/>
      <c r="G10" s="242"/>
    </row>
    <row r="11" spans="1:7" ht="21" customHeight="1" x14ac:dyDescent="0.25">
      <c r="A11" s="16" t="s">
        <v>366</v>
      </c>
      <c r="B11" s="35" t="s">
        <v>497</v>
      </c>
      <c r="C11" s="242"/>
      <c r="D11" s="242"/>
      <c r="E11" s="242"/>
      <c r="F11" s="242"/>
      <c r="G11" s="242"/>
    </row>
    <row r="12" spans="1:7" ht="31.5" customHeight="1" x14ac:dyDescent="0.25">
      <c r="A12" s="16" t="s">
        <v>371</v>
      </c>
      <c r="B12" s="35" t="s">
        <v>498</v>
      </c>
      <c r="C12" s="243"/>
      <c r="D12" s="243"/>
      <c r="E12" s="243"/>
      <c r="F12" s="243"/>
      <c r="G12" s="243"/>
    </row>
    <row r="13" spans="1:7" ht="29.25" customHeight="1" x14ac:dyDescent="0.25">
      <c r="A13" s="369" t="s">
        <v>560</v>
      </c>
      <c r="B13" s="370" t="s">
        <v>559</v>
      </c>
      <c r="C13" s="371"/>
      <c r="D13" s="371"/>
      <c r="E13" s="371"/>
      <c r="F13" s="371"/>
      <c r="G13" s="371"/>
    </row>
    <row r="14" spans="1:7" ht="25.5" customHeight="1" x14ac:dyDescent="0.25">
      <c r="A14" s="369" t="s">
        <v>561</v>
      </c>
      <c r="B14" s="370" t="s">
        <v>499</v>
      </c>
      <c r="C14" s="371"/>
      <c r="D14" s="371"/>
      <c r="E14" s="371"/>
      <c r="F14" s="371"/>
      <c r="G14" s="371"/>
    </row>
    <row r="15" spans="1:7" ht="31.5" customHeight="1" x14ac:dyDescent="0.25">
      <c r="A15" s="369" t="s">
        <v>561</v>
      </c>
      <c r="B15" s="370" t="s">
        <v>562</v>
      </c>
      <c r="C15" s="372"/>
      <c r="D15" s="372"/>
      <c r="E15" s="372"/>
      <c r="F15" s="372"/>
      <c r="G15" s="372"/>
    </row>
    <row r="16" spans="1:7" ht="30" customHeight="1" x14ac:dyDescent="0.25">
      <c r="A16" s="369" t="s">
        <v>172</v>
      </c>
      <c r="B16" s="373" t="s">
        <v>500</v>
      </c>
      <c r="C16" s="374"/>
      <c r="D16" s="374"/>
      <c r="E16" s="374"/>
      <c r="F16" s="374"/>
      <c r="G16" s="374"/>
    </row>
    <row r="17" spans="1:7" ht="21" customHeight="1" x14ac:dyDescent="0.25">
      <c r="A17" s="369" t="s">
        <v>249</v>
      </c>
      <c r="B17" s="375" t="s">
        <v>502</v>
      </c>
      <c r="C17" s="372"/>
      <c r="D17" s="372"/>
      <c r="E17" s="372"/>
      <c r="F17" s="372"/>
      <c r="G17" s="372"/>
    </row>
    <row r="18" spans="1:7" ht="21" customHeight="1" x14ac:dyDescent="0.25"/>
    <row r="19" spans="1:7" ht="21" customHeight="1" x14ac:dyDescent="0.25">
      <c r="E19" s="278"/>
      <c r="F19" s="279"/>
      <c r="G19" s="279"/>
    </row>
    <row r="20" spans="1:7" ht="21" hidden="1" customHeight="1" x14ac:dyDescent="0.25">
      <c r="E20" s="9"/>
      <c r="F20" s="134"/>
    </row>
    <row r="21" spans="1:7" ht="21" hidden="1" customHeight="1" x14ac:dyDescent="0.25">
      <c r="A21" s="166" t="s">
        <v>316</v>
      </c>
      <c r="B21" s="46"/>
      <c r="C21" s="166"/>
      <c r="D21" s="166"/>
      <c r="E21" s="166"/>
      <c r="F21" s="166"/>
      <c r="G21" s="166"/>
    </row>
    <row r="22" spans="1:7" ht="21" hidden="1" customHeight="1" x14ac:dyDescent="0.25">
      <c r="A22" s="127">
        <v>1</v>
      </c>
      <c r="B22" s="47" t="s">
        <v>433</v>
      </c>
      <c r="C22" s="2420" t="s">
        <v>503</v>
      </c>
      <c r="D22" s="2421"/>
      <c r="E22" s="2421"/>
      <c r="F22" s="2421"/>
      <c r="G22" s="2422"/>
    </row>
    <row r="23" spans="1:7" ht="21" hidden="1" customHeight="1" x14ac:dyDescent="0.25">
      <c r="A23" s="127">
        <v>2</v>
      </c>
      <c r="B23" s="48" t="s">
        <v>440</v>
      </c>
      <c r="C23" s="2420" t="s">
        <v>423</v>
      </c>
      <c r="D23" s="2421"/>
      <c r="E23" s="2421"/>
      <c r="F23" s="2421"/>
      <c r="G23" s="2422"/>
    </row>
    <row r="24" spans="1:7" ht="21" hidden="1" customHeight="1" x14ac:dyDescent="0.25">
      <c r="A24" s="127">
        <v>3</v>
      </c>
      <c r="B24" s="48" t="s">
        <v>425</v>
      </c>
      <c r="C24" s="2420" t="s">
        <v>423</v>
      </c>
      <c r="D24" s="2421"/>
      <c r="E24" s="2421"/>
      <c r="F24" s="2421"/>
      <c r="G24" s="2422"/>
    </row>
    <row r="25" spans="1:7" ht="21" hidden="1" customHeight="1" x14ac:dyDescent="0.25">
      <c r="A25" s="127">
        <v>4</v>
      </c>
      <c r="B25" s="48" t="s">
        <v>426</v>
      </c>
      <c r="C25" s="2420"/>
      <c r="D25" s="2421"/>
      <c r="E25" s="2421"/>
      <c r="F25" s="2421"/>
      <c r="G25" s="2422"/>
    </row>
    <row r="26" spans="1:7" ht="21" hidden="1" customHeight="1" x14ac:dyDescent="0.25">
      <c r="A26" s="127">
        <v>5</v>
      </c>
      <c r="B26" s="48" t="s">
        <v>428</v>
      </c>
      <c r="C26" s="2420"/>
      <c r="D26" s="2421"/>
      <c r="E26" s="2421"/>
      <c r="F26" s="2421"/>
      <c r="G26" s="2422"/>
    </row>
    <row r="27" spans="1:7" hidden="1" x14ac:dyDescent="0.25"/>
  </sheetData>
  <mergeCells count="13">
    <mergeCell ref="A1:B1"/>
    <mergeCell ref="C26:G26"/>
    <mergeCell ref="A2:G2"/>
    <mergeCell ref="F4:G4"/>
    <mergeCell ref="E5:G5"/>
    <mergeCell ref="C22:G22"/>
    <mergeCell ref="C23:G23"/>
    <mergeCell ref="C24:G24"/>
    <mergeCell ref="C25:G25"/>
    <mergeCell ref="B5:B7"/>
    <mergeCell ref="A5:A7"/>
    <mergeCell ref="C5:D5"/>
    <mergeCell ref="E6:G6"/>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52"/>
  <sheetViews>
    <sheetView view="pageBreakPreview" zoomScale="85" zoomScaleNormal="100" zoomScaleSheetLayoutView="85" workbookViewId="0">
      <selection sqref="A1:D1"/>
    </sheetView>
  </sheetViews>
  <sheetFormatPr defaultRowHeight="15" x14ac:dyDescent="0.25"/>
  <cols>
    <col min="1" max="1" width="34.5703125" customWidth="1"/>
    <col min="2" max="3" width="13.140625" hidden="1" customWidth="1"/>
    <col min="4" max="4" width="13.28515625" customWidth="1"/>
    <col min="5" max="5" width="10.42578125" bestFit="1" customWidth="1"/>
    <col min="6" max="8" width="10.42578125" hidden="1" customWidth="1"/>
  </cols>
  <sheetData>
    <row r="1" spans="1:8" s="301" customFormat="1" x14ac:dyDescent="0.25">
      <c r="A1" s="2480"/>
      <c r="B1" s="2481"/>
      <c r="C1" s="1231"/>
      <c r="D1" s="1231"/>
      <c r="E1" s="1231"/>
      <c r="F1" s="1231"/>
      <c r="G1" s="1587"/>
    </row>
    <row r="2" spans="1:8" ht="32.1" customHeight="1" x14ac:dyDescent="0.25">
      <c r="A2" s="2482" t="str">
        <f>'F16'!A2:G2</f>
        <v>Name of Transmission Licensee: Uttar Pradesh Power Transmission Corporation Limited</v>
      </c>
      <c r="B2" s="2483"/>
      <c r="C2" s="2483"/>
      <c r="D2" s="2483"/>
      <c r="E2" s="2483"/>
      <c r="F2" s="2483"/>
      <c r="G2" s="2484"/>
    </row>
    <row r="3" spans="1:8" ht="21" customHeight="1" x14ac:dyDescent="0.25">
      <c r="A3" s="1538" t="s">
        <v>493</v>
      </c>
      <c r="B3" s="1545"/>
      <c r="C3" s="1545"/>
      <c r="D3" s="1595" t="s">
        <v>1040</v>
      </c>
      <c r="E3" s="1545"/>
      <c r="F3" s="1545"/>
      <c r="G3" s="1596"/>
    </row>
    <row r="4" spans="1:8" ht="21" customHeight="1" thickBot="1" x14ac:dyDescent="0.3">
      <c r="A4" s="1507"/>
      <c r="B4" s="542"/>
      <c r="C4" s="542"/>
      <c r="D4" s="2486" t="s">
        <v>392</v>
      </c>
      <c r="E4" s="2486"/>
      <c r="F4" s="1449"/>
      <c r="G4" s="1597"/>
      <c r="H4" s="1055" t="s">
        <v>392</v>
      </c>
    </row>
    <row r="5" spans="1:8" ht="30" x14ac:dyDescent="0.25">
      <c r="A5" s="1056" t="s">
        <v>48</v>
      </c>
      <c r="B5" s="1057" t="s">
        <v>1296</v>
      </c>
      <c r="C5" s="1057" t="s">
        <v>1297</v>
      </c>
      <c r="D5" s="1057" t="s">
        <v>758</v>
      </c>
      <c r="E5" s="1057" t="s">
        <v>759</v>
      </c>
      <c r="F5" s="1057" t="s">
        <v>760</v>
      </c>
      <c r="G5" s="1058" t="s">
        <v>761</v>
      </c>
      <c r="H5" s="1464" t="s">
        <v>762</v>
      </c>
    </row>
    <row r="6" spans="1:8" x14ac:dyDescent="0.25">
      <c r="A6" s="1059" t="s">
        <v>1287</v>
      </c>
      <c r="B6" s="847">
        <v>10596.585786757312</v>
      </c>
      <c r="C6" s="847">
        <v>11582.415805865376</v>
      </c>
      <c r="D6" s="847">
        <v>11360.599142467607</v>
      </c>
      <c r="E6" s="847">
        <v>12208.924815392029</v>
      </c>
      <c r="F6" s="847">
        <v>13088.389172674504</v>
      </c>
      <c r="G6" s="1060">
        <v>15552.058939367238</v>
      </c>
      <c r="H6" s="1592">
        <v>16257.363658863127</v>
      </c>
    </row>
    <row r="7" spans="1:8" x14ac:dyDescent="0.25">
      <c r="A7" s="1059" t="s">
        <v>1288</v>
      </c>
      <c r="B7" s="847">
        <v>2132.6008900000002</v>
      </c>
      <c r="C7" s="847">
        <v>2466.0852082999991</v>
      </c>
      <c r="D7" s="847">
        <v>1910.4744209619769</v>
      </c>
      <c r="E7" s="847">
        <v>2060.6253670332417</v>
      </c>
      <c r="F7" s="847">
        <v>4303.8949282210015</v>
      </c>
      <c r="G7" s="1060">
        <v>2742.4577557510001</v>
      </c>
      <c r="H7" s="1592">
        <v>2583.3446197509998</v>
      </c>
    </row>
    <row r="8" spans="1:8" ht="30" x14ac:dyDescent="0.25">
      <c r="A8" s="1059" t="s">
        <v>1289</v>
      </c>
      <c r="B8" s="847">
        <v>1146.7708708919365</v>
      </c>
      <c r="C8" s="847">
        <v>1233.5573283477654</v>
      </c>
      <c r="D8" s="847">
        <v>1062.1487480375549</v>
      </c>
      <c r="E8" s="847">
        <v>1181.1610097507669</v>
      </c>
      <c r="F8" s="847">
        <v>1840.2251615282685</v>
      </c>
      <c r="G8" s="1060">
        <v>2037.1530362551127</v>
      </c>
      <c r="H8" s="1592">
        <v>2191.4142828556132</v>
      </c>
    </row>
    <row r="9" spans="1:8" x14ac:dyDescent="0.25">
      <c r="A9" s="1059" t="s">
        <v>1290</v>
      </c>
      <c r="B9" s="847">
        <v>11582.415805865376</v>
      </c>
      <c r="C9" s="847">
        <v>12814.943685817609</v>
      </c>
      <c r="D9" s="847">
        <v>12208.924815392029</v>
      </c>
      <c r="E9" s="847">
        <v>13088.389172674504</v>
      </c>
      <c r="F9" s="847">
        <v>15552.058939367238</v>
      </c>
      <c r="G9" s="1060">
        <v>16257.363658863127</v>
      </c>
      <c r="H9" s="1592">
        <v>16649.293995758511</v>
      </c>
    </row>
    <row r="10" spans="1:8" x14ac:dyDescent="0.25">
      <c r="A10" s="1059" t="s">
        <v>1291</v>
      </c>
      <c r="B10" s="552">
        <v>0.10715864060123897</v>
      </c>
      <c r="C10" s="552">
        <v>0.10926031944113883</v>
      </c>
      <c r="D10" s="552">
        <v>0.10926031944113883</v>
      </c>
      <c r="E10" s="552">
        <v>0.10926031944113883</v>
      </c>
      <c r="F10" s="552">
        <v>0.10926031944113883</v>
      </c>
      <c r="G10" s="1061">
        <v>0.10926031944113883</v>
      </c>
      <c r="H10" s="1593">
        <v>0.10926031944113883</v>
      </c>
    </row>
    <row r="11" spans="1:8" x14ac:dyDescent="0.25">
      <c r="A11" s="1062" t="s">
        <v>1292</v>
      </c>
      <c r="B11" s="1306">
        <v>1188.3358302790807</v>
      </c>
      <c r="C11" s="1306">
        <v>1332.8316457907915</v>
      </c>
      <c r="D11" s="1306">
        <v>1287.6068583556594</v>
      </c>
      <c r="E11" s="847">
        <v>1381.9963036694696</v>
      </c>
      <c r="F11" s="847">
        <v>1564.6322548295211</v>
      </c>
      <c r="G11" s="1060">
        <v>1737.7538371604151</v>
      </c>
      <c r="H11" s="1592">
        <v>1797.6959635420783</v>
      </c>
    </row>
    <row r="12" spans="1:8" x14ac:dyDescent="0.25">
      <c r="A12" s="1059" t="s">
        <v>1293</v>
      </c>
      <c r="B12" s="552">
        <v>9.0624381808557003E-2</v>
      </c>
      <c r="C12" s="552">
        <v>0.12619525011368249</v>
      </c>
      <c r="D12" s="552">
        <v>0.12619525011368249</v>
      </c>
      <c r="E12" s="552">
        <v>0.12619525011368249</v>
      </c>
      <c r="F12" s="552">
        <v>0.12619525011368249</v>
      </c>
      <c r="G12" s="1061">
        <v>0.12619525011368249</v>
      </c>
      <c r="H12" s="1593">
        <v>0.12619525011368249</v>
      </c>
    </row>
    <row r="13" spans="1:8" x14ac:dyDescent="0.25">
      <c r="A13" s="1059" t="s">
        <v>1294</v>
      </c>
      <c r="B13" s="847">
        <v>107.6922</v>
      </c>
      <c r="C13" s="847">
        <v>168.19702290000001</v>
      </c>
      <c r="D13" s="847">
        <v>162.48986953828538</v>
      </c>
      <c r="E13" s="847">
        <v>174.40136919775341</v>
      </c>
      <c r="F13" s="847">
        <v>197.44915873414641</v>
      </c>
      <c r="G13" s="1060">
        <v>219.29628011647006</v>
      </c>
      <c r="H13" s="1592">
        <v>226.86069174754999</v>
      </c>
    </row>
    <row r="14" spans="1:8" ht="15.75" thickBot="1" x14ac:dyDescent="0.3">
      <c r="A14" s="1063" t="s">
        <v>1295</v>
      </c>
      <c r="B14" s="1064">
        <v>1080.6436302790808</v>
      </c>
      <c r="C14" s="1064">
        <v>1164.6346228907914</v>
      </c>
      <c r="D14" s="1064">
        <v>1125.116988817374</v>
      </c>
      <c r="E14" s="1064">
        <v>1207.5949344717162</v>
      </c>
      <c r="F14" s="1064">
        <v>1367.1830960953748</v>
      </c>
      <c r="G14" s="1065">
        <v>1518.4575570439449</v>
      </c>
      <c r="H14" s="1594">
        <v>1570.8352717945284</v>
      </c>
    </row>
    <row r="15" spans="1:8" ht="21" customHeight="1" x14ac:dyDescent="0.25">
      <c r="A15" s="1598"/>
      <c r="B15" s="799"/>
      <c r="C15" s="800"/>
      <c r="D15" s="800"/>
      <c r="E15" s="800"/>
      <c r="F15" s="800"/>
      <c r="G15" s="1599"/>
      <c r="H15" s="325"/>
    </row>
    <row r="16" spans="1:8" ht="21" customHeight="1" thickBot="1" x14ac:dyDescent="0.3">
      <c r="A16" s="2254" t="s">
        <v>533</v>
      </c>
      <c r="B16" s="2255"/>
      <c r="C16" s="2255"/>
      <c r="D16" s="2255"/>
      <c r="E16" s="2255"/>
      <c r="F16" s="1600"/>
      <c r="G16" s="1601"/>
      <c r="H16" s="325"/>
    </row>
    <row r="17" spans="1:8" ht="21" customHeight="1" x14ac:dyDescent="0.25">
      <c r="A17" s="799"/>
      <c r="B17" s="799"/>
      <c r="C17" s="800"/>
      <c r="D17" s="800"/>
      <c r="E17" s="800"/>
      <c r="F17" s="800"/>
      <c r="G17" s="800"/>
      <c r="H17" s="325"/>
    </row>
    <row r="18" spans="1:8" ht="21" customHeight="1" x14ac:dyDescent="0.25">
      <c r="A18" s="799"/>
      <c r="B18" s="799"/>
      <c r="C18" s="800"/>
      <c r="D18" s="800"/>
      <c r="E18" s="800"/>
      <c r="F18" s="800"/>
      <c r="G18" s="800"/>
      <c r="H18" s="325"/>
    </row>
    <row r="19" spans="1:8" ht="21" customHeight="1" x14ac:dyDescent="0.25">
      <c r="A19" s="799"/>
      <c r="B19" s="799"/>
      <c r="C19" s="800"/>
      <c r="D19" s="800"/>
      <c r="E19" s="800"/>
      <c r="F19" s="800"/>
      <c r="G19" s="800"/>
      <c r="H19" s="325"/>
    </row>
    <row r="20" spans="1:8" ht="21" customHeight="1" x14ac:dyDescent="0.25">
      <c r="A20" s="799"/>
      <c r="B20" s="799"/>
      <c r="C20" s="800"/>
      <c r="D20" s="800"/>
      <c r="E20" s="800"/>
      <c r="F20" s="800"/>
      <c r="G20" s="800"/>
      <c r="H20" s="325"/>
    </row>
    <row r="21" spans="1:8" ht="21" customHeight="1" x14ac:dyDescent="0.25">
      <c r="A21" s="799"/>
      <c r="B21" s="799"/>
      <c r="C21" s="800"/>
      <c r="D21" s="800"/>
      <c r="E21" s="800"/>
      <c r="F21" s="800"/>
      <c r="G21" s="800"/>
      <c r="H21" s="325"/>
    </row>
    <row r="22" spans="1:8" ht="21" customHeight="1" x14ac:dyDescent="0.25">
      <c r="A22" s="799"/>
      <c r="B22" s="799"/>
      <c r="C22" s="800"/>
      <c r="D22" s="800"/>
      <c r="E22" s="800"/>
      <c r="F22" s="800"/>
      <c r="G22" s="800"/>
      <c r="H22" s="325"/>
    </row>
    <row r="23" spans="1:8" ht="21" customHeight="1" x14ac:dyDescent="0.25">
      <c r="A23" s="799"/>
      <c r="B23" s="801"/>
      <c r="C23" s="802"/>
      <c r="D23" s="802"/>
      <c r="E23" s="802"/>
      <c r="F23" s="802"/>
      <c r="G23" s="802"/>
      <c r="H23" s="325"/>
    </row>
    <row r="24" spans="1:8" ht="21" customHeight="1" x14ac:dyDescent="0.25">
      <c r="A24" s="799"/>
      <c r="B24" s="799"/>
      <c r="C24" s="800"/>
      <c r="D24" s="800"/>
      <c r="E24" s="800"/>
      <c r="F24" s="800"/>
      <c r="G24" s="800"/>
      <c r="H24" s="325"/>
    </row>
    <row r="25" spans="1:8" ht="21" customHeight="1" x14ac:dyDescent="0.25">
      <c r="A25" s="799"/>
      <c r="B25" s="799"/>
      <c r="C25" s="800"/>
      <c r="D25" s="800"/>
      <c r="E25" s="800"/>
      <c r="F25" s="800"/>
      <c r="G25" s="800"/>
      <c r="H25" s="325"/>
    </row>
    <row r="26" spans="1:8" ht="21" customHeight="1" x14ac:dyDescent="0.25">
      <c r="A26" s="2487"/>
      <c r="B26" s="2487"/>
      <c r="C26" s="2487"/>
      <c r="D26" s="2487"/>
      <c r="E26" s="2487"/>
      <c r="F26" s="2487"/>
      <c r="G26" s="2487"/>
      <c r="H26" s="325"/>
    </row>
    <row r="27" spans="1:8" ht="34.5" customHeight="1" x14ac:dyDescent="0.25">
      <c r="A27" s="2487"/>
      <c r="B27" s="2487"/>
      <c r="C27" s="2487"/>
      <c r="D27" s="2487"/>
      <c r="E27" s="2487"/>
      <c r="F27" s="2487"/>
      <c r="G27" s="2487"/>
      <c r="H27" s="325"/>
    </row>
    <row r="28" spans="1:8" ht="34.5" customHeight="1" x14ac:dyDescent="0.25">
      <c r="A28" s="2485"/>
      <c r="B28" s="2485"/>
      <c r="C28" s="2485"/>
      <c r="D28" s="2485"/>
      <c r="E28" s="2485"/>
      <c r="F28" s="2485"/>
      <c r="G28" s="2485"/>
      <c r="H28" s="325"/>
    </row>
    <row r="29" spans="1:8" ht="17.25" x14ac:dyDescent="0.25">
      <c r="A29" s="2485"/>
      <c r="B29" s="2485"/>
      <c r="C29" s="2485"/>
      <c r="D29" s="2485"/>
      <c r="E29" s="2485"/>
      <c r="F29" s="2485"/>
      <c r="G29" s="2485"/>
      <c r="H29" s="325"/>
    </row>
    <row r="30" spans="1:8" ht="33" customHeight="1" x14ac:dyDescent="0.25">
      <c r="A30" s="2485"/>
      <c r="B30" s="2485"/>
      <c r="C30" s="2485"/>
      <c r="D30" s="2485"/>
      <c r="E30" s="2485"/>
      <c r="F30" s="2485"/>
      <c r="G30" s="2485"/>
      <c r="H30" s="325"/>
    </row>
    <row r="31" spans="1:8" ht="17.25" x14ac:dyDescent="0.25">
      <c r="A31" s="2485"/>
      <c r="B31" s="2485"/>
      <c r="C31" s="2485"/>
      <c r="D31" s="2485"/>
      <c r="E31" s="2485"/>
      <c r="F31" s="2485"/>
      <c r="G31" s="2485"/>
      <c r="H31" s="325"/>
    </row>
    <row r="32" spans="1:8" ht="21" customHeight="1" x14ac:dyDescent="0.25">
      <c r="A32" s="2485"/>
      <c r="B32" s="2485"/>
      <c r="C32" s="2485"/>
      <c r="D32" s="2485"/>
      <c r="E32" s="2485"/>
      <c r="F32" s="2485"/>
      <c r="G32" s="2485"/>
      <c r="H32" s="325"/>
    </row>
    <row r="33" spans="1:8" ht="21" customHeight="1" x14ac:dyDescent="0.25">
      <c r="A33" s="2485"/>
      <c r="B33" s="2485"/>
      <c r="C33" s="2485"/>
      <c r="D33" s="2485"/>
      <c r="E33" s="2485"/>
      <c r="F33" s="2485"/>
      <c r="G33" s="2485"/>
      <c r="H33" s="325"/>
    </row>
    <row r="34" spans="1:8" ht="21" customHeight="1" x14ac:dyDescent="0.25">
      <c r="A34" s="2485"/>
      <c r="B34" s="2485"/>
      <c r="C34" s="2485"/>
      <c r="D34" s="2485"/>
      <c r="E34" s="2485"/>
      <c r="F34" s="2485"/>
      <c r="G34" s="2485"/>
      <c r="H34" s="325"/>
    </row>
    <row r="35" spans="1:8" ht="32.25" customHeight="1" x14ac:dyDescent="0.25">
      <c r="A35" s="2485"/>
      <c r="B35" s="2485"/>
      <c r="C35" s="2485"/>
      <c r="D35" s="2485"/>
      <c r="E35" s="2485"/>
      <c r="F35" s="2485"/>
      <c r="G35" s="2485"/>
      <c r="H35" s="325"/>
    </row>
    <row r="36" spans="1:8" ht="32.25" customHeight="1" x14ac:dyDescent="0.25">
      <c r="A36" s="2485"/>
      <c r="B36" s="2485"/>
      <c r="C36" s="2485"/>
      <c r="D36" s="2485"/>
      <c r="E36" s="2485"/>
      <c r="F36" s="2485"/>
      <c r="G36" s="2485"/>
      <c r="H36" s="325"/>
    </row>
    <row r="37" spans="1:8" ht="33.75" customHeight="1" x14ac:dyDescent="0.25">
      <c r="A37" s="2485"/>
      <c r="B37" s="2485"/>
      <c r="C37" s="2485"/>
      <c r="D37" s="2485"/>
      <c r="E37" s="2485"/>
      <c r="F37" s="2485"/>
      <c r="G37" s="2485"/>
      <c r="H37" s="325"/>
    </row>
    <row r="38" spans="1:8" ht="21" customHeight="1" x14ac:dyDescent="0.25">
      <c r="A38" s="2485"/>
      <c r="B38" s="2485"/>
      <c r="C38" s="2485"/>
      <c r="D38" s="2485"/>
      <c r="E38" s="2485"/>
      <c r="F38" s="2485"/>
      <c r="G38" s="2485"/>
      <c r="H38" s="325"/>
    </row>
    <row r="39" spans="1:8" ht="30.75" customHeight="1" x14ac:dyDescent="0.25">
      <c r="A39" s="2485"/>
      <c r="B39" s="2485"/>
      <c r="C39" s="2485"/>
      <c r="D39" s="2485"/>
      <c r="E39" s="2485"/>
      <c r="F39" s="2485"/>
      <c r="G39" s="2485"/>
      <c r="H39" s="325"/>
    </row>
    <row r="40" spans="1:8" ht="24.75" customHeight="1" x14ac:dyDescent="0.25">
      <c r="A40" s="2485"/>
      <c r="B40" s="2485"/>
      <c r="C40" s="2485"/>
      <c r="D40" s="2485"/>
      <c r="E40" s="2485"/>
      <c r="F40" s="2485"/>
      <c r="G40" s="2485"/>
      <c r="H40" s="325"/>
    </row>
    <row r="41" spans="1:8" ht="21.75" customHeight="1" x14ac:dyDescent="0.25">
      <c r="A41" s="2485"/>
      <c r="B41" s="2485"/>
      <c r="C41" s="2485"/>
      <c r="D41" s="2485"/>
      <c r="E41" s="2485"/>
      <c r="F41" s="2485"/>
      <c r="G41" s="2485"/>
      <c r="H41" s="325"/>
    </row>
    <row r="42" spans="1:8" ht="45.75" customHeight="1" x14ac:dyDescent="0.25">
      <c r="A42" s="2485"/>
      <c r="B42" s="2485"/>
      <c r="C42" s="2485"/>
      <c r="D42" s="2485"/>
      <c r="E42" s="2485"/>
      <c r="F42" s="2485"/>
      <c r="G42" s="2485"/>
      <c r="H42" s="325"/>
    </row>
    <row r="43" spans="1:8" ht="21" customHeight="1" x14ac:dyDescent="0.25">
      <c r="A43" s="542"/>
      <c r="B43" s="542"/>
      <c r="C43" s="542"/>
      <c r="D43" s="542"/>
      <c r="E43" s="542"/>
      <c r="F43" s="542"/>
      <c r="G43" s="542"/>
      <c r="H43" s="325"/>
    </row>
    <row r="44" spans="1:8" ht="21" customHeight="1" x14ac:dyDescent="0.25">
      <c r="A44" s="147"/>
      <c r="B44" s="147"/>
      <c r="C44" s="147"/>
      <c r="D44" s="147"/>
      <c r="E44" s="2491"/>
      <c r="F44" s="2491"/>
      <c r="G44" s="2491"/>
    </row>
    <row r="45" spans="1:8" ht="21" customHeight="1" x14ac:dyDescent="0.25">
      <c r="A45" s="147"/>
      <c r="B45" s="147"/>
      <c r="C45" s="147"/>
      <c r="D45" s="147"/>
      <c r="E45" s="147"/>
      <c r="F45" s="147"/>
      <c r="G45" s="147"/>
    </row>
    <row r="46" spans="1:8" ht="21" hidden="1" customHeight="1" x14ac:dyDescent="0.25">
      <c r="A46" s="166" t="s">
        <v>316</v>
      </c>
      <c r="B46" s="166"/>
      <c r="C46" s="166"/>
      <c r="D46" s="166"/>
      <c r="E46" s="166"/>
      <c r="F46" s="166"/>
      <c r="G46" s="166"/>
      <c r="H46" s="166"/>
    </row>
    <row r="47" spans="1:8" ht="21" hidden="1" customHeight="1" x14ac:dyDescent="0.25">
      <c r="A47" s="174">
        <v>1</v>
      </c>
      <c r="B47" s="174" t="s">
        <v>433</v>
      </c>
      <c r="C47" s="2420" t="s">
        <v>473</v>
      </c>
      <c r="D47" s="2421"/>
      <c r="E47" s="2421"/>
      <c r="F47" s="2421"/>
      <c r="G47" s="2421"/>
      <c r="H47" s="2422"/>
    </row>
    <row r="48" spans="1:8" ht="33" hidden="1" customHeight="1" x14ac:dyDescent="0.25">
      <c r="A48" s="179">
        <v>2</v>
      </c>
      <c r="B48" s="15" t="s">
        <v>440</v>
      </c>
      <c r="C48" s="2420" t="s">
        <v>423</v>
      </c>
      <c r="D48" s="2421"/>
      <c r="E48" s="2421"/>
      <c r="F48" s="2421"/>
      <c r="G48" s="2421"/>
      <c r="H48" s="2422"/>
    </row>
    <row r="49" spans="1:8" ht="21" hidden="1" customHeight="1" x14ac:dyDescent="0.25">
      <c r="A49" s="174">
        <v>3</v>
      </c>
      <c r="B49" s="133" t="s">
        <v>425</v>
      </c>
      <c r="C49" s="2420" t="s">
        <v>541</v>
      </c>
      <c r="D49" s="2421"/>
      <c r="E49" s="2421"/>
      <c r="F49" s="2421"/>
      <c r="G49" s="2421"/>
      <c r="H49" s="2422"/>
    </row>
    <row r="50" spans="1:8" ht="21" hidden="1" customHeight="1" x14ac:dyDescent="0.25">
      <c r="A50" s="174">
        <v>4</v>
      </c>
      <c r="B50" s="2" t="s">
        <v>426</v>
      </c>
      <c r="C50" s="2488"/>
      <c r="D50" s="2489"/>
      <c r="E50" s="2489"/>
      <c r="F50" s="2489"/>
      <c r="G50" s="2489"/>
      <c r="H50" s="2490"/>
    </row>
    <row r="51" spans="1:8" ht="21" hidden="1" customHeight="1" x14ac:dyDescent="0.25">
      <c r="A51" s="174">
        <v>5</v>
      </c>
      <c r="B51" s="2" t="s">
        <v>428</v>
      </c>
      <c r="C51" s="2420"/>
      <c r="D51" s="2421"/>
      <c r="E51" s="2421"/>
      <c r="F51" s="2421"/>
      <c r="G51" s="2421"/>
      <c r="H51" s="2422"/>
    </row>
    <row r="52" spans="1:8" hidden="1" x14ac:dyDescent="0.25"/>
  </sheetData>
  <mergeCells count="27">
    <mergeCell ref="C51:H51"/>
    <mergeCell ref="A31:G31"/>
    <mergeCell ref="A32:G32"/>
    <mergeCell ref="A33:G33"/>
    <mergeCell ref="A26:G26"/>
    <mergeCell ref="A27:G27"/>
    <mergeCell ref="A28:G28"/>
    <mergeCell ref="A29:G29"/>
    <mergeCell ref="A30:G30"/>
    <mergeCell ref="C47:H47"/>
    <mergeCell ref="C50:H50"/>
    <mergeCell ref="E44:G44"/>
    <mergeCell ref="A41:G41"/>
    <mergeCell ref="A42:G42"/>
    <mergeCell ref="A35:G35"/>
    <mergeCell ref="A36:G36"/>
    <mergeCell ref="A1:B1"/>
    <mergeCell ref="A2:G2"/>
    <mergeCell ref="C49:H49"/>
    <mergeCell ref="C48:H48"/>
    <mergeCell ref="A37:G37"/>
    <mergeCell ref="A38:G38"/>
    <mergeCell ref="A39:G39"/>
    <mergeCell ref="A40:G40"/>
    <mergeCell ref="A34:G34"/>
    <mergeCell ref="D4:E4"/>
    <mergeCell ref="A16:E16"/>
  </mergeCells>
  <pageMargins left="0.7" right="0.7" top="0.75" bottom="0.75" header="0.3" footer="0.3"/>
  <pageSetup paperSize="9" scale="130" fitToHeight="2" orientation="portrait" r:id="rId1"/>
  <rowBreaks count="1" manualBreakCount="1">
    <brk id="42"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P91"/>
  <sheetViews>
    <sheetView view="pageBreakPreview" zoomScale="85" zoomScaleNormal="70" zoomScaleSheetLayoutView="85" workbookViewId="0">
      <selection sqref="A1:D1"/>
    </sheetView>
  </sheetViews>
  <sheetFormatPr defaultRowHeight="15" x14ac:dyDescent="0.25"/>
  <cols>
    <col min="1" max="1" width="32.5703125" customWidth="1"/>
    <col min="2" max="5" width="10.28515625" style="390" hidden="1" customWidth="1"/>
    <col min="6" max="6" width="13.42578125" hidden="1" customWidth="1"/>
    <col min="7" max="7" width="9.7109375" hidden="1" customWidth="1"/>
    <col min="8" max="8" width="8.140625" hidden="1" customWidth="1"/>
    <col min="9" max="9" width="8.28515625" hidden="1" customWidth="1"/>
    <col min="10" max="10" width="9.7109375" style="301" hidden="1" customWidth="1"/>
    <col min="11" max="11" width="9.5703125" hidden="1" customWidth="1"/>
    <col min="12" max="12" width="16.5703125" bestFit="1" customWidth="1"/>
    <col min="13" max="13" width="10.42578125" bestFit="1" customWidth="1"/>
    <col min="14" max="16" width="10.42578125" hidden="1" customWidth="1"/>
  </cols>
  <sheetData>
    <row r="1" spans="1:16" ht="31.5" customHeight="1" x14ac:dyDescent="0.25">
      <c r="A1" s="2495" t="str">
        <f>'F17'!A2:G2</f>
        <v>Name of Transmission Licensee: Uttar Pradesh Power Transmission Corporation Limited</v>
      </c>
      <c r="B1" s="2496"/>
      <c r="C1" s="2496"/>
      <c r="D1" s="2496"/>
      <c r="E1" s="2496"/>
      <c r="F1" s="2496"/>
      <c r="G1" s="2496"/>
      <c r="H1" s="2496"/>
      <c r="I1" s="2496"/>
      <c r="J1" s="2496"/>
      <c r="K1" s="2496"/>
      <c r="L1" s="2496"/>
      <c r="M1" s="2496"/>
      <c r="N1" s="2496"/>
      <c r="O1" s="2496"/>
      <c r="P1" s="2497"/>
    </row>
    <row r="2" spans="1:16" ht="21" customHeight="1" x14ac:dyDescent="0.25">
      <c r="A2" s="1538" t="s">
        <v>22</v>
      </c>
      <c r="B2" s="1539"/>
      <c r="C2" s="1539"/>
      <c r="D2" s="1539"/>
      <c r="E2" s="1539"/>
      <c r="F2" s="1539"/>
      <c r="G2" s="1539"/>
      <c r="H2" s="1539"/>
      <c r="I2" s="1539"/>
      <c r="J2" s="1539"/>
      <c r="K2" s="2279" t="s">
        <v>1039</v>
      </c>
      <c r="L2" s="2279"/>
      <c r="M2" s="1539"/>
      <c r="N2" s="1539"/>
      <c r="O2" s="2305"/>
      <c r="P2" s="2500"/>
    </row>
    <row r="3" spans="1:16" ht="21" customHeight="1" thickBot="1" x14ac:dyDescent="0.3">
      <c r="A3" s="1557"/>
      <c r="B3" s="857"/>
      <c r="C3" s="857"/>
      <c r="D3" s="857"/>
      <c r="E3" s="857"/>
      <c r="F3" s="857"/>
      <c r="G3" s="857"/>
      <c r="H3" s="857"/>
      <c r="I3" s="857"/>
      <c r="J3" s="857"/>
      <c r="K3" s="2262" t="s">
        <v>207</v>
      </c>
      <c r="L3" s="2262"/>
      <c r="M3" s="857"/>
      <c r="N3" s="1449"/>
      <c r="O3" s="2262" t="s">
        <v>207</v>
      </c>
      <c r="P3" s="2277"/>
    </row>
    <row r="4" spans="1:16" x14ac:dyDescent="0.25">
      <c r="A4" s="2492" t="s">
        <v>48</v>
      </c>
      <c r="B4" s="2501" t="s">
        <v>946</v>
      </c>
      <c r="C4" s="2501"/>
      <c r="D4" s="2501"/>
      <c r="E4" s="2501"/>
      <c r="F4" s="2501"/>
      <c r="G4" s="2312" t="s">
        <v>994</v>
      </c>
      <c r="H4" s="2312"/>
      <c r="I4" s="2312"/>
      <c r="J4" s="2197" t="s">
        <v>757</v>
      </c>
      <c r="K4" s="2198"/>
      <c r="L4" s="1426" t="s">
        <v>757</v>
      </c>
      <c r="M4" s="1426" t="s">
        <v>1111</v>
      </c>
      <c r="N4" s="1426"/>
      <c r="O4" s="1426"/>
      <c r="P4" s="1459"/>
    </row>
    <row r="5" spans="1:16" s="257" customFormat="1" x14ac:dyDescent="0.25">
      <c r="A5" s="2493"/>
      <c r="B5" s="1446" t="s">
        <v>1191</v>
      </c>
      <c r="C5" s="1446" t="s">
        <v>841</v>
      </c>
      <c r="D5" s="1446" t="s">
        <v>842</v>
      </c>
      <c r="E5" s="1446" t="s">
        <v>843</v>
      </c>
      <c r="F5" s="1446" t="s">
        <v>844</v>
      </c>
      <c r="G5" s="2199" t="s">
        <v>845</v>
      </c>
      <c r="H5" s="2253"/>
      <c r="I5" s="2200"/>
      <c r="J5" s="2199" t="s">
        <v>846</v>
      </c>
      <c r="K5" s="2200"/>
      <c r="L5" s="1446" t="s">
        <v>758</v>
      </c>
      <c r="M5" s="1446" t="s">
        <v>759</v>
      </c>
      <c r="N5" s="1446" t="s">
        <v>760</v>
      </c>
      <c r="O5" s="1446" t="s">
        <v>761</v>
      </c>
      <c r="P5" s="1453" t="s">
        <v>762</v>
      </c>
    </row>
    <row r="6" spans="1:16" ht="30" x14ac:dyDescent="0.25">
      <c r="A6" s="2494"/>
      <c r="B6" s="1446"/>
      <c r="C6" s="1446"/>
      <c r="D6" s="1446"/>
      <c r="E6" s="1446"/>
      <c r="F6" s="1446"/>
      <c r="G6" s="1425" t="s">
        <v>764</v>
      </c>
      <c r="H6" s="887" t="s">
        <v>766</v>
      </c>
      <c r="I6" s="887" t="s">
        <v>766</v>
      </c>
      <c r="J6" s="1425" t="s">
        <v>764</v>
      </c>
      <c r="K6" s="1425" t="s">
        <v>767</v>
      </c>
      <c r="L6" s="1425" t="s">
        <v>767</v>
      </c>
      <c r="M6" s="887" t="s">
        <v>768</v>
      </c>
      <c r="N6" s="887" t="s">
        <v>768</v>
      </c>
      <c r="O6" s="887" t="s">
        <v>768</v>
      </c>
      <c r="P6" s="928" t="s">
        <v>768</v>
      </c>
    </row>
    <row r="7" spans="1:16" ht="30.75" customHeight="1" x14ac:dyDescent="0.25">
      <c r="A7" s="1067" t="s">
        <v>1208</v>
      </c>
      <c r="B7" s="845">
        <v>1567.9235832697736</v>
      </c>
      <c r="C7" s="845">
        <v>1376.6184125</v>
      </c>
      <c r="D7" s="845">
        <v>2759.9847342000003</v>
      </c>
      <c r="E7" s="845">
        <v>3942.8088029000005</v>
      </c>
      <c r="F7" s="845">
        <v>3280.9899000000014</v>
      </c>
      <c r="G7" s="592">
        <v>3063.57</v>
      </c>
      <c r="H7" s="845">
        <v>3428.0397000000007</v>
      </c>
      <c r="I7" s="818">
        <f>H7</f>
        <v>3428.0397000000007</v>
      </c>
      <c r="J7" s="849">
        <v>5018.96</v>
      </c>
      <c r="K7" s="845">
        <v>3919.7028997999987</v>
      </c>
      <c r="L7" s="845">
        <v>4132.223836109999</v>
      </c>
      <c r="M7" s="845">
        <v>5123.2225299999982</v>
      </c>
      <c r="N7" s="845">
        <v>7173.9869260300029</v>
      </c>
      <c r="O7" s="845">
        <v>4177.9183939300001</v>
      </c>
      <c r="P7" s="1068">
        <v>3690.4923139299999</v>
      </c>
    </row>
    <row r="8" spans="1:16" ht="21" customHeight="1" x14ac:dyDescent="0.25">
      <c r="A8" s="1067" t="s">
        <v>406</v>
      </c>
      <c r="B8" s="845">
        <v>0</v>
      </c>
      <c r="C8" s="845">
        <v>0</v>
      </c>
      <c r="D8" s="845">
        <v>0</v>
      </c>
      <c r="E8" s="845">
        <v>0</v>
      </c>
      <c r="F8" s="845">
        <v>0</v>
      </c>
      <c r="G8" s="592">
        <v>0</v>
      </c>
      <c r="H8" s="845">
        <v>0</v>
      </c>
      <c r="I8" s="818">
        <f t="shared" ref="I8:I12" si="0">H8</f>
        <v>0</v>
      </c>
      <c r="J8" s="849">
        <v>0</v>
      </c>
      <c r="K8" s="845">
        <v>0</v>
      </c>
      <c r="L8" s="845">
        <v>0</v>
      </c>
      <c r="M8" s="845">
        <v>0</v>
      </c>
      <c r="N8" s="845">
        <v>0</v>
      </c>
      <c r="O8" s="845">
        <v>0</v>
      </c>
      <c r="P8" s="1068">
        <v>0</v>
      </c>
    </row>
    <row r="9" spans="1:16" ht="21" customHeight="1" x14ac:dyDescent="0.25">
      <c r="A9" s="1067" t="s">
        <v>1209</v>
      </c>
      <c r="B9" s="845">
        <v>98.224558299999998</v>
      </c>
      <c r="C9" s="845">
        <v>80.800060299999998</v>
      </c>
      <c r="D9" s="845">
        <v>117.82630760000001</v>
      </c>
      <c r="E9" s="845">
        <v>126.50019260399999</v>
      </c>
      <c r="F9" s="845">
        <v>423.04050000000001</v>
      </c>
      <c r="G9" s="592">
        <v>205.43</v>
      </c>
      <c r="H9" s="845">
        <v>381.46699999999998</v>
      </c>
      <c r="I9" s="818">
        <f t="shared" si="0"/>
        <v>381.46699999999998</v>
      </c>
      <c r="J9" s="849">
        <v>398.7</v>
      </c>
      <c r="K9" s="845">
        <v>396.72403079999998</v>
      </c>
      <c r="L9" s="845">
        <v>400.41051026666668</v>
      </c>
      <c r="M9" s="845">
        <v>829.55901026666675</v>
      </c>
      <c r="N9" s="845">
        <v>1025.5655999999999</v>
      </c>
      <c r="O9" s="845">
        <v>260.1216</v>
      </c>
      <c r="P9" s="1068">
        <v>0</v>
      </c>
    </row>
    <row r="10" spans="1:16" ht="30" x14ac:dyDescent="0.25">
      <c r="A10" s="1067" t="s">
        <v>1210</v>
      </c>
      <c r="B10" s="850">
        <v>1469.6990249697737</v>
      </c>
      <c r="C10" s="850">
        <v>1295.8183521999999</v>
      </c>
      <c r="D10" s="850">
        <v>2642.1584266000004</v>
      </c>
      <c r="E10" s="850">
        <v>3816.3086102960006</v>
      </c>
      <c r="F10" s="850">
        <v>2857.9494000000013</v>
      </c>
      <c r="G10" s="579">
        <f>G7-G9</f>
        <v>2858.1400000000003</v>
      </c>
      <c r="H10" s="850">
        <v>3046.5727000000006</v>
      </c>
      <c r="I10" s="851">
        <f t="shared" si="0"/>
        <v>3046.5727000000006</v>
      </c>
      <c r="J10" s="579">
        <f>J7-J9</f>
        <v>4620.26</v>
      </c>
      <c r="K10" s="850">
        <v>3522.9788689999987</v>
      </c>
      <c r="L10" s="850">
        <v>3731.8133258433322</v>
      </c>
      <c r="M10" s="850">
        <v>4293.6635197333317</v>
      </c>
      <c r="N10" s="850">
        <v>6148.421326030003</v>
      </c>
      <c r="O10" s="850">
        <v>3917.7967939300001</v>
      </c>
      <c r="P10" s="1069">
        <v>3690.4923139299999</v>
      </c>
    </row>
    <row r="11" spans="1:16" ht="21" customHeight="1" x14ac:dyDescent="0.25">
      <c r="A11" s="1067" t="s">
        <v>1211</v>
      </c>
      <c r="B11" s="845">
        <v>1028.7893174788417</v>
      </c>
      <c r="C11" s="845">
        <v>907.07284653999989</v>
      </c>
      <c r="D11" s="845">
        <v>1849.5108986200003</v>
      </c>
      <c r="E11" s="845">
        <v>2671.4160272072004</v>
      </c>
      <c r="F11" s="845">
        <v>2000.5645800000009</v>
      </c>
      <c r="G11" s="592">
        <f>G10*0.7</f>
        <v>2000.6980000000001</v>
      </c>
      <c r="H11" s="845">
        <v>2132.6008900000002</v>
      </c>
      <c r="I11" s="818">
        <f t="shared" si="0"/>
        <v>2132.6008900000002</v>
      </c>
      <c r="J11" s="849">
        <f>J10*0.7</f>
        <v>3234.1819999999998</v>
      </c>
      <c r="K11" s="845">
        <v>2466.0852082999991</v>
      </c>
      <c r="L11" s="845">
        <v>2612.2693280903322</v>
      </c>
      <c r="M11" s="845">
        <v>3005.5644638133322</v>
      </c>
      <c r="N11" s="845">
        <v>4303.8949282210015</v>
      </c>
      <c r="O11" s="845">
        <v>2742.4577557510001</v>
      </c>
      <c r="P11" s="1068">
        <v>2583.3446197509998</v>
      </c>
    </row>
    <row r="12" spans="1:16" ht="15.75" thickBot="1" x14ac:dyDescent="0.3">
      <c r="A12" s="1070" t="s">
        <v>1212</v>
      </c>
      <c r="B12" s="1071">
        <v>440.90970749093213</v>
      </c>
      <c r="C12" s="1071">
        <v>388.74550565999999</v>
      </c>
      <c r="D12" s="1071">
        <v>792.64752798000006</v>
      </c>
      <c r="E12" s="1071">
        <v>1144.8925830888002</v>
      </c>
      <c r="F12" s="1071">
        <v>857.38482000000033</v>
      </c>
      <c r="G12" s="1072">
        <f>G10*0.3</f>
        <v>857.44200000000012</v>
      </c>
      <c r="H12" s="1071">
        <v>913.97181000000012</v>
      </c>
      <c r="I12" s="1073">
        <f t="shared" si="0"/>
        <v>913.97181000000012</v>
      </c>
      <c r="J12" s="1072">
        <f>J10*0.3</f>
        <v>1386.078</v>
      </c>
      <c r="K12" s="1071">
        <v>1056.8936606999996</v>
      </c>
      <c r="L12" s="1071">
        <v>1119.5439977529995</v>
      </c>
      <c r="M12" s="1071">
        <v>1288.0990559199995</v>
      </c>
      <c r="N12" s="1071">
        <v>1844.5263978090009</v>
      </c>
      <c r="O12" s="1071">
        <v>1175.339038179</v>
      </c>
      <c r="P12" s="1074">
        <v>1107.1476941789999</v>
      </c>
    </row>
    <row r="13" spans="1:16" ht="30.95" customHeight="1" x14ac:dyDescent="0.25">
      <c r="A13" s="2502" t="s">
        <v>1338</v>
      </c>
      <c r="B13" s="2503"/>
      <c r="C13" s="2503"/>
      <c r="D13" s="2503"/>
      <c r="E13" s="2504"/>
      <c r="F13" s="1066"/>
      <c r="G13" s="1066"/>
      <c r="H13" s="1066"/>
      <c r="I13" s="1066"/>
      <c r="J13" s="1066"/>
      <c r="K13" s="1066"/>
      <c r="L13" s="1066"/>
      <c r="M13" s="1066"/>
      <c r="N13" s="1066"/>
      <c r="O13" s="1066"/>
      <c r="P13" s="1602"/>
    </row>
    <row r="14" spans="1:16" ht="21" customHeight="1" x14ac:dyDescent="0.25">
      <c r="A14" s="1603"/>
      <c r="B14" s="852"/>
      <c r="C14" s="852"/>
      <c r="D14" s="853"/>
      <c r="E14" s="852"/>
      <c r="F14" s="854"/>
      <c r="G14" s="854"/>
      <c r="H14" s="854"/>
      <c r="I14" s="854"/>
      <c r="J14" s="854"/>
      <c r="K14" s="854"/>
      <c r="L14" s="854"/>
      <c r="M14" s="854"/>
      <c r="N14" s="854"/>
      <c r="O14" s="854"/>
      <c r="P14" s="1604"/>
    </row>
    <row r="15" spans="1:16" ht="21" customHeight="1" thickBot="1" x14ac:dyDescent="0.3">
      <c r="A15" s="2505" t="s">
        <v>533</v>
      </c>
      <c r="B15" s="2506"/>
      <c r="C15" s="2506"/>
      <c r="D15" s="2506"/>
      <c r="E15" s="2506"/>
      <c r="F15" s="2506"/>
      <c r="G15" s="2506"/>
      <c r="H15" s="2506"/>
      <c r="I15" s="2506"/>
      <c r="J15" s="2506"/>
      <c r="K15" s="2506"/>
      <c r="L15" s="2506"/>
      <c r="M15" s="2506"/>
      <c r="N15" s="1605"/>
      <c r="O15" s="1605"/>
      <c r="P15" s="1606"/>
    </row>
    <row r="16" spans="1:16" ht="21" customHeight="1" x14ac:dyDescent="0.25">
      <c r="A16" s="856"/>
      <c r="B16" s="852"/>
      <c r="C16" s="852"/>
      <c r="D16" s="853"/>
      <c r="E16" s="852"/>
      <c r="F16" s="854"/>
      <c r="G16" s="854"/>
      <c r="H16" s="854"/>
      <c r="I16" s="854"/>
      <c r="J16" s="854"/>
      <c r="K16" s="854"/>
      <c r="L16" s="854"/>
      <c r="M16" s="854"/>
      <c r="N16" s="854"/>
      <c r="O16" s="854"/>
      <c r="P16" s="855"/>
    </row>
    <row r="17" spans="1:16" ht="21" customHeight="1" x14ac:dyDescent="0.25">
      <c r="A17" s="857"/>
      <c r="B17" s="856"/>
      <c r="C17" s="856"/>
      <c r="D17" s="853"/>
      <c r="E17" s="856"/>
      <c r="F17" s="858"/>
      <c r="G17" s="858"/>
      <c r="H17" s="858"/>
      <c r="I17" s="858"/>
      <c r="J17" s="858"/>
      <c r="K17" s="858"/>
      <c r="L17" s="858"/>
      <c r="M17" s="858"/>
      <c r="N17" s="858"/>
      <c r="O17" s="858"/>
      <c r="P17" s="858"/>
    </row>
    <row r="18" spans="1:16" ht="21" customHeight="1" x14ac:dyDescent="0.25">
      <c r="A18" s="859"/>
      <c r="B18" s="857"/>
      <c r="C18" s="857"/>
      <c r="D18" s="853"/>
      <c r="E18" s="857"/>
      <c r="F18" s="857"/>
      <c r="G18" s="857"/>
      <c r="H18" s="857"/>
      <c r="I18" s="857"/>
      <c r="J18" s="857"/>
      <c r="K18" s="857"/>
      <c r="L18" s="857"/>
      <c r="M18" s="857"/>
      <c r="N18" s="857"/>
      <c r="O18" s="857"/>
      <c r="P18" s="325"/>
    </row>
    <row r="19" spans="1:16" ht="21" customHeight="1" x14ac:dyDescent="0.25">
      <c r="A19" s="860"/>
      <c r="B19" s="859"/>
      <c r="C19" s="859"/>
      <c r="D19" s="859"/>
      <c r="E19" s="859"/>
      <c r="F19" s="859"/>
      <c r="G19" s="859"/>
      <c r="H19" s="859"/>
      <c r="I19" s="859"/>
      <c r="J19" s="859"/>
      <c r="K19" s="859"/>
      <c r="L19" s="325"/>
      <c r="M19" s="325"/>
      <c r="N19" s="325"/>
      <c r="O19" s="325"/>
      <c r="P19" s="325"/>
    </row>
    <row r="20" spans="1:16" ht="21" customHeight="1" x14ac:dyDescent="0.25">
      <c r="A20" s="860"/>
      <c r="B20" s="860"/>
      <c r="C20" s="860"/>
      <c r="D20" s="860"/>
      <c r="E20" s="860"/>
      <c r="F20" s="857"/>
      <c r="G20" s="857"/>
      <c r="H20" s="857"/>
      <c r="I20" s="857"/>
      <c r="J20" s="857"/>
      <c r="K20" s="857"/>
      <c r="L20" s="857"/>
      <c r="M20" s="857"/>
      <c r="N20" s="857"/>
      <c r="O20" s="857"/>
      <c r="P20" s="325"/>
    </row>
    <row r="21" spans="1:16" ht="21" customHeight="1" x14ac:dyDescent="0.25">
      <c r="A21" s="857"/>
      <c r="B21" s="860"/>
      <c r="C21" s="860"/>
      <c r="D21" s="860"/>
      <c r="E21" s="860"/>
      <c r="F21" s="857"/>
      <c r="G21" s="857"/>
      <c r="H21" s="857"/>
      <c r="I21" s="857"/>
      <c r="J21" s="857"/>
      <c r="K21" s="857"/>
      <c r="L21" s="857"/>
      <c r="M21" s="857"/>
      <c r="N21" s="857"/>
      <c r="O21" s="857"/>
      <c r="P21" s="325"/>
    </row>
    <row r="22" spans="1:16" ht="21" customHeight="1" x14ac:dyDescent="0.25">
      <c r="A22" s="857"/>
      <c r="B22" s="857"/>
      <c r="C22" s="857"/>
      <c r="D22" s="857"/>
      <c r="E22" s="857"/>
      <c r="F22" s="857"/>
      <c r="G22" s="857"/>
      <c r="H22" s="857"/>
      <c r="I22" s="857"/>
      <c r="J22" s="857"/>
      <c r="K22" s="857"/>
      <c r="L22" s="857"/>
      <c r="M22" s="857"/>
      <c r="N22" s="2498"/>
      <c r="O22" s="2498"/>
      <c r="P22" s="2499"/>
    </row>
    <row r="23" spans="1:16" ht="21" customHeight="1" x14ac:dyDescent="0.25">
      <c r="A23" s="166" t="s">
        <v>316</v>
      </c>
      <c r="B23" s="396"/>
      <c r="C23" s="396"/>
      <c r="D23" s="396"/>
      <c r="E23" s="396"/>
      <c r="F23" s="9"/>
      <c r="G23" s="9"/>
      <c r="H23" s="9"/>
      <c r="I23" s="9"/>
      <c r="J23" s="308"/>
      <c r="K23" s="9"/>
      <c r="L23" s="9"/>
      <c r="M23" s="9"/>
      <c r="N23" s="37"/>
      <c r="O23" s="37"/>
    </row>
    <row r="24" spans="1:16" ht="21" hidden="1" customHeight="1" x14ac:dyDescent="0.25">
      <c r="A24" s="174">
        <v>1</v>
      </c>
      <c r="B24" s="166"/>
      <c r="C24" s="166"/>
      <c r="D24" s="166"/>
      <c r="E24" s="166"/>
      <c r="F24" s="166"/>
      <c r="G24" s="166"/>
      <c r="H24" s="166"/>
      <c r="I24" s="166"/>
      <c r="J24" s="166"/>
      <c r="K24" s="166"/>
      <c r="L24" s="9"/>
      <c r="M24" s="9"/>
      <c r="N24" s="9"/>
      <c r="O24" s="9"/>
    </row>
    <row r="25" spans="1:16" ht="34.5" hidden="1" customHeight="1" x14ac:dyDescent="0.25">
      <c r="A25" s="179">
        <v>2</v>
      </c>
      <c r="B25" s="174"/>
      <c r="C25" s="174"/>
      <c r="D25" s="174"/>
      <c r="E25" s="174"/>
      <c r="F25" s="174" t="s">
        <v>433</v>
      </c>
      <c r="G25" s="2421"/>
      <c r="H25" s="2421"/>
      <c r="I25" s="2421"/>
      <c r="J25" s="2421"/>
      <c r="K25" s="2422"/>
    </row>
    <row r="26" spans="1:16" ht="35.25" hidden="1" customHeight="1" x14ac:dyDescent="0.25">
      <c r="A26" s="174">
        <v>3</v>
      </c>
      <c r="B26" s="179"/>
      <c r="C26" s="179"/>
      <c r="D26" s="179"/>
      <c r="E26" s="179"/>
      <c r="F26" s="15" t="s">
        <v>440</v>
      </c>
      <c r="G26" s="166"/>
      <c r="H26" s="166"/>
      <c r="I26" s="166"/>
      <c r="J26" s="166"/>
      <c r="K26" s="183"/>
    </row>
    <row r="27" spans="1:16" ht="22.5" hidden="1" customHeight="1" x14ac:dyDescent="0.25">
      <c r="A27" s="174">
        <v>4</v>
      </c>
      <c r="B27" s="392"/>
      <c r="C27" s="392"/>
      <c r="D27" s="392"/>
      <c r="E27" s="392"/>
      <c r="F27" s="133" t="s">
        <v>425</v>
      </c>
      <c r="G27" s="132"/>
      <c r="H27" s="132"/>
      <c r="I27" s="132"/>
      <c r="J27" s="307"/>
      <c r="K27" s="180"/>
    </row>
    <row r="28" spans="1:16" hidden="1" x14ac:dyDescent="0.25">
      <c r="A28" s="174">
        <v>5</v>
      </c>
      <c r="B28" s="174"/>
      <c r="C28" s="174"/>
      <c r="D28" s="174"/>
      <c r="E28" s="174"/>
      <c r="F28" s="2" t="s">
        <v>426</v>
      </c>
      <c r="G28" s="2489"/>
      <c r="H28" s="2489"/>
      <c r="I28" s="2489"/>
      <c r="J28" s="2489"/>
      <c r="K28" s="2490"/>
    </row>
    <row r="29" spans="1:16" ht="30" hidden="1" x14ac:dyDescent="0.25">
      <c r="B29" s="174"/>
      <c r="C29" s="174"/>
      <c r="D29" s="174"/>
      <c r="E29" s="174"/>
      <c r="F29" s="2" t="s">
        <v>428</v>
      </c>
      <c r="G29" s="132"/>
      <c r="H29" s="132"/>
      <c r="I29" s="132"/>
      <c r="J29" s="307"/>
      <c r="K29" s="180"/>
    </row>
    <row r="30" spans="1:16" ht="21" customHeight="1" x14ac:dyDescent="0.25"/>
    <row r="31" spans="1:16" ht="21" customHeight="1" x14ac:dyDescent="0.25"/>
    <row r="32" spans="1:16"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sheetData>
  <mergeCells count="16">
    <mergeCell ref="K2:L2"/>
    <mergeCell ref="A1:P1"/>
    <mergeCell ref="N22:P22"/>
    <mergeCell ref="O2:P2"/>
    <mergeCell ref="O3:P3"/>
    <mergeCell ref="B4:F4"/>
    <mergeCell ref="K3:L3"/>
    <mergeCell ref="A13:E13"/>
    <mergeCell ref="G5:I5"/>
    <mergeCell ref="J4:K4"/>
    <mergeCell ref="A15:M15"/>
    <mergeCell ref="G25:K25"/>
    <mergeCell ref="G28:K28"/>
    <mergeCell ref="G4:I4"/>
    <mergeCell ref="J5:K5"/>
    <mergeCell ref="A4:A6"/>
  </mergeCells>
  <pageMargins left="0.7" right="0.7" top="0.75" bottom="0.75" header="0.3" footer="0.3"/>
  <pageSetup paperSize="9" scale="13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O15"/>
  <sheetViews>
    <sheetView view="pageBreakPreview" zoomScaleNormal="100" zoomScaleSheetLayoutView="100" workbookViewId="0">
      <selection sqref="A1:D1"/>
    </sheetView>
  </sheetViews>
  <sheetFormatPr defaultColWidth="9.140625" defaultRowHeight="15" x14ac:dyDescent="0.25"/>
  <cols>
    <col min="1" max="1" width="24.7109375" style="390" customWidth="1"/>
    <col min="2" max="6" width="10.28515625" style="390" hidden="1" customWidth="1"/>
    <col min="7" max="7" width="12.5703125" style="390" hidden="1" customWidth="1"/>
    <col min="8" max="8" width="10.7109375" style="390" hidden="1" customWidth="1"/>
    <col min="9" max="9" width="13" style="511" customWidth="1"/>
    <col min="10" max="12" width="13" style="390" customWidth="1"/>
    <col min="13" max="13" width="11.5703125" style="390" customWidth="1"/>
    <col min="14" max="16384" width="9.140625" style="390"/>
  </cols>
  <sheetData>
    <row r="1" spans="1:15" x14ac:dyDescent="0.25">
      <c r="A1" s="1607" t="s">
        <v>1190</v>
      </c>
      <c r="B1" s="1608"/>
      <c r="C1" s="1608"/>
      <c r="D1" s="1608"/>
      <c r="E1" s="1608"/>
      <c r="F1" s="1608"/>
      <c r="G1" s="1608"/>
      <c r="H1" s="1608"/>
      <c r="I1" s="1608"/>
      <c r="J1" s="1608"/>
      <c r="K1" s="1231"/>
      <c r="L1" s="1587"/>
      <c r="M1" s="1231"/>
      <c r="N1" s="1231"/>
      <c r="O1" s="1587"/>
    </row>
    <row r="2" spans="1:15" x14ac:dyDescent="0.25">
      <c r="A2" s="1538" t="s">
        <v>471</v>
      </c>
      <c r="B2" s="1539"/>
      <c r="C2" s="1539"/>
      <c r="D2" s="1539"/>
      <c r="E2" s="1539"/>
      <c r="F2" s="1539"/>
      <c r="G2" s="1539"/>
      <c r="H2" s="2279" t="s">
        <v>1038</v>
      </c>
      <c r="I2" s="2279"/>
      <c r="J2" s="2279"/>
      <c r="K2" s="2024"/>
      <c r="L2" s="1609"/>
      <c r="M2" s="1449"/>
      <c r="N2" s="1449"/>
      <c r="O2" s="1609"/>
    </row>
    <row r="3" spans="1:15" ht="15.75" thickBot="1" x14ac:dyDescent="0.3">
      <c r="A3" s="2016"/>
      <c r="B3" s="2017"/>
      <c r="C3" s="2017"/>
      <c r="D3" s="2017"/>
      <c r="E3" s="2017"/>
      <c r="F3" s="2017"/>
      <c r="G3" s="2017"/>
      <c r="H3" s="2017"/>
      <c r="I3" s="2017"/>
      <c r="J3" s="2017"/>
      <c r="K3" s="2024"/>
      <c r="L3" s="1609"/>
      <c r="M3" s="1449"/>
      <c r="N3" s="1449"/>
      <c r="O3" s="1609"/>
    </row>
    <row r="4" spans="1:15" x14ac:dyDescent="0.25">
      <c r="A4" s="2492" t="s">
        <v>48</v>
      </c>
      <c r="B4" s="2509" t="s">
        <v>836</v>
      </c>
      <c r="C4" s="2510"/>
      <c r="D4" s="2510"/>
      <c r="E4" s="2510"/>
      <c r="F4" s="2511"/>
      <c r="G4" s="2252" t="s">
        <v>994</v>
      </c>
      <c r="H4" s="2252"/>
      <c r="I4" s="2244" t="s">
        <v>757</v>
      </c>
      <c r="J4" s="2512"/>
      <c r="K4" s="2252" t="s">
        <v>1111</v>
      </c>
      <c r="L4" s="2507"/>
      <c r="M4" s="1449"/>
      <c r="N4" s="1449"/>
      <c r="O4" s="1609"/>
    </row>
    <row r="5" spans="1:15" ht="14.45" customHeight="1" x14ac:dyDescent="0.25">
      <c r="A5" s="2493"/>
      <c r="B5" s="2030" t="s">
        <v>1191</v>
      </c>
      <c r="C5" s="2030" t="s">
        <v>841</v>
      </c>
      <c r="D5" s="2030" t="s">
        <v>842</v>
      </c>
      <c r="E5" s="2030" t="s">
        <v>843</v>
      </c>
      <c r="F5" s="2030" t="s">
        <v>844</v>
      </c>
      <c r="G5" s="2456" t="s">
        <v>845</v>
      </c>
      <c r="H5" s="2456"/>
      <c r="I5" s="2456" t="s">
        <v>758</v>
      </c>
      <c r="J5" s="2199"/>
      <c r="K5" s="2456" t="s">
        <v>759</v>
      </c>
      <c r="L5" s="2508"/>
      <c r="M5" s="1449"/>
      <c r="N5" s="1449"/>
      <c r="O5" s="1609"/>
    </row>
    <row r="6" spans="1:15" ht="30" x14ac:dyDescent="0.25">
      <c r="A6" s="2494"/>
      <c r="B6" s="2022" t="s">
        <v>769</v>
      </c>
      <c r="C6" s="2022" t="s">
        <v>769</v>
      </c>
      <c r="D6" s="2022" t="s">
        <v>769</v>
      </c>
      <c r="E6" s="2022" t="s">
        <v>769</v>
      </c>
      <c r="F6" s="2022" t="s">
        <v>769</v>
      </c>
      <c r="G6" s="2015" t="s">
        <v>764</v>
      </c>
      <c r="H6" s="887" t="s">
        <v>766</v>
      </c>
      <c r="I6" s="2015" t="s">
        <v>764</v>
      </c>
      <c r="J6" s="1334" t="s">
        <v>767</v>
      </c>
      <c r="K6" s="2015" t="s">
        <v>764</v>
      </c>
      <c r="L6" s="1019" t="s">
        <v>767</v>
      </c>
      <c r="M6" s="1449"/>
      <c r="N6" s="1449"/>
      <c r="O6" s="1609"/>
    </row>
    <row r="7" spans="1:15" ht="15.75" thickBot="1" x14ac:dyDescent="0.3">
      <c r="A7" s="1075" t="s">
        <v>553</v>
      </c>
      <c r="B7" s="1076">
        <v>9.6824167312161258E-2</v>
      </c>
      <c r="C7" s="1076">
        <v>6.2853107344632786E-2</v>
      </c>
      <c r="D7" s="1076">
        <v>5.6478405315614655E-2</v>
      </c>
      <c r="E7" s="1076">
        <v>4.1194968553459166E-2</v>
      </c>
      <c r="F7" s="1076">
        <v>3.0806402899426155E-2</v>
      </c>
      <c r="G7" s="1077"/>
      <c r="H7" s="1076">
        <v>5.4497509522414278E-2</v>
      </c>
      <c r="I7" s="1078"/>
      <c r="J7" s="1335">
        <v>5.2978492248421181E-2</v>
      </c>
      <c r="K7" s="1336"/>
      <c r="L7" s="1393">
        <v>5.2978492248421181E-2</v>
      </c>
      <c r="M7" s="1449"/>
      <c r="N7" s="1449"/>
      <c r="O7" s="1609"/>
    </row>
    <row r="8" spans="1:15" x14ac:dyDescent="0.25">
      <c r="A8" s="1482" t="s">
        <v>1201</v>
      </c>
      <c r="B8" s="2024"/>
      <c r="C8" s="2024"/>
      <c r="D8" s="2024"/>
      <c r="E8" s="2024"/>
      <c r="F8" s="2024"/>
      <c r="G8" s="2024"/>
      <c r="H8" s="2024"/>
      <c r="I8" s="2024"/>
      <c r="J8" s="2024"/>
      <c r="K8" s="2024"/>
      <c r="L8" s="1609"/>
      <c r="M8" s="1449"/>
      <c r="N8" s="1449"/>
      <c r="O8" s="1609"/>
    </row>
    <row r="9" spans="1:15" ht="75" x14ac:dyDescent="0.25">
      <c r="A9" s="2033" t="s">
        <v>1328</v>
      </c>
      <c r="B9" s="2024"/>
      <c r="C9" s="2024"/>
      <c r="D9" s="2024"/>
      <c r="E9" s="2024"/>
      <c r="F9" s="2024"/>
      <c r="G9" s="2024"/>
      <c r="H9" s="2024"/>
      <c r="I9" s="2024"/>
      <c r="J9" s="1610"/>
      <c r="K9" s="2024"/>
      <c r="L9" s="1609"/>
      <c r="M9" s="1449"/>
      <c r="N9" s="1449"/>
      <c r="O9" s="1609"/>
    </row>
    <row r="10" spans="1:15" x14ac:dyDescent="0.25">
      <c r="A10" s="1482"/>
      <c r="B10" s="2024"/>
      <c r="C10" s="2024"/>
      <c r="D10" s="2024"/>
      <c r="E10" s="2024"/>
      <c r="F10" s="2024"/>
      <c r="G10" s="2024"/>
      <c r="H10" s="2024"/>
      <c r="I10" s="2024"/>
      <c r="J10" s="2024"/>
      <c r="K10" s="2024"/>
      <c r="L10" s="1609"/>
      <c r="M10" s="1449"/>
      <c r="N10" s="1449"/>
      <c r="O10" s="1609"/>
    </row>
    <row r="11" spans="1:15" ht="15.75" thickBot="1" x14ac:dyDescent="0.3">
      <c r="A11" s="2037"/>
      <c r="B11" s="2035"/>
      <c r="C11" s="2035"/>
      <c r="D11" s="2035"/>
      <c r="E11" s="2035"/>
      <c r="F11" s="2035"/>
      <c r="G11" s="2035"/>
      <c r="H11" s="2035"/>
      <c r="I11" s="2035"/>
      <c r="J11" s="2035"/>
      <c r="K11" s="2034" t="s">
        <v>533</v>
      </c>
      <c r="L11" s="2036"/>
      <c r="M11" s="2035"/>
      <c r="N11" s="2035"/>
      <c r="O11" s="2036"/>
    </row>
    <row r="12" spans="1:15" x14ac:dyDescent="0.25">
      <c r="B12" s="670"/>
    </row>
    <row r="13" spans="1:15" x14ac:dyDescent="0.25">
      <c r="B13" s="670"/>
    </row>
    <row r="14" spans="1:15" x14ac:dyDescent="0.25">
      <c r="B14" s="670"/>
    </row>
    <row r="15" spans="1:15" x14ac:dyDescent="0.25">
      <c r="B15" s="670"/>
    </row>
  </sheetData>
  <mergeCells count="9">
    <mergeCell ref="H2:J2"/>
    <mergeCell ref="K4:L4"/>
    <mergeCell ref="K5:L5"/>
    <mergeCell ref="A4:A6"/>
    <mergeCell ref="B4:F4"/>
    <mergeCell ref="G4:H4"/>
    <mergeCell ref="G5:H5"/>
    <mergeCell ref="I4:J4"/>
    <mergeCell ref="I5:J5"/>
  </mergeCells>
  <pageMargins left="0.7" right="0.7" top="0.75" bottom="0.75" header="0.3" footer="0.3"/>
  <pageSetup paperSize="9" scale="1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pageSetUpPr fitToPage="1"/>
  </sheetPr>
  <dimension ref="A1:L17"/>
  <sheetViews>
    <sheetView view="pageBreakPreview" zoomScale="85" zoomScaleNormal="85" zoomScaleSheetLayoutView="85" workbookViewId="0">
      <selection sqref="A1:D1"/>
    </sheetView>
  </sheetViews>
  <sheetFormatPr defaultColWidth="9.140625" defaultRowHeight="15" x14ac:dyDescent="0.25"/>
  <cols>
    <col min="1" max="1" width="4.140625" style="301" customWidth="1"/>
    <col min="2" max="2" width="17.42578125" style="301" customWidth="1"/>
    <col min="3" max="3" width="24.140625" style="301" customWidth="1"/>
    <col min="4" max="4" width="24.85546875" style="301" customWidth="1"/>
    <col min="5" max="5" width="25.42578125" style="301" customWidth="1"/>
    <col min="6" max="16384" width="9.140625" style="301"/>
  </cols>
  <sheetData>
    <row r="1" spans="1:12" ht="18.75" customHeight="1" x14ac:dyDescent="0.25">
      <c r="A1" s="1478"/>
      <c r="B1" s="1479" t="s">
        <v>1176</v>
      </c>
      <c r="C1" s="1480"/>
      <c r="D1" s="1480"/>
      <c r="E1" s="1481"/>
    </row>
    <row r="2" spans="1:12" ht="15.75" customHeight="1" thickBot="1" x14ac:dyDescent="0.3">
      <c r="A2" s="1482"/>
      <c r="B2" s="1449"/>
      <c r="C2" s="1483"/>
      <c r="D2" s="1483"/>
      <c r="E2" s="1484"/>
    </row>
    <row r="3" spans="1:12" ht="33" customHeight="1" x14ac:dyDescent="0.25">
      <c r="A3" s="2089">
        <v>1</v>
      </c>
      <c r="B3" s="2096" t="s">
        <v>1376</v>
      </c>
      <c r="C3" s="2096"/>
      <c r="D3" s="2096"/>
      <c r="E3" s="2097"/>
    </row>
    <row r="4" spans="1:12" ht="15.75" x14ac:dyDescent="0.25">
      <c r="A4" s="2090"/>
      <c r="B4" s="574" t="s">
        <v>772</v>
      </c>
      <c r="C4" s="575" t="s">
        <v>773</v>
      </c>
      <c r="D4" s="575" t="s">
        <v>757</v>
      </c>
      <c r="E4" s="921" t="s">
        <v>829</v>
      </c>
    </row>
    <row r="5" spans="1:12" ht="15.75" customHeight="1" x14ac:dyDescent="0.25">
      <c r="A5" s="2090"/>
      <c r="B5" s="1416" t="s">
        <v>830</v>
      </c>
      <c r="C5" s="2098" t="s">
        <v>831</v>
      </c>
      <c r="D5" s="2098"/>
      <c r="E5" s="2099"/>
    </row>
    <row r="6" spans="1:12" ht="38.25" customHeight="1" x14ac:dyDescent="0.25">
      <c r="A6" s="2090"/>
      <c r="B6" s="1416" t="s">
        <v>774</v>
      </c>
      <c r="C6" s="402" t="s">
        <v>832</v>
      </c>
      <c r="D6" s="402" t="s">
        <v>833</v>
      </c>
      <c r="E6" s="922" t="s">
        <v>758</v>
      </c>
    </row>
    <row r="7" spans="1:12" ht="54.75" customHeight="1" x14ac:dyDescent="0.25">
      <c r="A7" s="2090"/>
      <c r="B7" s="1416" t="s">
        <v>775</v>
      </c>
      <c r="C7" s="402" t="s">
        <v>833</v>
      </c>
      <c r="D7" s="402" t="s">
        <v>758</v>
      </c>
      <c r="E7" s="922" t="s">
        <v>759</v>
      </c>
    </row>
    <row r="8" spans="1:12" ht="15.75" x14ac:dyDescent="0.25">
      <c r="A8" s="2090"/>
      <c r="B8" s="1416" t="s">
        <v>776</v>
      </c>
      <c r="C8" s="402" t="s">
        <v>758</v>
      </c>
      <c r="D8" s="402" t="s">
        <v>759</v>
      </c>
      <c r="E8" s="922" t="s">
        <v>760</v>
      </c>
    </row>
    <row r="9" spans="1:12" ht="15.75" x14ac:dyDescent="0.25">
      <c r="A9" s="2090"/>
      <c r="B9" s="1416" t="s">
        <v>777</v>
      </c>
      <c r="C9" s="402" t="s">
        <v>759</v>
      </c>
      <c r="D9" s="402" t="s">
        <v>760</v>
      </c>
      <c r="E9" s="922" t="s">
        <v>761</v>
      </c>
    </row>
    <row r="10" spans="1:12" ht="15.75" x14ac:dyDescent="0.25">
      <c r="A10" s="2091"/>
      <c r="B10" s="571" t="s">
        <v>778</v>
      </c>
      <c r="C10" s="572" t="s">
        <v>760</v>
      </c>
      <c r="D10" s="572" t="s">
        <v>761</v>
      </c>
      <c r="E10" s="923" t="s">
        <v>762</v>
      </c>
    </row>
    <row r="11" spans="1:12" ht="47.25" customHeight="1" x14ac:dyDescent="0.25">
      <c r="A11" s="924"/>
      <c r="B11" s="2100" t="s">
        <v>834</v>
      </c>
      <c r="C11" s="2100"/>
      <c r="D11" s="2100"/>
      <c r="E11" s="2101"/>
    </row>
    <row r="12" spans="1:12" ht="33.75" customHeight="1" x14ac:dyDescent="0.25">
      <c r="A12" s="925">
        <v>2</v>
      </c>
      <c r="B12" s="2102" t="s">
        <v>1012</v>
      </c>
      <c r="C12" s="2102"/>
      <c r="D12" s="2102"/>
      <c r="E12" s="2103"/>
      <c r="F12" s="318"/>
      <c r="G12" s="318"/>
      <c r="H12" s="318"/>
      <c r="I12" s="318"/>
      <c r="J12" s="318"/>
      <c r="K12" s="318"/>
      <c r="L12" s="318"/>
    </row>
    <row r="13" spans="1:12" ht="35.25" customHeight="1" x14ac:dyDescent="0.25">
      <c r="A13" s="925">
        <v>3</v>
      </c>
      <c r="B13" s="2102" t="s">
        <v>945</v>
      </c>
      <c r="C13" s="2102"/>
      <c r="D13" s="2102"/>
      <c r="E13" s="2103"/>
      <c r="F13" s="318"/>
      <c r="G13" s="318"/>
      <c r="H13" s="318"/>
      <c r="I13" s="318"/>
      <c r="J13" s="318"/>
      <c r="K13" s="318"/>
    </row>
    <row r="14" spans="1:12" ht="30.75" customHeight="1" x14ac:dyDescent="0.25">
      <c r="A14" s="925">
        <v>4</v>
      </c>
      <c r="B14" s="2092" t="s">
        <v>1013</v>
      </c>
      <c r="C14" s="2092"/>
      <c r="D14" s="2092"/>
      <c r="E14" s="2093"/>
    </row>
    <row r="15" spans="1:12" ht="30.75" customHeight="1" x14ac:dyDescent="0.25">
      <c r="A15" s="925">
        <v>5</v>
      </c>
      <c r="B15" s="2092" t="s">
        <v>1154</v>
      </c>
      <c r="C15" s="2092"/>
      <c r="D15" s="2092"/>
      <c r="E15" s="2093"/>
    </row>
    <row r="16" spans="1:12" ht="30.75" customHeight="1" x14ac:dyDescent="0.25">
      <c r="A16" s="925">
        <v>6</v>
      </c>
      <c r="B16" s="2092" t="s">
        <v>1155</v>
      </c>
      <c r="C16" s="2092"/>
      <c r="D16" s="2092"/>
      <c r="E16" s="2093"/>
    </row>
    <row r="17" spans="1:5" ht="66.75" customHeight="1" thickBot="1" x14ac:dyDescent="0.3">
      <c r="A17" s="926">
        <v>7</v>
      </c>
      <c r="B17" s="2094" t="s">
        <v>1177</v>
      </c>
      <c r="C17" s="2094"/>
      <c r="D17" s="2094"/>
      <c r="E17" s="2095"/>
    </row>
  </sheetData>
  <mergeCells count="10">
    <mergeCell ref="A3:A10"/>
    <mergeCell ref="B15:E15"/>
    <mergeCell ref="B16:E16"/>
    <mergeCell ref="B17:E17"/>
    <mergeCell ref="B3:E3"/>
    <mergeCell ref="C5:E5"/>
    <mergeCell ref="B14:E14"/>
    <mergeCell ref="B11:E11"/>
    <mergeCell ref="B12:E12"/>
    <mergeCell ref="B13:E13"/>
  </mergeCells>
  <pageMargins left="0.70866141732283505" right="0.70866141732283505" top="0.74803149606299202" bottom="0.74803149606299202" header="0.31496062992126" footer="0.31496062992126"/>
  <pageSetup paperSize="9" scale="9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N17"/>
  <sheetViews>
    <sheetView view="pageBreakPreview" zoomScaleNormal="100" zoomScaleSheetLayoutView="100" workbookViewId="0">
      <selection sqref="A1:D1"/>
    </sheetView>
  </sheetViews>
  <sheetFormatPr defaultColWidth="9.140625" defaultRowHeight="15" x14ac:dyDescent="0.25"/>
  <cols>
    <col min="1" max="1" width="32.5703125" style="390" customWidth="1"/>
    <col min="2" max="6" width="10.5703125" style="390" hidden="1" customWidth="1"/>
    <col min="7" max="7" width="12.5703125" style="390" hidden="1" customWidth="1"/>
    <col min="8" max="8" width="10.5703125" style="390" hidden="1" customWidth="1"/>
    <col min="9" max="9" width="12.140625" style="511" customWidth="1"/>
    <col min="10" max="12" width="12.140625" style="390" customWidth="1"/>
    <col min="13" max="16384" width="9.140625" style="390"/>
  </cols>
  <sheetData>
    <row r="1" spans="1:14" x14ac:dyDescent="0.25">
      <c r="A1" s="1607" t="s">
        <v>1190</v>
      </c>
      <c r="B1" s="1608"/>
      <c r="C1" s="1608"/>
      <c r="D1" s="1608"/>
      <c r="E1" s="1608"/>
      <c r="F1" s="1608"/>
      <c r="G1" s="1608"/>
      <c r="H1" s="1608"/>
      <c r="I1" s="1608"/>
      <c r="J1" s="1608"/>
      <c r="K1" s="1231"/>
      <c r="L1" s="1587"/>
      <c r="M1" s="1231"/>
      <c r="N1" s="1587"/>
    </row>
    <row r="2" spans="1:14" x14ac:dyDescent="0.25">
      <c r="A2" s="1538" t="s">
        <v>455</v>
      </c>
      <c r="B2" s="1539"/>
      <c r="C2" s="1539"/>
      <c r="D2" s="1539"/>
      <c r="E2" s="1539"/>
      <c r="F2" s="1539"/>
      <c r="G2" s="1539"/>
      <c r="H2" s="1539"/>
      <c r="I2" s="1539"/>
      <c r="J2" s="1539" t="s">
        <v>1037</v>
      </c>
      <c r="K2" s="2024"/>
      <c r="L2" s="1609"/>
      <c r="M2" s="1449"/>
      <c r="N2" s="1609"/>
    </row>
    <row r="3" spans="1:14" ht="15.75" thickBot="1" x14ac:dyDescent="0.3">
      <c r="A3" s="2016"/>
      <c r="B3" s="2017"/>
      <c r="C3" s="2017"/>
      <c r="D3" s="2017"/>
      <c r="E3" s="2017"/>
      <c r="F3" s="2017"/>
      <c r="G3" s="2017"/>
      <c r="H3" s="2017"/>
      <c r="I3" s="2017"/>
      <c r="J3" s="2017"/>
      <c r="K3" s="2024"/>
      <c r="L3" s="1609"/>
      <c r="M3" s="1449"/>
      <c r="N3" s="1609"/>
    </row>
    <row r="4" spans="1:14" x14ac:dyDescent="0.25">
      <c r="A4" s="2492" t="s">
        <v>48</v>
      </c>
      <c r="B4" s="2509" t="s">
        <v>836</v>
      </c>
      <c r="C4" s="2510"/>
      <c r="D4" s="2510"/>
      <c r="E4" s="2510"/>
      <c r="F4" s="2511"/>
      <c r="G4" s="2312" t="s">
        <v>756</v>
      </c>
      <c r="H4" s="2312"/>
      <c r="I4" s="2197" t="s">
        <v>757</v>
      </c>
      <c r="J4" s="2307"/>
      <c r="K4" s="2197" t="s">
        <v>1111</v>
      </c>
      <c r="L4" s="2307"/>
      <c r="M4" s="1449"/>
      <c r="N4" s="1609"/>
    </row>
    <row r="5" spans="1:14" ht="14.45" customHeight="1" x14ac:dyDescent="0.25">
      <c r="A5" s="2493"/>
      <c r="B5" s="2030" t="s">
        <v>1191</v>
      </c>
      <c r="C5" s="2030" t="s">
        <v>841</v>
      </c>
      <c r="D5" s="2030" t="s">
        <v>842</v>
      </c>
      <c r="E5" s="2030" t="s">
        <v>843</v>
      </c>
      <c r="F5" s="2030" t="s">
        <v>844</v>
      </c>
      <c r="G5" s="2199" t="s">
        <v>845</v>
      </c>
      <c r="H5" s="2253"/>
      <c r="I5" s="2253" t="s">
        <v>758</v>
      </c>
      <c r="J5" s="2316"/>
      <c r="K5" s="2253" t="s">
        <v>759</v>
      </c>
      <c r="L5" s="2316"/>
      <c r="M5" s="1449"/>
      <c r="N5" s="1609"/>
    </row>
    <row r="6" spans="1:14" ht="30" x14ac:dyDescent="0.25">
      <c r="A6" s="2494"/>
      <c r="B6" s="2022" t="s">
        <v>769</v>
      </c>
      <c r="C6" s="2022" t="s">
        <v>769</v>
      </c>
      <c r="D6" s="2022" t="s">
        <v>769</v>
      </c>
      <c r="E6" s="2022" t="s">
        <v>769</v>
      </c>
      <c r="F6" s="2022" t="s">
        <v>769</v>
      </c>
      <c r="G6" s="2015" t="s">
        <v>764</v>
      </c>
      <c r="H6" s="887" t="s">
        <v>766</v>
      </c>
      <c r="I6" s="2015" t="s">
        <v>764</v>
      </c>
      <c r="J6" s="1019" t="s">
        <v>767</v>
      </c>
      <c r="K6" s="2015" t="s">
        <v>764</v>
      </c>
      <c r="L6" s="1019" t="s">
        <v>767</v>
      </c>
      <c r="M6" s="1449"/>
      <c r="N6" s="1609"/>
    </row>
    <row r="7" spans="1:14" ht="15.75" thickBot="1" x14ac:dyDescent="0.3">
      <c r="A7" s="1075" t="s">
        <v>555</v>
      </c>
      <c r="B7" s="1076">
        <v>5.2385406922357269E-2</v>
      </c>
      <c r="C7" s="1076">
        <v>1.244444444444448E-2</v>
      </c>
      <c r="D7" s="1076">
        <v>-3.687445127304656E-2</v>
      </c>
      <c r="E7" s="1076">
        <v>1.7319963536918781E-2</v>
      </c>
      <c r="F7" s="1076">
        <v>2.9569892473118475E-2</v>
      </c>
      <c r="G7" s="1052"/>
      <c r="H7" s="1076">
        <v>4.2645778938207091E-2</v>
      </c>
      <c r="I7" s="1076"/>
      <c r="J7" s="1079">
        <v>2.9636720743118516E-2</v>
      </c>
      <c r="K7" s="1076"/>
      <c r="L7" s="1079">
        <v>2.9636720743118516E-2</v>
      </c>
      <c r="M7" s="1449"/>
      <c r="N7" s="1609"/>
    </row>
    <row r="8" spans="1:14" x14ac:dyDescent="0.25">
      <c r="A8" s="1482"/>
      <c r="B8" s="2024"/>
      <c r="C8" s="2024"/>
      <c r="D8" s="2024"/>
      <c r="E8" s="2024"/>
      <c r="F8" s="2024"/>
      <c r="G8" s="2024"/>
      <c r="H8" s="2024"/>
      <c r="I8" s="2024"/>
      <c r="J8" s="2024"/>
      <c r="K8" s="2024"/>
      <c r="L8" s="1609"/>
      <c r="M8" s="1449"/>
      <c r="N8" s="1609"/>
    </row>
    <row r="9" spans="1:14" ht="60" x14ac:dyDescent="0.25">
      <c r="A9" s="2033" t="s">
        <v>1329</v>
      </c>
      <c r="B9" s="2024"/>
      <c r="C9" s="2024"/>
      <c r="D9" s="2024"/>
      <c r="E9" s="2024"/>
      <c r="F9" s="2024"/>
      <c r="G9" s="2024"/>
      <c r="H9" s="2024"/>
      <c r="I9" s="2024"/>
      <c r="J9" s="1610"/>
      <c r="K9" s="2024"/>
      <c r="L9" s="1609"/>
      <c r="M9" s="1449"/>
      <c r="N9" s="1609"/>
    </row>
    <row r="10" spans="1:14" x14ac:dyDescent="0.25">
      <c r="A10" s="1482"/>
      <c r="B10" s="2024"/>
      <c r="C10" s="1611"/>
      <c r="D10" s="2024"/>
      <c r="E10" s="2024"/>
      <c r="F10" s="2024"/>
      <c r="G10" s="2024"/>
      <c r="H10" s="2024"/>
      <c r="I10" s="2024"/>
      <c r="J10" s="2024"/>
      <c r="K10" s="2024"/>
      <c r="L10" s="1609"/>
      <c r="M10" s="1449"/>
      <c r="N10" s="1609"/>
    </row>
    <row r="11" spans="1:14" ht="15.75" thickBot="1" x14ac:dyDescent="0.3">
      <c r="A11" s="2037"/>
      <c r="B11" s="2035"/>
      <c r="C11" s="2035"/>
      <c r="D11" s="2035"/>
      <c r="E11" s="2035"/>
      <c r="F11" s="2035"/>
      <c r="G11" s="2035"/>
      <c r="H11" s="2035"/>
      <c r="I11" s="2035"/>
      <c r="J11" s="2035"/>
      <c r="K11" s="2034" t="s">
        <v>533</v>
      </c>
      <c r="L11" s="2036"/>
      <c r="M11" s="2035"/>
      <c r="N11" s="2036"/>
    </row>
    <row r="12" spans="1:14" x14ac:dyDescent="0.25">
      <c r="C12" s="670"/>
    </row>
    <row r="13" spans="1:14" x14ac:dyDescent="0.25">
      <c r="C13" s="670"/>
    </row>
    <row r="14" spans="1:14" x14ac:dyDescent="0.25">
      <c r="C14" s="670"/>
    </row>
    <row r="15" spans="1:14" x14ac:dyDescent="0.25">
      <c r="C15" s="670"/>
    </row>
    <row r="16" spans="1:14" x14ac:dyDescent="0.25">
      <c r="C16" s="670"/>
    </row>
    <row r="17" spans="3:3" x14ac:dyDescent="0.25">
      <c r="C17" s="670"/>
    </row>
  </sheetData>
  <mergeCells count="8">
    <mergeCell ref="K4:L4"/>
    <mergeCell ref="K5:L5"/>
    <mergeCell ref="A4:A6"/>
    <mergeCell ref="B4:F4"/>
    <mergeCell ref="G4:H4"/>
    <mergeCell ref="G5:H5"/>
    <mergeCell ref="I4:J4"/>
    <mergeCell ref="I5:J5"/>
  </mergeCells>
  <pageMargins left="0.7" right="0.7" top="0.75" bottom="0.75" header="0.3" footer="0.3"/>
  <pageSetup paperSize="9" scale="10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P53"/>
  <sheetViews>
    <sheetView showGridLines="0" view="pageBreakPreview" topLeftCell="A2" zoomScale="85" zoomScaleNormal="100" zoomScaleSheetLayoutView="85" workbookViewId="0">
      <selection sqref="A1:D1"/>
    </sheetView>
  </sheetViews>
  <sheetFormatPr defaultColWidth="9.140625" defaultRowHeight="15" x14ac:dyDescent="0.25"/>
  <cols>
    <col min="1" max="1" width="4.28515625" style="409" customWidth="1"/>
    <col min="2" max="2" width="27.5703125" style="409" customWidth="1"/>
    <col min="3" max="3" width="13.7109375" style="409" hidden="1" customWidth="1"/>
    <col min="4" max="4" width="12.85546875" style="409" hidden="1" customWidth="1"/>
    <col min="5" max="7" width="10.42578125" style="409" hidden="1" customWidth="1"/>
    <col min="8" max="8" width="16.28515625" style="409" hidden="1" customWidth="1"/>
    <col min="9" max="9" width="16.7109375" style="409" hidden="1" customWidth="1"/>
    <col min="10" max="10" width="17" style="409" hidden="1" customWidth="1"/>
    <col min="11" max="11" width="16.7109375" style="409" hidden="1" customWidth="1"/>
    <col min="12" max="13" width="10.42578125" style="409" bestFit="1" customWidth="1"/>
    <col min="14" max="16" width="10.42578125" style="409" hidden="1" customWidth="1"/>
    <col min="17" max="16384" width="9.140625" style="409"/>
  </cols>
  <sheetData>
    <row r="1" spans="1:16" ht="15.75" hidden="1" thickBot="1" x14ac:dyDescent="0.3">
      <c r="A1" s="2038"/>
      <c r="B1" s="2039"/>
      <c r="C1" s="2039"/>
      <c r="D1" s="2039"/>
      <c r="E1" s="2039"/>
      <c r="F1" s="2039"/>
      <c r="G1" s="2039"/>
      <c r="H1" s="2039"/>
      <c r="I1" s="2039"/>
      <c r="J1" s="2039"/>
      <c r="K1" s="2039"/>
      <c r="L1" s="2039"/>
      <c r="M1" s="2039"/>
      <c r="N1" s="2040"/>
    </row>
    <row r="2" spans="1:16" ht="27" customHeight="1" x14ac:dyDescent="0.25">
      <c r="A2" s="2515" t="s">
        <v>1190</v>
      </c>
      <c r="B2" s="2516"/>
      <c r="C2" s="2516"/>
      <c r="D2" s="2516"/>
      <c r="E2" s="2516"/>
      <c r="F2" s="2516"/>
      <c r="G2" s="2516"/>
      <c r="H2" s="2516"/>
      <c r="I2" s="2516"/>
      <c r="J2" s="2516"/>
      <c r="K2" s="2516"/>
      <c r="L2" s="2516"/>
      <c r="M2" s="2516"/>
      <c r="N2" s="2517"/>
      <c r="O2" s="410"/>
      <c r="P2" s="410"/>
    </row>
    <row r="3" spans="1:16" s="412" customFormat="1" x14ac:dyDescent="0.25">
      <c r="A3" s="1538" t="s">
        <v>364</v>
      </c>
      <c r="B3" s="1539"/>
      <c r="C3" s="1539"/>
      <c r="D3" s="1539"/>
      <c r="E3" s="1539"/>
      <c r="F3" s="1539"/>
      <c r="G3" s="1539"/>
      <c r="H3" s="1539"/>
      <c r="I3" s="1539"/>
      <c r="J3" s="1539"/>
      <c r="K3" s="2279" t="s">
        <v>1036</v>
      </c>
      <c r="L3" s="2279"/>
      <c r="M3" s="1539"/>
      <c r="N3" s="2019"/>
      <c r="O3" s="411"/>
      <c r="P3" s="411"/>
    </row>
    <row r="4" spans="1:16" s="412" customFormat="1" ht="15.75" thickBot="1" x14ac:dyDescent="0.3">
      <c r="A4" s="1616"/>
      <c r="B4" s="1617"/>
      <c r="C4" s="1617"/>
      <c r="D4" s="1617"/>
      <c r="E4" s="1617"/>
      <c r="F4" s="1617"/>
      <c r="G4" s="1617"/>
      <c r="H4" s="1617"/>
      <c r="I4" s="1617"/>
      <c r="J4" s="1617"/>
      <c r="K4" s="2463" t="s">
        <v>392</v>
      </c>
      <c r="L4" s="2463"/>
      <c r="M4" s="1617"/>
      <c r="N4" s="1618"/>
      <c r="O4" s="414"/>
      <c r="P4" s="409"/>
    </row>
    <row r="5" spans="1:16" s="412" customFormat="1" x14ac:dyDescent="0.25">
      <c r="A5" s="2518" t="s">
        <v>837</v>
      </c>
      <c r="B5" s="2520" t="s">
        <v>48</v>
      </c>
      <c r="C5" s="2522" t="s">
        <v>838</v>
      </c>
      <c r="D5" s="2523"/>
      <c r="E5" s="2523"/>
      <c r="F5" s="2523"/>
      <c r="G5" s="2524"/>
      <c r="H5" s="1316" t="s">
        <v>839</v>
      </c>
      <c r="I5" s="1316" t="s">
        <v>839</v>
      </c>
      <c r="J5" s="1316" t="s">
        <v>839</v>
      </c>
      <c r="K5" s="1316" t="s">
        <v>839</v>
      </c>
      <c r="L5" s="1316" t="s">
        <v>757</v>
      </c>
      <c r="M5" s="1316" t="s">
        <v>1111</v>
      </c>
      <c r="N5" s="1317"/>
      <c r="O5" s="1455"/>
      <c r="P5" s="1317"/>
    </row>
    <row r="6" spans="1:16" s="412" customFormat="1" ht="45" x14ac:dyDescent="0.25">
      <c r="A6" s="2519"/>
      <c r="B6" s="2521"/>
      <c r="C6" s="2026" t="s">
        <v>1204</v>
      </c>
      <c r="D6" s="2026" t="s">
        <v>1205</v>
      </c>
      <c r="E6" s="2026" t="s">
        <v>1206</v>
      </c>
      <c r="F6" s="2026" t="s">
        <v>1207</v>
      </c>
      <c r="G6" s="2026"/>
      <c r="H6" s="894"/>
      <c r="I6" s="894"/>
      <c r="J6" s="894"/>
      <c r="K6" s="894"/>
      <c r="L6" s="893"/>
      <c r="M6" s="893"/>
      <c r="N6" s="1080"/>
      <c r="O6" s="1612"/>
      <c r="P6" s="1080"/>
    </row>
    <row r="7" spans="1:16" s="412" customFormat="1" x14ac:dyDescent="0.25">
      <c r="A7" s="2519"/>
      <c r="B7" s="2521"/>
      <c r="C7" s="2026" t="s">
        <v>841</v>
      </c>
      <c r="D7" s="2026" t="s">
        <v>842</v>
      </c>
      <c r="E7" s="894" t="s">
        <v>843</v>
      </c>
      <c r="F7" s="894" t="s">
        <v>844</v>
      </c>
      <c r="G7" s="894" t="s">
        <v>845</v>
      </c>
      <c r="H7" s="894" t="s">
        <v>843</v>
      </c>
      <c r="I7" s="894" t="s">
        <v>844</v>
      </c>
      <c r="J7" s="894" t="s">
        <v>845</v>
      </c>
      <c r="K7" s="894" t="s">
        <v>846</v>
      </c>
      <c r="L7" s="893" t="s">
        <v>758</v>
      </c>
      <c r="M7" s="893" t="s">
        <v>759</v>
      </c>
      <c r="N7" s="1080" t="s">
        <v>760</v>
      </c>
      <c r="O7" s="1612" t="s">
        <v>761</v>
      </c>
      <c r="P7" s="1080" t="s">
        <v>762</v>
      </c>
    </row>
    <row r="8" spans="1:16" s="412" customFormat="1" ht="75" x14ac:dyDescent="0.25">
      <c r="A8" s="2519"/>
      <c r="B8" s="2521"/>
      <c r="C8" s="415" t="s">
        <v>847</v>
      </c>
      <c r="D8" s="415" t="s">
        <v>848</v>
      </c>
      <c r="E8" s="415" t="s">
        <v>849</v>
      </c>
      <c r="F8" s="415" t="s">
        <v>850</v>
      </c>
      <c r="G8" s="415" t="s">
        <v>851</v>
      </c>
      <c r="H8" s="2026" t="s">
        <v>852</v>
      </c>
      <c r="I8" s="2026" t="s">
        <v>853</v>
      </c>
      <c r="J8" s="2026" t="s">
        <v>854</v>
      </c>
      <c r="K8" s="2026" t="s">
        <v>855</v>
      </c>
      <c r="L8" s="2026" t="s">
        <v>767</v>
      </c>
      <c r="M8" s="894" t="s">
        <v>1330</v>
      </c>
      <c r="N8" s="1080" t="s">
        <v>1330</v>
      </c>
      <c r="O8" s="1613" t="s">
        <v>1330</v>
      </c>
      <c r="P8" s="1080" t="s">
        <v>1330</v>
      </c>
    </row>
    <row r="9" spans="1:16" s="412" customFormat="1" x14ac:dyDescent="0.25">
      <c r="A9" s="1081">
        <v>1</v>
      </c>
      <c r="B9" s="416" t="s">
        <v>334</v>
      </c>
      <c r="C9" s="669">
        <v>452.49</v>
      </c>
      <c r="D9" s="669">
        <v>473.99</v>
      </c>
      <c r="E9" s="669">
        <v>513.86</v>
      </c>
      <c r="F9" s="669">
        <v>848.56244826549073</v>
      </c>
      <c r="G9" s="669">
        <v>1054.6657542244927</v>
      </c>
      <c r="H9" s="669">
        <v>668.71364049799672</v>
      </c>
      <c r="I9" s="669">
        <v>689.13869198473321</v>
      </c>
      <c r="J9" s="669">
        <v>724.96206889137693</v>
      </c>
      <c r="K9" s="669">
        <v>769.66175321982666</v>
      </c>
      <c r="L9" s="669">
        <f>F22A!K7</f>
        <v>968.80664725898953</v>
      </c>
      <c r="M9" s="669">
        <f>F22A!L7</f>
        <v>1020.1325627110187</v>
      </c>
      <c r="N9" s="1082">
        <v>898.58343297973022</v>
      </c>
      <c r="O9" s="1614">
        <v>946.18902841840645</v>
      </c>
      <c r="P9" s="1082">
        <v>996.31669652601204</v>
      </c>
    </row>
    <row r="10" spans="1:16" s="412" customFormat="1" x14ac:dyDescent="0.25">
      <c r="A10" s="1081">
        <f>A9+1</f>
        <v>2</v>
      </c>
      <c r="B10" s="418" t="s">
        <v>856</v>
      </c>
      <c r="C10" s="669">
        <v>26.13</v>
      </c>
      <c r="D10" s="669">
        <v>28.35</v>
      </c>
      <c r="E10" s="669">
        <v>62.51</v>
      </c>
      <c r="F10" s="669">
        <v>38.141839877961218</v>
      </c>
      <c r="G10" s="669">
        <v>37.812160937420259</v>
      </c>
      <c r="H10" s="669">
        <v>38.5888001630763</v>
      </c>
      <c r="I10" s="669">
        <v>39.767448514791177</v>
      </c>
      <c r="J10" s="669">
        <v>41.834672882440636</v>
      </c>
      <c r="K10" s="669">
        <v>44.414113589854033</v>
      </c>
      <c r="L10" s="669">
        <f>F22E!K8</f>
        <v>50.822526905073495</v>
      </c>
      <c r="M10" s="669">
        <f>F22E!L8</f>
        <v>52.328739942418785</v>
      </c>
      <c r="N10" s="1082">
        <v>48.481167217319133</v>
      </c>
      <c r="O10" s="1614">
        <v>49.917990031439253</v>
      </c>
      <c r="P10" s="1082">
        <v>51.39739556205879</v>
      </c>
    </row>
    <row r="11" spans="1:16" s="412" customFormat="1" x14ac:dyDescent="0.25">
      <c r="A11" s="1081">
        <f>A10+1</f>
        <v>3</v>
      </c>
      <c r="B11" s="416" t="s">
        <v>857</v>
      </c>
      <c r="C11" s="669">
        <v>195.95710899999997</v>
      </c>
      <c r="D11" s="669">
        <v>288.36695209999999</v>
      </c>
      <c r="E11" s="669">
        <v>330.04099999999994</v>
      </c>
      <c r="F11" s="669">
        <v>407.755</v>
      </c>
      <c r="G11" s="669">
        <v>429.3965</v>
      </c>
      <c r="H11" s="669">
        <v>330.30331222000001</v>
      </c>
      <c r="I11" s="669">
        <v>340.39202845032685</v>
      </c>
      <c r="J11" s="669">
        <v>358.08656813155432</v>
      </c>
      <c r="K11" s="669">
        <v>455.87221345504014</v>
      </c>
      <c r="L11" s="669">
        <f>F22D!L8</f>
        <v>473.82417590735912</v>
      </c>
      <c r="M11" s="669">
        <f>F22D!M8</f>
        <v>487.86677069006379</v>
      </c>
      <c r="N11" s="1082">
        <v>497.61697856539024</v>
      </c>
      <c r="O11" s="1614">
        <v>512.3647139961671</v>
      </c>
      <c r="P11" s="1082">
        <v>527.54952394349925</v>
      </c>
    </row>
    <row r="12" spans="1:16" s="412" customFormat="1" x14ac:dyDescent="0.25">
      <c r="A12" s="1081">
        <f>A11+1</f>
        <v>4</v>
      </c>
      <c r="B12" s="416" t="s">
        <v>858</v>
      </c>
      <c r="C12" s="669">
        <v>674.57710899999995</v>
      </c>
      <c r="D12" s="669">
        <v>790.70695210000008</v>
      </c>
      <c r="E12" s="669">
        <v>906.41099999999994</v>
      </c>
      <c r="F12" s="669">
        <v>1294.4592881434519</v>
      </c>
      <c r="G12" s="669">
        <v>1521.874415161913</v>
      </c>
      <c r="H12" s="669">
        <v>1037.6057528810729</v>
      </c>
      <c r="I12" s="669">
        <v>1069.2981689498513</v>
      </c>
      <c r="J12" s="669">
        <v>1124.8833099053718</v>
      </c>
      <c r="K12" s="669">
        <v>1269.9480802647208</v>
      </c>
      <c r="L12" s="669">
        <f>SUM(L9:L11)</f>
        <v>1493.4533500714222</v>
      </c>
      <c r="M12" s="669">
        <f>SUM(M9:M11)</f>
        <v>1560.3280733435013</v>
      </c>
      <c r="N12" s="1082">
        <v>1444.6815787624396</v>
      </c>
      <c r="O12" s="1614">
        <v>1508.4717324460128</v>
      </c>
      <c r="P12" s="1082">
        <v>1575.2636160315701</v>
      </c>
    </row>
    <row r="13" spans="1:16" s="412" customFormat="1" x14ac:dyDescent="0.25">
      <c r="A13" s="1081">
        <v>5</v>
      </c>
      <c r="B13" s="416" t="s">
        <v>859</v>
      </c>
      <c r="C13" s="669">
        <v>106.14999999999999</v>
      </c>
      <c r="D13" s="669">
        <v>242.13281710000001</v>
      </c>
      <c r="E13" s="669">
        <v>372.09</v>
      </c>
      <c r="F13" s="669">
        <v>308.36270000000002</v>
      </c>
      <c r="G13" s="669">
        <v>278.84460000000001</v>
      </c>
      <c r="H13" s="669">
        <v>372.09</v>
      </c>
      <c r="I13" s="669">
        <v>308.36270000000002</v>
      </c>
      <c r="J13" s="669">
        <v>278.84460000000001</v>
      </c>
      <c r="K13" s="669">
        <v>387.60238813129689</v>
      </c>
      <c r="L13" s="669">
        <f>SUM(L14:L15)</f>
        <v>386.17615932967897</v>
      </c>
      <c r="M13" s="669">
        <f>SUM(M14:M15)</f>
        <v>406.6351899932514</v>
      </c>
      <c r="N13" s="1082">
        <v>452.52746820418525</v>
      </c>
      <c r="O13" s="1614">
        <v>476.50169117063831</v>
      </c>
      <c r="P13" s="1082">
        <v>501.74603232268151</v>
      </c>
    </row>
    <row r="14" spans="1:16" s="412" customFormat="1" x14ac:dyDescent="0.25">
      <c r="A14" s="1081" t="s">
        <v>1179</v>
      </c>
      <c r="B14" s="416" t="s">
        <v>862</v>
      </c>
      <c r="C14" s="669">
        <v>99.24</v>
      </c>
      <c r="D14" s="669">
        <v>242.13281710000001</v>
      </c>
      <c r="E14" s="669">
        <v>372.09</v>
      </c>
      <c r="F14" s="669">
        <v>308.36270000000002</v>
      </c>
      <c r="G14" s="669">
        <v>278.84460000000001</v>
      </c>
      <c r="H14" s="669">
        <v>372.09</v>
      </c>
      <c r="I14" s="669">
        <v>308.36270000000002</v>
      </c>
      <c r="J14" s="669">
        <v>278.84460000000001</v>
      </c>
      <c r="K14" s="669">
        <v>387.60238813129689</v>
      </c>
      <c r="L14" s="669">
        <f>F22A!K9</f>
        <v>386.17615932967897</v>
      </c>
      <c r="M14" s="669">
        <f>F22A!L9</f>
        <v>406.6351899932514</v>
      </c>
      <c r="N14" s="1082">
        <v>452.52746820418525</v>
      </c>
      <c r="O14" s="1614">
        <v>476.50169117063831</v>
      </c>
      <c r="P14" s="1082">
        <v>501.74603232268151</v>
      </c>
    </row>
    <row r="15" spans="1:16" s="412" customFormat="1" x14ac:dyDescent="0.25">
      <c r="A15" s="1081" t="s">
        <v>1180</v>
      </c>
      <c r="B15" s="416" t="s">
        <v>865</v>
      </c>
      <c r="C15" s="669">
        <v>6.91</v>
      </c>
      <c r="D15" s="669">
        <v>0</v>
      </c>
      <c r="E15" s="669">
        <v>0</v>
      </c>
      <c r="F15" s="669">
        <v>0</v>
      </c>
      <c r="G15" s="669">
        <v>0</v>
      </c>
      <c r="H15" s="669">
        <v>0</v>
      </c>
      <c r="I15" s="669">
        <v>0</v>
      </c>
      <c r="J15" s="669">
        <v>0</v>
      </c>
      <c r="K15" s="669">
        <v>0</v>
      </c>
      <c r="L15" s="669">
        <f>F22E!K10</f>
        <v>0</v>
      </c>
      <c r="M15" s="669">
        <f>F22E!L10</f>
        <v>0</v>
      </c>
      <c r="N15" s="1082">
        <v>0</v>
      </c>
      <c r="O15" s="1614">
        <v>0</v>
      </c>
      <c r="P15" s="1082">
        <v>0</v>
      </c>
    </row>
    <row r="16" spans="1:16" s="412" customFormat="1" ht="15.75" thickBot="1" x14ac:dyDescent="0.3">
      <c r="A16" s="1083">
        <v>6</v>
      </c>
      <c r="B16" s="1084" t="s">
        <v>860</v>
      </c>
      <c r="C16" s="1085">
        <v>568.42710899999997</v>
      </c>
      <c r="D16" s="1085">
        <v>548.57413500000007</v>
      </c>
      <c r="E16" s="1085">
        <v>534.32099999999991</v>
      </c>
      <c r="F16" s="1085">
        <v>986.09658814345187</v>
      </c>
      <c r="G16" s="1085">
        <v>1243.0298151619131</v>
      </c>
      <c r="H16" s="1085">
        <v>665.51575288107301</v>
      </c>
      <c r="I16" s="1085">
        <v>760.93546894985127</v>
      </c>
      <c r="J16" s="1085">
        <v>846.03870990537177</v>
      </c>
      <c r="K16" s="1085">
        <v>882.34569213342388</v>
      </c>
      <c r="L16" s="1085">
        <f>L12-L13</f>
        <v>1107.2771907417432</v>
      </c>
      <c r="M16" s="1085">
        <f>M12-M13</f>
        <v>1153.6928833502498</v>
      </c>
      <c r="N16" s="1086">
        <v>992.15411055825439</v>
      </c>
      <c r="O16" s="1615">
        <v>1031.9700412753746</v>
      </c>
      <c r="P16" s="1086">
        <v>1073.5175837088887</v>
      </c>
    </row>
    <row r="17" spans="1:16" s="412" customFormat="1" x14ac:dyDescent="0.25">
      <c r="A17" s="1619"/>
      <c r="B17" s="1620"/>
      <c r="C17" s="1621"/>
      <c r="D17" s="1621"/>
      <c r="E17" s="1621"/>
      <c r="F17" s="1621"/>
      <c r="G17" s="1621"/>
      <c r="H17" s="1621"/>
      <c r="I17" s="1621"/>
      <c r="J17" s="1621"/>
      <c r="K17" s="1621"/>
      <c r="L17" s="1621"/>
      <c r="M17" s="1621"/>
      <c r="N17" s="1618"/>
      <c r="O17" s="414"/>
      <c r="P17" s="409"/>
    </row>
    <row r="18" spans="1:16" s="412" customFormat="1" ht="15.75" thickBot="1" x14ac:dyDescent="0.3">
      <c r="A18" s="2525" t="s">
        <v>533</v>
      </c>
      <c r="B18" s="2526"/>
      <c r="C18" s="2526"/>
      <c r="D18" s="2526"/>
      <c r="E18" s="2526"/>
      <c r="F18" s="2526"/>
      <c r="G18" s="2526"/>
      <c r="H18" s="2526"/>
      <c r="I18" s="2526"/>
      <c r="J18" s="2526"/>
      <c r="K18" s="2526"/>
      <c r="L18" s="2526"/>
      <c r="M18" s="2526"/>
      <c r="N18" s="1622"/>
      <c r="O18" s="414"/>
      <c r="P18" s="409"/>
    </row>
    <row r="19" spans="1:16" s="412" customFormat="1" x14ac:dyDescent="0.25">
      <c r="A19" s="414"/>
      <c r="B19" s="414"/>
      <c r="C19" s="414"/>
      <c r="D19" s="414"/>
      <c r="E19" s="414"/>
      <c r="F19" s="414"/>
      <c r="G19" s="414"/>
      <c r="H19" s="414"/>
      <c r="I19" s="414"/>
      <c r="J19" s="414"/>
      <c r="K19" s="414"/>
      <c r="L19" s="414"/>
      <c r="M19" s="414"/>
      <c r="N19" s="414"/>
      <c r="O19" s="414"/>
      <c r="P19" s="409"/>
    </row>
    <row r="20" spans="1:16" s="412" customFormat="1" x14ac:dyDescent="0.25">
      <c r="A20" s="414"/>
      <c r="B20" s="414"/>
      <c r="C20" s="414"/>
      <c r="D20" s="414"/>
      <c r="E20" s="414"/>
      <c r="F20" s="414"/>
      <c r="G20" s="414"/>
      <c r="H20" s="414"/>
      <c r="I20" s="414"/>
      <c r="J20" s="414"/>
      <c r="K20" s="414"/>
      <c r="L20" s="414"/>
      <c r="M20" s="414"/>
      <c r="N20" s="414"/>
      <c r="O20" s="414"/>
      <c r="P20" s="409"/>
    </row>
    <row r="21" spans="1:16" s="412" customFormat="1" x14ac:dyDescent="0.25">
      <c r="A21" s="414"/>
      <c r="B21" s="414"/>
      <c r="C21" s="414"/>
      <c r="D21" s="414"/>
      <c r="E21" s="414"/>
      <c r="F21" s="414"/>
      <c r="G21" s="414"/>
      <c r="H21" s="414"/>
      <c r="I21" s="414"/>
      <c r="J21" s="414"/>
      <c r="K21" s="414"/>
      <c r="L21" s="414"/>
      <c r="M21" s="414"/>
      <c r="N21" s="414"/>
      <c r="O21" s="414"/>
      <c r="P21" s="409"/>
    </row>
    <row r="22" spans="1:16" s="412" customFormat="1" x14ac:dyDescent="0.25">
      <c r="A22" s="420"/>
      <c r="B22" s="420"/>
      <c r="C22" s="420"/>
      <c r="D22" s="420"/>
      <c r="E22" s="420"/>
      <c r="F22" s="420"/>
      <c r="G22" s="420"/>
      <c r="H22" s="420"/>
      <c r="I22" s="420"/>
      <c r="J22" s="420"/>
      <c r="K22" s="420"/>
      <c r="L22" s="420"/>
      <c r="M22" s="420"/>
    </row>
    <row r="23" spans="1:16" s="412" customFormat="1" x14ac:dyDescent="0.25">
      <c r="A23" s="420"/>
      <c r="B23" s="420"/>
      <c r="C23" s="420"/>
      <c r="D23" s="420"/>
      <c r="E23" s="420"/>
      <c r="F23" s="420"/>
      <c r="G23" s="420"/>
      <c r="H23" s="420"/>
      <c r="I23" s="420"/>
      <c r="J23" s="420"/>
      <c r="K23" s="420"/>
      <c r="L23" s="420"/>
      <c r="M23" s="420"/>
    </row>
    <row r="24" spans="1:16" x14ac:dyDescent="0.25">
      <c r="A24" s="421"/>
      <c r="B24" s="422"/>
      <c r="C24" s="422"/>
      <c r="D24" s="422"/>
      <c r="E24" s="422"/>
      <c r="F24" s="422"/>
      <c r="G24" s="422"/>
      <c r="H24" s="422"/>
      <c r="I24" s="422"/>
      <c r="J24" s="422"/>
      <c r="K24" s="422"/>
      <c r="L24" s="422"/>
      <c r="M24" s="422"/>
      <c r="N24" s="423"/>
      <c r="O24" s="423"/>
      <c r="P24" s="424"/>
    </row>
    <row r="25" spans="1:16" x14ac:dyDescent="0.25">
      <c r="A25" s="423"/>
      <c r="B25" s="423"/>
      <c r="C25" s="423"/>
      <c r="D25" s="423"/>
      <c r="E25" s="423"/>
      <c r="F25" s="423"/>
      <c r="G25" s="423"/>
      <c r="H25" s="423"/>
      <c r="I25" s="423"/>
      <c r="J25" s="423"/>
      <c r="K25" s="423"/>
      <c r="L25" s="423"/>
      <c r="M25" s="423"/>
      <c r="N25" s="423"/>
      <c r="O25" s="423"/>
      <c r="P25" s="424"/>
    </row>
    <row r="26" spans="1:16" x14ac:dyDescent="0.25">
      <c r="A26" s="2513"/>
      <c r="B26" s="2513"/>
      <c r="C26" s="425"/>
      <c r="D26" s="425"/>
      <c r="E26" s="2514"/>
      <c r="F26" s="2514"/>
      <c r="G26" s="2514"/>
      <c r="H26" s="425"/>
      <c r="I26" s="425"/>
      <c r="J26" s="425"/>
      <c r="K26" s="425"/>
      <c r="L26" s="2514"/>
      <c r="M26" s="2514"/>
      <c r="N26" s="2514"/>
      <c r="O26" s="2514"/>
      <c r="P26" s="2514"/>
    </row>
    <row r="27" spans="1:16" x14ac:dyDescent="0.25">
      <c r="A27" s="2513"/>
      <c r="B27" s="2513"/>
      <c r="C27" s="425"/>
      <c r="D27" s="425"/>
      <c r="E27" s="426"/>
      <c r="F27" s="426"/>
      <c r="G27" s="426"/>
      <c r="H27" s="425"/>
      <c r="I27" s="425"/>
      <c r="J27" s="425"/>
      <c r="K27" s="425"/>
      <c r="L27" s="426"/>
      <c r="M27" s="426"/>
      <c r="N27" s="426"/>
      <c r="O27" s="426"/>
      <c r="P27" s="426"/>
    </row>
    <row r="28" spans="1:16" x14ac:dyDescent="0.25">
      <c r="A28" s="2513"/>
      <c r="B28" s="2513"/>
      <c r="C28" s="425"/>
      <c r="D28" s="425"/>
      <c r="E28" s="427"/>
      <c r="F28" s="427"/>
      <c r="G28" s="427"/>
      <c r="H28" s="427"/>
      <c r="I28" s="427"/>
      <c r="J28" s="427"/>
      <c r="K28" s="427"/>
      <c r="L28" s="426"/>
      <c r="M28" s="426"/>
      <c r="N28" s="426"/>
      <c r="O28" s="426"/>
      <c r="P28" s="426"/>
    </row>
    <row r="29" spans="1:16" x14ac:dyDescent="0.25">
      <c r="A29" s="428"/>
      <c r="B29" s="429"/>
      <c r="C29" s="429"/>
      <c r="D29" s="429"/>
      <c r="E29" s="423"/>
      <c r="F29" s="423"/>
      <c r="G29" s="423"/>
      <c r="H29" s="423"/>
      <c r="I29" s="423"/>
      <c r="J29" s="423"/>
      <c r="K29" s="423"/>
      <c r="L29" s="423"/>
      <c r="M29" s="423"/>
      <c r="N29" s="423"/>
      <c r="O29" s="423"/>
      <c r="P29" s="423"/>
    </row>
    <row r="30" spans="1:16" x14ac:dyDescent="0.25">
      <c r="A30" s="428"/>
      <c r="B30" s="430"/>
      <c r="C30" s="430"/>
      <c r="D30" s="430"/>
      <c r="E30" s="423"/>
      <c r="F30" s="423"/>
      <c r="G30" s="423"/>
      <c r="H30" s="423"/>
      <c r="I30" s="423"/>
      <c r="J30" s="423"/>
      <c r="K30" s="423"/>
      <c r="L30" s="423"/>
      <c r="M30" s="423"/>
      <c r="N30" s="423"/>
      <c r="O30" s="423"/>
      <c r="P30" s="423"/>
    </row>
    <row r="31" spans="1:16" x14ac:dyDescent="0.25">
      <c r="A31" s="428"/>
      <c r="B31" s="429"/>
      <c r="C31" s="429"/>
      <c r="D31" s="429"/>
      <c r="E31" s="423"/>
      <c r="F31" s="423"/>
      <c r="G31" s="423"/>
      <c r="H31" s="423"/>
      <c r="I31" s="423"/>
      <c r="J31" s="423"/>
      <c r="K31" s="423"/>
      <c r="L31" s="423"/>
      <c r="M31" s="423"/>
      <c r="N31" s="423"/>
      <c r="O31" s="423"/>
      <c r="P31" s="423"/>
    </row>
    <row r="32" spans="1:16" x14ac:dyDescent="0.25">
      <c r="A32" s="428"/>
      <c r="B32" s="429"/>
      <c r="C32" s="429"/>
      <c r="D32" s="429"/>
      <c r="E32" s="423"/>
      <c r="F32" s="423"/>
      <c r="G32" s="423"/>
      <c r="H32" s="423"/>
      <c r="I32" s="423"/>
      <c r="J32" s="423"/>
      <c r="K32" s="423"/>
      <c r="L32" s="423"/>
      <c r="M32" s="423"/>
      <c r="N32" s="423"/>
      <c r="O32" s="423"/>
      <c r="P32" s="423"/>
    </row>
    <row r="33" spans="1:16" x14ac:dyDescent="0.25">
      <c r="A33" s="423"/>
      <c r="B33" s="423"/>
      <c r="C33" s="423"/>
      <c r="D33" s="423"/>
      <c r="E33" s="423"/>
      <c r="F33" s="423"/>
      <c r="G33" s="423"/>
      <c r="H33" s="423"/>
      <c r="I33" s="423"/>
      <c r="J33" s="423"/>
      <c r="K33" s="423"/>
      <c r="L33" s="423"/>
      <c r="M33" s="423"/>
      <c r="N33" s="423"/>
      <c r="O33" s="423"/>
      <c r="P33" s="424"/>
    </row>
    <row r="34" spans="1:16" x14ac:dyDescent="0.25">
      <c r="A34" s="431"/>
      <c r="B34" s="423"/>
      <c r="C34" s="423"/>
      <c r="D34" s="423"/>
      <c r="E34" s="423"/>
      <c r="F34" s="423"/>
      <c r="G34" s="423"/>
      <c r="H34" s="423"/>
      <c r="I34" s="423"/>
      <c r="J34" s="423"/>
      <c r="K34" s="423"/>
      <c r="L34" s="423"/>
      <c r="M34" s="423"/>
      <c r="N34" s="423"/>
      <c r="O34" s="423"/>
      <c r="P34" s="424"/>
    </row>
    <row r="35" spans="1:16" x14ac:dyDescent="0.25">
      <c r="A35" s="423"/>
      <c r="B35" s="423"/>
      <c r="C35" s="423"/>
      <c r="D35" s="423"/>
      <c r="E35" s="423"/>
      <c r="F35" s="423"/>
      <c r="G35" s="423"/>
      <c r="H35" s="423"/>
      <c r="I35" s="423"/>
      <c r="J35" s="423"/>
      <c r="K35" s="423"/>
      <c r="L35" s="423"/>
      <c r="M35" s="423"/>
      <c r="N35" s="423"/>
      <c r="O35" s="423"/>
      <c r="P35" s="424"/>
    </row>
    <row r="36" spans="1:16" x14ac:dyDescent="0.25">
      <c r="A36" s="423"/>
      <c r="B36" s="423"/>
      <c r="C36" s="423"/>
      <c r="D36" s="423"/>
      <c r="E36" s="423"/>
      <c r="F36" s="423"/>
      <c r="G36" s="423"/>
      <c r="H36" s="423"/>
      <c r="I36" s="423"/>
      <c r="J36" s="423"/>
      <c r="K36" s="423"/>
      <c r="L36" s="423"/>
      <c r="M36" s="423"/>
      <c r="N36" s="423"/>
      <c r="O36" s="423"/>
      <c r="P36" s="424"/>
    </row>
    <row r="37" spans="1:16" x14ac:dyDescent="0.25">
      <c r="A37" s="423"/>
      <c r="B37" s="423"/>
      <c r="C37" s="423"/>
      <c r="D37" s="423"/>
      <c r="E37" s="423"/>
      <c r="F37" s="423"/>
      <c r="G37" s="423"/>
      <c r="H37" s="423"/>
      <c r="I37" s="423"/>
      <c r="J37" s="423"/>
      <c r="K37" s="423"/>
      <c r="L37" s="423"/>
      <c r="M37" s="423"/>
      <c r="N37" s="423"/>
      <c r="O37" s="423"/>
      <c r="P37" s="424"/>
    </row>
    <row r="38" spans="1:16" x14ac:dyDescent="0.25">
      <c r="A38" s="414"/>
      <c r="B38" s="414"/>
      <c r="C38" s="414"/>
      <c r="D38" s="414"/>
      <c r="E38" s="414"/>
      <c r="F38" s="414"/>
      <c r="G38" s="414"/>
      <c r="H38" s="414"/>
      <c r="I38" s="414"/>
      <c r="J38" s="414"/>
      <c r="K38" s="414"/>
      <c r="L38" s="414"/>
      <c r="M38" s="414"/>
      <c r="N38" s="414"/>
      <c r="O38" s="414"/>
    </row>
    <row r="39" spans="1:16" x14ac:dyDescent="0.25">
      <c r="A39" s="432"/>
      <c r="B39" s="414"/>
      <c r="C39" s="414"/>
      <c r="D39" s="414"/>
      <c r="E39" s="414"/>
      <c r="F39" s="414"/>
      <c r="G39" s="414"/>
      <c r="H39" s="414"/>
      <c r="I39" s="414"/>
      <c r="J39" s="414"/>
      <c r="K39" s="414"/>
      <c r="L39" s="414"/>
      <c r="M39" s="414"/>
      <c r="N39" s="414"/>
      <c r="O39" s="414"/>
    </row>
    <row r="40" spans="1:16" x14ac:dyDescent="0.25">
      <c r="A40" s="421"/>
      <c r="B40" s="423"/>
      <c r="C40" s="423"/>
      <c r="D40" s="423"/>
      <c r="E40" s="423"/>
      <c r="F40" s="423"/>
      <c r="G40" s="423"/>
      <c r="H40" s="423"/>
      <c r="I40" s="423"/>
      <c r="J40" s="423"/>
      <c r="K40" s="423"/>
      <c r="L40" s="423"/>
      <c r="M40" s="423"/>
      <c r="N40" s="423"/>
      <c r="O40" s="423"/>
      <c r="P40" s="424"/>
    </row>
    <row r="41" spans="1:16" x14ac:dyDescent="0.25">
      <c r="A41" s="423"/>
      <c r="B41" s="423"/>
      <c r="C41" s="423"/>
      <c r="D41" s="423"/>
      <c r="E41" s="423"/>
      <c r="F41" s="423"/>
      <c r="G41" s="423"/>
      <c r="H41" s="423"/>
      <c r="I41" s="423"/>
      <c r="J41" s="423"/>
      <c r="K41" s="423"/>
      <c r="L41" s="423"/>
      <c r="M41" s="423"/>
      <c r="N41" s="423"/>
      <c r="O41" s="423"/>
      <c r="P41" s="424"/>
    </row>
    <row r="42" spans="1:16" x14ac:dyDescent="0.25">
      <c r="A42" s="2513"/>
      <c r="B42" s="2513"/>
      <c r="C42" s="425"/>
      <c r="D42" s="425"/>
      <c r="E42" s="2514"/>
      <c r="F42" s="2514"/>
      <c r="G42" s="2514"/>
      <c r="H42" s="425"/>
      <c r="I42" s="425"/>
      <c r="J42" s="425"/>
      <c r="K42" s="425"/>
      <c r="L42" s="2514"/>
      <c r="M42" s="2514"/>
      <c r="N42" s="2514"/>
      <c r="O42" s="2514"/>
      <c r="P42" s="2514"/>
    </row>
    <row r="43" spans="1:16" x14ac:dyDescent="0.25">
      <c r="A43" s="2513"/>
      <c r="B43" s="2513"/>
      <c r="C43" s="425"/>
      <c r="D43" s="425"/>
      <c r="E43" s="426"/>
      <c r="F43" s="426"/>
      <c r="G43" s="426"/>
      <c r="H43" s="425"/>
      <c r="I43" s="425"/>
      <c r="J43" s="425"/>
      <c r="K43" s="425"/>
      <c r="L43" s="426"/>
      <c r="M43" s="426"/>
      <c r="N43" s="426"/>
      <c r="O43" s="426"/>
      <c r="P43" s="426"/>
    </row>
    <row r="44" spans="1:16" x14ac:dyDescent="0.25">
      <c r="A44" s="2513"/>
      <c r="B44" s="2513"/>
      <c r="C44" s="425"/>
      <c r="D44" s="425"/>
      <c r="E44" s="427"/>
      <c r="F44" s="427"/>
      <c r="G44" s="427"/>
      <c r="H44" s="427"/>
      <c r="I44" s="427"/>
      <c r="J44" s="427"/>
      <c r="K44" s="427"/>
      <c r="L44" s="426"/>
      <c r="M44" s="426"/>
      <c r="N44" s="426"/>
      <c r="O44" s="426"/>
      <c r="P44" s="426"/>
    </row>
    <row r="45" spans="1:16" x14ac:dyDescent="0.25">
      <c r="A45" s="428"/>
      <c r="B45" s="429"/>
      <c r="C45" s="429"/>
      <c r="D45" s="429"/>
      <c r="E45" s="423"/>
      <c r="F45" s="423"/>
      <c r="G45" s="423"/>
      <c r="H45" s="423"/>
      <c r="I45" s="423"/>
      <c r="J45" s="423"/>
      <c r="K45" s="423"/>
      <c r="L45" s="423"/>
      <c r="M45" s="423"/>
      <c r="N45" s="423"/>
      <c r="O45" s="423"/>
      <c r="P45" s="424"/>
    </row>
    <row r="46" spans="1:16" x14ac:dyDescent="0.25">
      <c r="A46" s="428"/>
      <c r="B46" s="430"/>
      <c r="C46" s="430"/>
      <c r="D46" s="430"/>
      <c r="E46" s="423"/>
      <c r="F46" s="423"/>
      <c r="G46" s="423"/>
      <c r="H46" s="423"/>
      <c r="I46" s="423"/>
      <c r="J46" s="423"/>
      <c r="K46" s="423"/>
      <c r="L46" s="423"/>
      <c r="M46" s="423"/>
      <c r="N46" s="423"/>
      <c r="O46" s="423"/>
      <c r="P46" s="424"/>
    </row>
    <row r="47" spans="1:16" x14ac:dyDescent="0.25">
      <c r="A47" s="428"/>
      <c r="B47" s="429"/>
      <c r="C47" s="429"/>
      <c r="D47" s="429"/>
      <c r="E47" s="423"/>
      <c r="F47" s="423"/>
      <c r="G47" s="423"/>
      <c r="H47" s="423"/>
      <c r="I47" s="423"/>
      <c r="J47" s="423"/>
      <c r="K47" s="423"/>
      <c r="L47" s="423"/>
      <c r="M47" s="423"/>
      <c r="N47" s="423"/>
      <c r="O47" s="423"/>
      <c r="P47" s="424"/>
    </row>
    <row r="48" spans="1:16" x14ac:dyDescent="0.25">
      <c r="A48" s="428"/>
      <c r="B48" s="429"/>
      <c r="C48" s="429"/>
      <c r="D48" s="429"/>
      <c r="E48" s="423"/>
      <c r="F48" s="423"/>
      <c r="G48" s="423"/>
      <c r="H48" s="423"/>
      <c r="I48" s="423"/>
      <c r="J48" s="423"/>
      <c r="K48" s="423"/>
      <c r="L48" s="423"/>
      <c r="M48" s="423"/>
      <c r="N48" s="423"/>
      <c r="O48" s="423"/>
      <c r="P48" s="424"/>
    </row>
    <row r="49" spans="1:15" x14ac:dyDescent="0.25">
      <c r="A49" s="414"/>
      <c r="B49" s="414"/>
      <c r="C49" s="414"/>
      <c r="D49" s="414"/>
      <c r="E49" s="414"/>
      <c r="F49" s="414"/>
      <c r="G49" s="414"/>
      <c r="H49" s="414"/>
      <c r="I49" s="414"/>
      <c r="J49" s="414"/>
      <c r="K49" s="414"/>
      <c r="L49" s="414"/>
      <c r="M49" s="414"/>
      <c r="N49" s="414"/>
      <c r="O49" s="414"/>
    </row>
    <row r="50" spans="1:15" x14ac:dyDescent="0.25">
      <c r="A50" s="419"/>
      <c r="B50" s="414"/>
      <c r="C50" s="414"/>
      <c r="D50" s="414"/>
      <c r="E50" s="414"/>
      <c r="F50" s="414"/>
      <c r="G50" s="414"/>
      <c r="H50" s="414"/>
      <c r="I50" s="414"/>
      <c r="J50" s="414"/>
      <c r="K50" s="414"/>
      <c r="L50" s="414"/>
      <c r="M50" s="414"/>
      <c r="N50" s="414"/>
      <c r="O50" s="414"/>
    </row>
    <row r="51" spans="1:15" x14ac:dyDescent="0.25">
      <c r="A51" s="414"/>
      <c r="B51" s="414"/>
      <c r="C51" s="414"/>
      <c r="D51" s="414"/>
      <c r="E51" s="414"/>
      <c r="F51" s="414"/>
      <c r="G51" s="414"/>
      <c r="H51" s="414"/>
      <c r="I51" s="414"/>
      <c r="J51" s="414"/>
      <c r="K51" s="414"/>
      <c r="L51" s="414"/>
      <c r="M51" s="414"/>
      <c r="N51" s="414"/>
      <c r="O51" s="414"/>
    </row>
    <row r="52" spans="1:15" x14ac:dyDescent="0.25">
      <c r="A52" s="414"/>
      <c r="B52" s="414"/>
      <c r="C52" s="414"/>
      <c r="D52" s="414"/>
      <c r="E52" s="414"/>
      <c r="F52" s="414"/>
      <c r="G52" s="414"/>
      <c r="H52" s="414"/>
      <c r="I52" s="414"/>
      <c r="J52" s="414"/>
      <c r="K52" s="414"/>
      <c r="L52" s="414"/>
      <c r="M52" s="414"/>
      <c r="N52" s="414"/>
      <c r="O52" s="414"/>
    </row>
    <row r="53" spans="1:15" x14ac:dyDescent="0.25">
      <c r="A53" s="414"/>
      <c r="B53" s="414"/>
      <c r="C53" s="414"/>
      <c r="D53" s="414"/>
      <c r="E53" s="414"/>
      <c r="F53" s="414"/>
      <c r="G53" s="414"/>
      <c r="H53" s="414"/>
      <c r="I53" s="414"/>
      <c r="J53" s="414"/>
      <c r="K53" s="414"/>
      <c r="L53" s="414"/>
      <c r="M53" s="414"/>
      <c r="N53" s="414"/>
      <c r="O53" s="414"/>
    </row>
  </sheetData>
  <mergeCells count="15">
    <mergeCell ref="A42:A44"/>
    <mergeCell ref="B42:B44"/>
    <mergeCell ref="E42:G42"/>
    <mergeCell ref="L42:P42"/>
    <mergeCell ref="A2:N2"/>
    <mergeCell ref="A5:A8"/>
    <mergeCell ref="B5:B8"/>
    <mergeCell ref="C5:G5"/>
    <mergeCell ref="K4:L4"/>
    <mergeCell ref="K3:L3"/>
    <mergeCell ref="A18:M18"/>
    <mergeCell ref="A26:A28"/>
    <mergeCell ref="B26:B28"/>
    <mergeCell ref="E26:G26"/>
    <mergeCell ref="L26:P26"/>
  </mergeCells>
  <pageMargins left="0.2" right="0.23622047244094499" top="0.91" bottom="0.63" header="0.23622047244094499" footer="0.23622047244094499"/>
  <pageSetup paperSize="9" scale="155" fitToHeight="0" orientation="portrait" r:id="rId1"/>
  <headerFooter alignWithMargins="0"/>
  <rowBreaks count="1" manualBreakCount="1">
    <brk id="3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P12"/>
  <sheetViews>
    <sheetView view="pageBreakPreview" zoomScale="85" zoomScaleNormal="100" zoomScaleSheetLayoutView="85" workbookViewId="0">
      <selection sqref="A1:D1"/>
    </sheetView>
  </sheetViews>
  <sheetFormatPr defaultColWidth="9.140625" defaultRowHeight="15" x14ac:dyDescent="0.25"/>
  <cols>
    <col min="1" max="1" width="32.5703125" style="390" customWidth="1"/>
    <col min="2" max="6" width="10.42578125" style="390" hidden="1" customWidth="1"/>
    <col min="7" max="7" width="9.7109375" style="390" hidden="1" customWidth="1"/>
    <col min="8" max="8" width="8.140625" style="390" hidden="1" customWidth="1"/>
    <col min="9" max="9" width="8.28515625" style="390" hidden="1" customWidth="1"/>
    <col min="10" max="10" width="9.7109375" style="390" bestFit="1" customWidth="1"/>
    <col min="11" max="11" width="9.5703125" style="390" bestFit="1" customWidth="1"/>
    <col min="12" max="12" width="10.42578125" style="390" bestFit="1" customWidth="1"/>
    <col min="13" max="16" width="10.42578125" style="390" hidden="1" customWidth="1"/>
    <col min="17" max="16384" width="9.140625" style="390"/>
  </cols>
  <sheetData>
    <row r="1" spans="1:16" ht="32.1" customHeight="1" x14ac:dyDescent="0.25">
      <c r="A1" s="2527" t="s">
        <v>1190</v>
      </c>
      <c r="B1" s="2528"/>
      <c r="C1" s="2528"/>
      <c r="D1" s="2528"/>
      <c r="E1" s="2528"/>
      <c r="F1" s="2528"/>
      <c r="G1" s="2528"/>
      <c r="H1" s="2528"/>
      <c r="I1" s="2528"/>
      <c r="J1" s="2528"/>
      <c r="K1" s="2528"/>
      <c r="L1" s="2528"/>
      <c r="M1" s="1231"/>
      <c r="N1" s="1231"/>
      <c r="O1" s="1231"/>
      <c r="P1" s="1587"/>
    </row>
    <row r="2" spans="1:16" x14ac:dyDescent="0.25">
      <c r="A2" s="1538" t="s">
        <v>26</v>
      </c>
      <c r="B2" s="1539"/>
      <c r="C2" s="1539"/>
      <c r="D2" s="1539"/>
      <c r="E2" s="1539"/>
      <c r="F2" s="1539"/>
      <c r="G2" s="1539"/>
      <c r="H2" s="1539"/>
      <c r="I2" s="1539"/>
      <c r="J2" s="2041"/>
      <c r="K2" s="2279" t="s">
        <v>1035</v>
      </c>
      <c r="L2" s="2279"/>
      <c r="M2" s="2305"/>
      <c r="N2" s="2305"/>
      <c r="O2" s="2305"/>
      <c r="P2" s="2306"/>
    </row>
    <row r="3" spans="1:16" ht="15.75" thickBot="1" x14ac:dyDescent="0.3">
      <c r="A3" s="2016"/>
      <c r="B3" s="2017"/>
      <c r="C3" s="2017"/>
      <c r="D3" s="2017"/>
      <c r="E3" s="2017"/>
      <c r="F3" s="2017"/>
      <c r="G3" s="2017"/>
      <c r="H3" s="2017"/>
      <c r="I3" s="2017"/>
      <c r="J3" s="2017"/>
      <c r="K3" s="2529" t="s">
        <v>392</v>
      </c>
      <c r="L3" s="2529"/>
      <c r="M3" s="2529"/>
      <c r="N3" s="2529"/>
      <c r="O3" s="2024"/>
      <c r="P3" s="1609"/>
    </row>
    <row r="4" spans="1:16" ht="29.25" customHeight="1" x14ac:dyDescent="0.25">
      <c r="A4" s="2492" t="s">
        <v>48</v>
      </c>
      <c r="B4" s="2509" t="s">
        <v>836</v>
      </c>
      <c r="C4" s="2510"/>
      <c r="D4" s="2510"/>
      <c r="E4" s="2510"/>
      <c r="F4" s="2511"/>
      <c r="G4" s="2312" t="s">
        <v>994</v>
      </c>
      <c r="H4" s="2312"/>
      <c r="I4" s="2312"/>
      <c r="J4" s="2244" t="s">
        <v>757</v>
      </c>
      <c r="K4" s="2245"/>
      <c r="L4" s="2252" t="s">
        <v>1111</v>
      </c>
      <c r="M4" s="2252"/>
      <c r="N4" s="2252"/>
      <c r="O4" s="2252"/>
      <c r="P4" s="2507"/>
    </row>
    <row r="5" spans="1:16" ht="36" customHeight="1" x14ac:dyDescent="0.25">
      <c r="A5" s="2493"/>
      <c r="B5" s="2022" t="s">
        <v>1191</v>
      </c>
      <c r="C5" s="2022" t="s">
        <v>841</v>
      </c>
      <c r="D5" s="2022" t="s">
        <v>842</v>
      </c>
      <c r="E5" s="2022" t="s">
        <v>843</v>
      </c>
      <c r="F5" s="2022" t="s">
        <v>844</v>
      </c>
      <c r="G5" s="2199" t="s">
        <v>845</v>
      </c>
      <c r="H5" s="2253"/>
      <c r="I5" s="2200"/>
      <c r="J5" s="2199" t="s">
        <v>758</v>
      </c>
      <c r="K5" s="2200"/>
      <c r="L5" s="2022" t="s">
        <v>759</v>
      </c>
      <c r="M5" s="2022" t="s">
        <v>759</v>
      </c>
      <c r="N5" s="2022" t="s">
        <v>760</v>
      </c>
      <c r="O5" s="2022" t="s">
        <v>761</v>
      </c>
      <c r="P5" s="2025" t="s">
        <v>762</v>
      </c>
    </row>
    <row r="6" spans="1:16" ht="30" x14ac:dyDescent="0.25">
      <c r="A6" s="2494"/>
      <c r="B6" s="2022" t="s">
        <v>769</v>
      </c>
      <c r="C6" s="2022" t="s">
        <v>769</v>
      </c>
      <c r="D6" s="2022" t="s">
        <v>769</v>
      </c>
      <c r="E6" s="2022" t="s">
        <v>769</v>
      </c>
      <c r="F6" s="2022" t="s">
        <v>769</v>
      </c>
      <c r="G6" s="280" t="s">
        <v>764</v>
      </c>
      <c r="H6" s="280" t="s">
        <v>765</v>
      </c>
      <c r="I6" s="2021" t="s">
        <v>766</v>
      </c>
      <c r="J6" s="280" t="s">
        <v>764</v>
      </c>
      <c r="K6" s="280" t="s">
        <v>767</v>
      </c>
      <c r="L6" s="887" t="s">
        <v>768</v>
      </c>
      <c r="M6" s="2021" t="s">
        <v>768</v>
      </c>
      <c r="N6" s="2021" t="s">
        <v>768</v>
      </c>
      <c r="O6" s="2021" t="s">
        <v>768</v>
      </c>
      <c r="P6" s="1003" t="s">
        <v>768</v>
      </c>
    </row>
    <row r="7" spans="1:16" x14ac:dyDescent="0.25">
      <c r="A7" s="1087" t="s">
        <v>861</v>
      </c>
      <c r="B7" s="681">
        <v>415.42437453640366</v>
      </c>
      <c r="C7" s="681">
        <v>452.49</v>
      </c>
      <c r="D7" s="681">
        <v>473.99</v>
      </c>
      <c r="E7" s="681">
        <v>513.86</v>
      </c>
      <c r="F7" s="681">
        <v>848.56244826549073</v>
      </c>
      <c r="G7" s="684">
        <f>782.09</f>
        <v>782.09</v>
      </c>
      <c r="H7" s="684">
        <v>553.70150000000001</v>
      </c>
      <c r="I7" s="681">
        <v>1054.6657542244927</v>
      </c>
      <c r="J7" s="684">
        <v>607.29</v>
      </c>
      <c r="K7" s="681">
        <f>F22C!M23</f>
        <v>968.80664725898953</v>
      </c>
      <c r="L7" s="681">
        <f>F22C!N23</f>
        <v>1020.1325627110187</v>
      </c>
      <c r="M7" s="681">
        <v>853.3730172028379</v>
      </c>
      <c r="N7" s="681">
        <v>898.58343297973022</v>
      </c>
      <c r="O7" s="681">
        <v>946.18902841840645</v>
      </c>
      <c r="P7" s="1088">
        <v>996.31669652601204</v>
      </c>
    </row>
    <row r="8" spans="1:16" hidden="1" x14ac:dyDescent="0.25">
      <c r="A8" s="1089" t="s">
        <v>377</v>
      </c>
      <c r="B8" s="433"/>
      <c r="C8" s="433"/>
      <c r="D8" s="433"/>
      <c r="E8" s="433"/>
      <c r="F8" s="433"/>
      <c r="G8" s="684"/>
      <c r="H8" s="684"/>
      <c r="I8" s="433"/>
      <c r="J8" s="684"/>
      <c r="K8" s="433"/>
      <c r="L8" s="433"/>
      <c r="M8" s="433"/>
      <c r="N8" s="433"/>
      <c r="O8" s="433"/>
      <c r="P8" s="1090"/>
    </row>
    <row r="9" spans="1:16" x14ac:dyDescent="0.25">
      <c r="A9" s="1087" t="s">
        <v>862</v>
      </c>
      <c r="B9" s="681">
        <v>87.824482599999996</v>
      </c>
      <c r="C9" s="681">
        <v>106.14999999999999</v>
      </c>
      <c r="D9" s="681">
        <v>242.13281710000001</v>
      </c>
      <c r="E9" s="681">
        <v>372.09</v>
      </c>
      <c r="F9" s="681">
        <v>308.36270000000002</v>
      </c>
      <c r="G9" s="684">
        <f>327.63</f>
        <v>327.63</v>
      </c>
      <c r="H9" s="684">
        <v>278.84460000000001</v>
      </c>
      <c r="I9" s="681">
        <v>278.84460000000001</v>
      </c>
      <c r="J9" s="684">
        <v>371.63</v>
      </c>
      <c r="K9" s="681">
        <f>F22C!M24</f>
        <v>386.17615932967897</v>
      </c>
      <c r="L9" s="681">
        <f>F22C!N24</f>
        <v>406.6351899932514</v>
      </c>
      <c r="M9" s="681">
        <v>429.75945998470019</v>
      </c>
      <c r="N9" s="681">
        <v>452.52746820418525</v>
      </c>
      <c r="O9" s="681">
        <v>476.50169117063831</v>
      </c>
      <c r="P9" s="1088">
        <v>501.74603232268151</v>
      </c>
    </row>
    <row r="10" spans="1:16" ht="15.75" thickBot="1" x14ac:dyDescent="0.3">
      <c r="A10" s="1091" t="s">
        <v>863</v>
      </c>
      <c r="B10" s="1092">
        <f>B7-B9</f>
        <v>327.59989193640365</v>
      </c>
      <c r="C10" s="1092">
        <f t="shared" ref="C10:D10" si="0">C7-C9</f>
        <v>346.34000000000003</v>
      </c>
      <c r="D10" s="1092">
        <f t="shared" si="0"/>
        <v>231.8571829</v>
      </c>
      <c r="E10" s="1092">
        <f t="shared" ref="E10:L10" si="1">E7-E9</f>
        <v>141.77000000000004</v>
      </c>
      <c r="F10" s="1092">
        <f t="shared" si="1"/>
        <v>540.19974826549071</v>
      </c>
      <c r="G10" s="1092">
        <f t="shared" si="1"/>
        <v>454.46000000000004</v>
      </c>
      <c r="H10" s="1092">
        <f t="shared" si="1"/>
        <v>274.8569</v>
      </c>
      <c r="I10" s="1092">
        <f t="shared" si="1"/>
        <v>775.82115422449272</v>
      </c>
      <c r="J10" s="1092">
        <f t="shared" si="1"/>
        <v>235.65999999999997</v>
      </c>
      <c r="K10" s="1092">
        <f t="shared" si="1"/>
        <v>582.63048792931056</v>
      </c>
      <c r="L10" s="1092">
        <f t="shared" si="1"/>
        <v>613.49737271776735</v>
      </c>
      <c r="M10" s="1092">
        <f t="shared" ref="M10:P10" si="2">M7-M9</f>
        <v>423.61355721813771</v>
      </c>
      <c r="N10" s="1092">
        <f t="shared" si="2"/>
        <v>446.05596477554496</v>
      </c>
      <c r="O10" s="1092">
        <f t="shared" si="2"/>
        <v>469.68733724776814</v>
      </c>
      <c r="P10" s="1093">
        <f t="shared" si="2"/>
        <v>494.57066420333052</v>
      </c>
    </row>
    <row r="11" spans="1:16" x14ac:dyDescent="0.25">
      <c r="A11" s="1482"/>
      <c r="B11" s="2024"/>
      <c r="C11" s="2024"/>
      <c r="D11" s="2024"/>
      <c r="E11" s="2024"/>
      <c r="F11" s="2024"/>
      <c r="G11" s="2024"/>
      <c r="H11" s="2024"/>
      <c r="I11" s="2024"/>
      <c r="J11" s="2024"/>
      <c r="K11" s="2024"/>
      <c r="L11" s="2024"/>
      <c r="M11" s="2024"/>
      <c r="N11" s="2024"/>
      <c r="O11" s="2024"/>
      <c r="P11" s="1609"/>
    </row>
    <row r="12" spans="1:16" ht="15.75" thickBot="1" x14ac:dyDescent="0.3">
      <c r="A12" s="2201" t="s">
        <v>533</v>
      </c>
      <c r="B12" s="2202"/>
      <c r="C12" s="2202"/>
      <c r="D12" s="2202"/>
      <c r="E12" s="2202"/>
      <c r="F12" s="2202"/>
      <c r="G12" s="2202"/>
      <c r="H12" s="2202"/>
      <c r="I12" s="2202"/>
      <c r="J12" s="2202"/>
      <c r="K12" s="2202"/>
      <c r="L12" s="2202"/>
      <c r="M12" s="1659"/>
      <c r="N12" s="1659"/>
      <c r="O12" s="1659"/>
      <c r="P12" s="1591"/>
    </row>
  </sheetData>
  <mergeCells count="14">
    <mergeCell ref="A12:L12"/>
    <mergeCell ref="A4:A6"/>
    <mergeCell ref="B4:F4"/>
    <mergeCell ref="G4:I4"/>
    <mergeCell ref="J4:K4"/>
    <mergeCell ref="L4:P4"/>
    <mergeCell ref="G5:I5"/>
    <mergeCell ref="J5:K5"/>
    <mergeCell ref="A1:L1"/>
    <mergeCell ref="M2:N2"/>
    <mergeCell ref="O2:P2"/>
    <mergeCell ref="M3:N3"/>
    <mergeCell ref="K3:L3"/>
    <mergeCell ref="K2:L2"/>
  </mergeCells>
  <pageMargins left="0.7" right="0.7" top="0.75" bottom="0.75" header="0.3" footer="0.3"/>
  <pageSetup paperSize="9" scale="12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R171"/>
  <sheetViews>
    <sheetView view="pageBreakPreview" zoomScale="85" zoomScaleNormal="100" zoomScaleSheetLayoutView="85" workbookViewId="0">
      <selection sqref="A1:D1"/>
    </sheetView>
  </sheetViews>
  <sheetFormatPr defaultRowHeight="15" x14ac:dyDescent="0.25"/>
  <cols>
    <col min="1" max="1" width="7.85546875" customWidth="1"/>
    <col min="2" max="2" width="34.5703125" customWidth="1"/>
    <col min="3" max="6" width="13.7109375" style="686" hidden="1" customWidth="1"/>
    <col min="7" max="7" width="17.42578125" style="780" hidden="1" customWidth="1"/>
    <col min="8" max="8" width="16.7109375" style="686" hidden="1" customWidth="1"/>
    <col min="9" max="9" width="8.28515625" style="686" hidden="1" customWidth="1"/>
    <col min="10" max="10" width="13.140625" style="390" hidden="1" customWidth="1"/>
    <col min="11" max="11" width="9.5703125" hidden="1" customWidth="1"/>
    <col min="12" max="12" width="16.140625" customWidth="1"/>
    <col min="13" max="13" width="13.28515625" bestFit="1" customWidth="1"/>
    <col min="14" max="17" width="10.42578125" hidden="1" customWidth="1"/>
  </cols>
  <sheetData>
    <row r="1" spans="1:18" ht="30" customHeight="1" x14ac:dyDescent="0.25">
      <c r="A1" s="2530" t="s">
        <v>1190</v>
      </c>
      <c r="B1" s="2531"/>
      <c r="C1" s="2531"/>
      <c r="D1" s="2531"/>
      <c r="E1" s="2531"/>
      <c r="F1" s="2531"/>
      <c r="G1" s="2531"/>
      <c r="H1" s="2531"/>
      <c r="I1" s="2531"/>
      <c r="J1" s="2531"/>
      <c r="K1" s="2531"/>
      <c r="L1" s="2531"/>
      <c r="M1" s="2531"/>
      <c r="N1" s="1587"/>
    </row>
    <row r="2" spans="1:18" ht="21" customHeight="1" x14ac:dyDescent="0.25">
      <c r="A2" s="1538" t="s">
        <v>726</v>
      </c>
      <c r="B2" s="1539"/>
      <c r="C2" s="1539"/>
      <c r="D2" s="1539"/>
      <c r="E2" s="1539"/>
      <c r="F2" s="1539"/>
      <c r="G2" s="1539"/>
      <c r="H2" s="1539"/>
      <c r="I2" s="2018"/>
      <c r="J2" s="2018"/>
      <c r="K2" s="2304" t="s">
        <v>1034</v>
      </c>
      <c r="L2" s="2304"/>
      <c r="M2" s="2305"/>
      <c r="N2" s="2306"/>
      <c r="O2" s="2276"/>
      <c r="P2" s="2276"/>
      <c r="Q2" s="2276"/>
      <c r="R2" s="2276"/>
    </row>
    <row r="3" spans="1:18" ht="21" customHeight="1" x14ac:dyDescent="0.25">
      <c r="A3" s="2016"/>
      <c r="B3" s="2017"/>
      <c r="C3" s="2017"/>
      <c r="D3" s="2017"/>
      <c r="E3" s="2017"/>
      <c r="F3" s="2017"/>
      <c r="G3" s="1623"/>
      <c r="H3" s="2017"/>
      <c r="I3" s="2023"/>
      <c r="J3" s="2023"/>
      <c r="K3" s="2463" t="s">
        <v>997</v>
      </c>
      <c r="L3" s="2463"/>
      <c r="M3" s="2463"/>
      <c r="N3" s="2464"/>
      <c r="O3" s="2473" t="s">
        <v>392</v>
      </c>
      <c r="P3" s="2473"/>
    </row>
    <row r="4" spans="1:18" ht="21" customHeight="1" x14ac:dyDescent="0.25">
      <c r="A4" s="2545" t="s">
        <v>344</v>
      </c>
      <c r="B4" s="2456" t="s">
        <v>48</v>
      </c>
      <c r="C4" s="2456" t="s">
        <v>946</v>
      </c>
      <c r="D4" s="2456"/>
      <c r="E4" s="2456"/>
      <c r="F4" s="2456"/>
      <c r="G4" s="2456"/>
      <c r="H4" s="2320" t="s">
        <v>756</v>
      </c>
      <c r="I4" s="2320"/>
      <c r="J4" s="2320"/>
      <c r="K4" s="2320" t="s">
        <v>757</v>
      </c>
      <c r="L4" s="2320"/>
      <c r="M4" s="2021" t="s">
        <v>1111</v>
      </c>
      <c r="N4" s="1624"/>
      <c r="O4" s="1318"/>
      <c r="P4" s="1318"/>
      <c r="Q4" s="1318"/>
    </row>
    <row r="5" spans="1:18" s="257" customFormat="1" x14ac:dyDescent="0.25">
      <c r="A5" s="2545"/>
      <c r="B5" s="2456"/>
      <c r="C5" s="2022" t="s">
        <v>1191</v>
      </c>
      <c r="D5" s="2022" t="s">
        <v>841</v>
      </c>
      <c r="E5" s="2022" t="s">
        <v>842</v>
      </c>
      <c r="F5" s="2022" t="s">
        <v>843</v>
      </c>
      <c r="G5" s="2015" t="s">
        <v>844</v>
      </c>
      <c r="H5" s="2456" t="s">
        <v>845</v>
      </c>
      <c r="I5" s="2456"/>
      <c r="J5" s="2456"/>
      <c r="K5" s="2456" t="s">
        <v>758</v>
      </c>
      <c r="L5" s="2456"/>
      <c r="M5" s="2022" t="s">
        <v>759</v>
      </c>
      <c r="N5" s="2020" t="s">
        <v>759</v>
      </c>
      <c r="O5" s="1427" t="s">
        <v>760</v>
      </c>
      <c r="P5" s="661" t="s">
        <v>761</v>
      </c>
      <c r="Q5" s="661" t="s">
        <v>762</v>
      </c>
    </row>
    <row r="6" spans="1:18" ht="34.5" customHeight="1" x14ac:dyDescent="0.25">
      <c r="A6" s="2545"/>
      <c r="B6" s="2456"/>
      <c r="C6" s="2022" t="s">
        <v>769</v>
      </c>
      <c r="D6" s="2022" t="s">
        <v>769</v>
      </c>
      <c r="E6" s="2022" t="s">
        <v>769</v>
      </c>
      <c r="F6" s="2022" t="s">
        <v>769</v>
      </c>
      <c r="G6" s="2015" t="s">
        <v>769</v>
      </c>
      <c r="H6" s="2015" t="s">
        <v>764</v>
      </c>
      <c r="I6" s="887" t="s">
        <v>766</v>
      </c>
      <c r="J6" s="2015" t="s">
        <v>764</v>
      </c>
      <c r="K6" s="2015" t="s">
        <v>767</v>
      </c>
      <c r="L6" s="887" t="s">
        <v>767</v>
      </c>
      <c r="M6" s="887" t="s">
        <v>768</v>
      </c>
      <c r="N6" s="2032" t="s">
        <v>768</v>
      </c>
      <c r="O6" s="888" t="s">
        <v>768</v>
      </c>
      <c r="P6" s="509" t="s">
        <v>768</v>
      </c>
      <c r="Q6" s="662" t="s">
        <v>768</v>
      </c>
    </row>
    <row r="7" spans="1:18" ht="21" customHeight="1" x14ac:dyDescent="0.25">
      <c r="A7" s="929" t="s">
        <v>161</v>
      </c>
      <c r="B7" s="14" t="s">
        <v>444</v>
      </c>
      <c r="C7" s="708"/>
      <c r="D7" s="708"/>
      <c r="E7" s="708"/>
      <c r="F7" s="708"/>
      <c r="G7" s="719">
        <v>4.8358962141412032E-3</v>
      </c>
      <c r="H7" s="714">
        <f>I7</f>
        <v>5.2613382693355608E-3</v>
      </c>
      <c r="I7" s="719">
        <v>5.2613382693355608E-3</v>
      </c>
      <c r="J7" s="719"/>
      <c r="K7" s="719"/>
      <c r="L7" s="2532" t="s">
        <v>1381</v>
      </c>
      <c r="M7" s="2533"/>
      <c r="N7" s="1625"/>
      <c r="O7" s="1094"/>
      <c r="P7" s="5"/>
      <c r="Q7" s="142"/>
    </row>
    <row r="8" spans="1:18" ht="21" hidden="1" customHeight="1" x14ac:dyDescent="0.25">
      <c r="A8" s="2031"/>
      <c r="B8" s="312" t="s">
        <v>795</v>
      </c>
      <c r="C8" s="709"/>
      <c r="D8" s="709"/>
      <c r="E8" s="709"/>
      <c r="F8" s="709"/>
      <c r="G8" s="719"/>
      <c r="H8" s="714"/>
      <c r="I8" s="719"/>
      <c r="J8" s="719"/>
      <c r="K8" s="719"/>
      <c r="L8" s="2534"/>
      <c r="M8" s="2535"/>
      <c r="N8" s="1626"/>
      <c r="O8" s="1095"/>
      <c r="P8" s="349"/>
      <c r="Q8" s="142"/>
    </row>
    <row r="9" spans="1:18" ht="21" hidden="1" customHeight="1" x14ac:dyDescent="0.25">
      <c r="A9" s="2031"/>
      <c r="B9" s="312" t="s">
        <v>441</v>
      </c>
      <c r="C9" s="709"/>
      <c r="D9" s="709"/>
      <c r="E9" s="709"/>
      <c r="F9" s="709"/>
      <c r="G9" s="719"/>
      <c r="H9" s="714"/>
      <c r="I9" s="719"/>
      <c r="J9" s="719"/>
      <c r="K9" s="719"/>
      <c r="L9" s="2534"/>
      <c r="M9" s="2535"/>
      <c r="N9" s="1626"/>
      <c r="O9" s="1095"/>
      <c r="P9" s="349"/>
      <c r="Q9" s="142"/>
    </row>
    <row r="10" spans="1:18" ht="21" hidden="1" customHeight="1" x14ac:dyDescent="0.25">
      <c r="A10" s="2031"/>
      <c r="B10" s="312" t="s">
        <v>489</v>
      </c>
      <c r="C10" s="709"/>
      <c r="D10" s="709"/>
      <c r="E10" s="709"/>
      <c r="F10" s="709"/>
      <c r="G10" s="719"/>
      <c r="H10" s="714"/>
      <c r="I10" s="719"/>
      <c r="J10" s="719"/>
      <c r="K10" s="719"/>
      <c r="L10" s="2534"/>
      <c r="M10" s="2535"/>
      <c r="N10" s="1626"/>
      <c r="O10" s="1095"/>
      <c r="P10" s="349"/>
      <c r="Q10" s="142"/>
    </row>
    <row r="11" spans="1:18" ht="21" hidden="1" customHeight="1" x14ac:dyDescent="0.25">
      <c r="A11" s="2031"/>
      <c r="B11" s="312" t="s">
        <v>490</v>
      </c>
      <c r="C11" s="709"/>
      <c r="D11" s="709"/>
      <c r="E11" s="709"/>
      <c r="F11" s="709"/>
      <c r="G11" s="719"/>
      <c r="H11" s="714"/>
      <c r="I11" s="719"/>
      <c r="J11" s="719"/>
      <c r="K11" s="719"/>
      <c r="L11" s="2534"/>
      <c r="M11" s="2535"/>
      <c r="N11" s="1626"/>
      <c r="O11" s="1095"/>
      <c r="P11" s="349"/>
      <c r="Q11" s="142"/>
    </row>
    <row r="12" spans="1:18" ht="21" hidden="1" customHeight="1" x14ac:dyDescent="0.25">
      <c r="A12" s="2031"/>
      <c r="B12" s="312" t="s">
        <v>491</v>
      </c>
      <c r="C12" s="709"/>
      <c r="D12" s="709"/>
      <c r="E12" s="709"/>
      <c r="F12" s="709"/>
      <c r="G12" s="719"/>
      <c r="H12" s="714"/>
      <c r="I12" s="719"/>
      <c r="J12" s="719"/>
      <c r="K12" s="719"/>
      <c r="L12" s="2534"/>
      <c r="M12" s="2535"/>
      <c r="N12" s="1626"/>
      <c r="O12" s="1095"/>
      <c r="P12" s="349"/>
      <c r="Q12" s="142"/>
    </row>
    <row r="13" spans="1:18" ht="21" hidden="1" customHeight="1" x14ac:dyDescent="0.25">
      <c r="A13" s="2031"/>
      <c r="B13" s="312" t="s">
        <v>175</v>
      </c>
      <c r="C13" s="709"/>
      <c r="D13" s="709"/>
      <c r="E13" s="709"/>
      <c r="F13" s="709"/>
      <c r="G13" s="719"/>
      <c r="H13" s="714"/>
      <c r="I13" s="719"/>
      <c r="J13" s="719"/>
      <c r="K13" s="719"/>
      <c r="L13" s="2534"/>
      <c r="M13" s="2535"/>
      <c r="N13" s="1626"/>
      <c r="O13" s="1095"/>
      <c r="P13" s="349"/>
      <c r="Q13" s="142"/>
    </row>
    <row r="14" spans="1:18" ht="21" hidden="1" customHeight="1" x14ac:dyDescent="0.25">
      <c r="A14" s="2031"/>
      <c r="B14" s="312"/>
      <c r="C14" s="709"/>
      <c r="D14" s="709"/>
      <c r="E14" s="709"/>
      <c r="F14" s="709"/>
      <c r="G14" s="719"/>
      <c r="H14" s="714"/>
      <c r="I14" s="719"/>
      <c r="J14" s="719"/>
      <c r="K14" s="719"/>
      <c r="L14" s="2534"/>
      <c r="M14" s="2535"/>
      <c r="N14" s="1627"/>
      <c r="O14" s="1096"/>
      <c r="P14" s="245"/>
      <c r="Q14" s="142"/>
    </row>
    <row r="15" spans="1:18" ht="21" customHeight="1" x14ac:dyDescent="0.25">
      <c r="A15" s="929" t="s">
        <v>172</v>
      </c>
      <c r="B15" s="14" t="s">
        <v>442</v>
      </c>
      <c r="C15" s="708"/>
      <c r="D15" s="708"/>
      <c r="E15" s="708"/>
      <c r="F15" s="708"/>
      <c r="G15" s="790">
        <v>36213.94</v>
      </c>
      <c r="H15" s="797">
        <v>38887.279999999999</v>
      </c>
      <c r="I15" s="790">
        <v>40714.370000000003</v>
      </c>
      <c r="J15" s="790"/>
      <c r="K15" s="790"/>
      <c r="L15" s="2534"/>
      <c r="M15" s="2535"/>
      <c r="N15" s="1627"/>
      <c r="O15" s="1096"/>
      <c r="P15" s="245"/>
      <c r="Q15" s="142"/>
    </row>
    <row r="16" spans="1:18" ht="21" hidden="1" customHeight="1" x14ac:dyDescent="0.25">
      <c r="A16" s="2031"/>
      <c r="B16" s="312" t="s">
        <v>795</v>
      </c>
      <c r="C16" s="709"/>
      <c r="D16" s="709"/>
      <c r="E16" s="709"/>
      <c r="F16" s="709"/>
      <c r="G16" s="789"/>
      <c r="H16" s="433"/>
      <c r="I16" s="789"/>
      <c r="J16" s="789"/>
      <c r="K16" s="789"/>
      <c r="L16" s="2534"/>
      <c r="M16" s="2535"/>
      <c r="N16" s="1627"/>
      <c r="O16" s="1096"/>
      <c r="P16" s="245"/>
      <c r="Q16" s="142"/>
    </row>
    <row r="17" spans="1:17" ht="21" hidden="1" customHeight="1" x14ac:dyDescent="0.25">
      <c r="A17" s="2031"/>
      <c r="B17" s="312" t="s">
        <v>441</v>
      </c>
      <c r="C17" s="709"/>
      <c r="D17" s="709"/>
      <c r="E17" s="709"/>
      <c r="F17" s="709"/>
      <c r="G17" s="789"/>
      <c r="H17" s="433"/>
      <c r="I17" s="789"/>
      <c r="J17" s="789"/>
      <c r="K17" s="789"/>
      <c r="L17" s="2534"/>
      <c r="M17" s="2535"/>
      <c r="N17" s="1627"/>
      <c r="O17" s="1096"/>
      <c r="P17" s="245"/>
      <c r="Q17" s="142"/>
    </row>
    <row r="18" spans="1:17" ht="21" hidden="1" customHeight="1" x14ac:dyDescent="0.25">
      <c r="A18" s="2031"/>
      <c r="B18" s="312" t="s">
        <v>489</v>
      </c>
      <c r="C18" s="709"/>
      <c r="D18" s="709"/>
      <c r="E18" s="709"/>
      <c r="F18" s="709"/>
      <c r="G18" s="789"/>
      <c r="H18" s="433"/>
      <c r="I18" s="789"/>
      <c r="J18" s="789"/>
      <c r="K18" s="789"/>
      <c r="L18" s="2534"/>
      <c r="M18" s="2535"/>
      <c r="N18" s="1627"/>
      <c r="O18" s="1096"/>
      <c r="P18" s="245"/>
      <c r="Q18" s="142"/>
    </row>
    <row r="19" spans="1:17" ht="21" hidden="1" customHeight="1" x14ac:dyDescent="0.25">
      <c r="A19" s="2031"/>
      <c r="B19" s="312" t="s">
        <v>490</v>
      </c>
      <c r="C19" s="709"/>
      <c r="D19" s="709"/>
      <c r="E19" s="709"/>
      <c r="F19" s="709"/>
      <c r="G19" s="789"/>
      <c r="H19" s="433"/>
      <c r="I19" s="789"/>
      <c r="J19" s="789"/>
      <c r="K19" s="789"/>
      <c r="L19" s="2534"/>
      <c r="M19" s="2535"/>
      <c r="N19" s="1627"/>
      <c r="O19" s="1096"/>
      <c r="P19" s="245"/>
      <c r="Q19" s="142"/>
    </row>
    <row r="20" spans="1:17" ht="21" hidden="1" customHeight="1" x14ac:dyDescent="0.25">
      <c r="A20" s="2031"/>
      <c r="B20" s="312" t="s">
        <v>491</v>
      </c>
      <c r="C20" s="709"/>
      <c r="D20" s="709"/>
      <c r="E20" s="709"/>
      <c r="F20" s="709"/>
      <c r="G20" s="789"/>
      <c r="H20" s="433"/>
      <c r="I20" s="789"/>
      <c r="J20" s="789"/>
      <c r="K20" s="789"/>
      <c r="L20" s="2534"/>
      <c r="M20" s="2535"/>
      <c r="N20" s="1627"/>
      <c r="O20" s="1096"/>
      <c r="P20" s="245"/>
      <c r="Q20" s="142"/>
    </row>
    <row r="21" spans="1:17" ht="21" hidden="1" customHeight="1" x14ac:dyDescent="0.25">
      <c r="A21" s="2031"/>
      <c r="B21" s="312" t="s">
        <v>175</v>
      </c>
      <c r="C21" s="709"/>
      <c r="D21" s="709"/>
      <c r="E21" s="709"/>
      <c r="F21" s="709"/>
      <c r="G21" s="789"/>
      <c r="H21" s="433"/>
      <c r="I21" s="789"/>
      <c r="J21" s="789"/>
      <c r="K21" s="789"/>
      <c r="L21" s="2534"/>
      <c r="M21" s="2535"/>
      <c r="N21" s="1627"/>
      <c r="O21" s="1096"/>
      <c r="P21" s="245"/>
      <c r="Q21" s="142"/>
    </row>
    <row r="22" spans="1:17" ht="21" hidden="1" customHeight="1" x14ac:dyDescent="0.25">
      <c r="A22" s="2031"/>
      <c r="B22" s="186"/>
      <c r="C22" s="688"/>
      <c r="D22" s="688"/>
      <c r="E22" s="688"/>
      <c r="F22" s="688"/>
      <c r="G22" s="786"/>
      <c r="H22" s="787"/>
      <c r="I22" s="786"/>
      <c r="J22" s="788"/>
      <c r="K22" s="789"/>
      <c r="L22" s="2534"/>
      <c r="M22" s="2535"/>
      <c r="N22" s="1628"/>
      <c r="O22" s="1097"/>
      <c r="P22" s="246"/>
      <c r="Q22" s="142"/>
    </row>
    <row r="23" spans="1:17" ht="28.5" customHeight="1" x14ac:dyDescent="0.25">
      <c r="A23" s="929" t="s">
        <v>249</v>
      </c>
      <c r="B23" s="187" t="s">
        <v>468</v>
      </c>
      <c r="C23" s="690"/>
      <c r="D23" s="690"/>
      <c r="E23" s="690"/>
      <c r="F23" s="690"/>
      <c r="G23" s="795">
        <f>G15*G7</f>
        <v>175.1268553451367</v>
      </c>
      <c r="H23" s="796">
        <v>204.6</v>
      </c>
      <c r="I23" s="795">
        <f>I15*I7</f>
        <v>214.2120729928877</v>
      </c>
      <c r="J23" s="795"/>
      <c r="K23" s="789"/>
      <c r="L23" s="2534"/>
      <c r="M23" s="2535"/>
      <c r="N23" s="1629"/>
      <c r="O23" s="1098"/>
      <c r="P23" s="247"/>
      <c r="Q23" s="142"/>
    </row>
    <row r="24" spans="1:17" ht="21" hidden="1" customHeight="1" x14ac:dyDescent="0.25">
      <c r="A24" s="2031"/>
      <c r="B24" s="312" t="s">
        <v>795</v>
      </c>
      <c r="C24" s="709"/>
      <c r="D24" s="709"/>
      <c r="E24" s="709"/>
      <c r="F24" s="709"/>
      <c r="G24" s="721"/>
      <c r="H24" s="716"/>
      <c r="I24" s="721"/>
      <c r="J24" s="721"/>
      <c r="K24" s="719"/>
      <c r="L24" s="2534"/>
      <c r="M24" s="2535"/>
      <c r="N24" s="1629"/>
      <c r="O24" s="1098"/>
      <c r="P24" s="247"/>
      <c r="Q24" s="142"/>
    </row>
    <row r="25" spans="1:17" ht="21" hidden="1" customHeight="1" x14ac:dyDescent="0.25">
      <c r="A25" s="2031"/>
      <c r="B25" s="312" t="s">
        <v>441</v>
      </c>
      <c r="C25" s="709"/>
      <c r="D25" s="709"/>
      <c r="E25" s="709"/>
      <c r="F25" s="709"/>
      <c r="G25" s="718"/>
      <c r="H25" s="717"/>
      <c r="I25" s="718"/>
      <c r="J25" s="720"/>
      <c r="K25" s="719"/>
      <c r="L25" s="2534"/>
      <c r="M25" s="2535"/>
      <c r="N25" s="1630"/>
      <c r="O25" s="1097"/>
      <c r="P25" s="246"/>
      <c r="Q25" s="142"/>
    </row>
    <row r="26" spans="1:17" ht="21" hidden="1" customHeight="1" x14ac:dyDescent="0.25">
      <c r="A26" s="2031"/>
      <c r="B26" s="312" t="s">
        <v>489</v>
      </c>
      <c r="C26" s="709"/>
      <c r="D26" s="709"/>
      <c r="E26" s="709"/>
      <c r="F26" s="709"/>
      <c r="G26" s="721"/>
      <c r="H26" s="716"/>
      <c r="I26" s="721"/>
      <c r="J26" s="721"/>
      <c r="K26" s="719"/>
      <c r="L26" s="2534"/>
      <c r="M26" s="2535"/>
      <c r="N26" s="1629"/>
      <c r="O26" s="1098"/>
      <c r="P26" s="247"/>
      <c r="Q26" s="142"/>
    </row>
    <row r="27" spans="1:17" ht="21" hidden="1" customHeight="1" x14ac:dyDescent="0.25">
      <c r="A27" s="2031"/>
      <c r="B27" s="312" t="s">
        <v>490</v>
      </c>
      <c r="C27" s="709"/>
      <c r="D27" s="709"/>
      <c r="E27" s="709"/>
      <c r="F27" s="709"/>
      <c r="G27" s="718"/>
      <c r="H27" s="717"/>
      <c r="I27" s="718"/>
      <c r="J27" s="720"/>
      <c r="K27" s="719"/>
      <c r="L27" s="2534"/>
      <c r="M27" s="2535"/>
      <c r="N27" s="1630"/>
      <c r="O27" s="1097"/>
      <c r="P27" s="246"/>
      <c r="Q27" s="142"/>
    </row>
    <row r="28" spans="1:17" ht="21" hidden="1" customHeight="1" x14ac:dyDescent="0.25">
      <c r="A28" s="2031"/>
      <c r="B28" s="312" t="s">
        <v>491</v>
      </c>
      <c r="C28" s="709"/>
      <c r="D28" s="709"/>
      <c r="E28" s="709"/>
      <c r="F28" s="709"/>
      <c r="G28" s="718"/>
      <c r="H28" s="715"/>
      <c r="I28" s="718"/>
      <c r="J28" s="720"/>
      <c r="K28" s="719"/>
      <c r="L28" s="2534"/>
      <c r="M28" s="2535"/>
      <c r="N28" s="1631"/>
      <c r="O28" s="1097"/>
      <c r="P28" s="246"/>
      <c r="Q28" s="142"/>
    </row>
    <row r="29" spans="1:17" ht="21" hidden="1" customHeight="1" x14ac:dyDescent="0.25">
      <c r="A29" s="2031"/>
      <c r="B29" s="312" t="s">
        <v>175</v>
      </c>
      <c r="C29" s="709"/>
      <c r="D29" s="709"/>
      <c r="E29" s="709"/>
      <c r="F29" s="709"/>
      <c r="G29" s="718"/>
      <c r="H29" s="715"/>
      <c r="I29" s="718"/>
      <c r="J29" s="720"/>
      <c r="K29" s="719"/>
      <c r="L29" s="2534"/>
      <c r="M29" s="2535"/>
      <c r="N29" s="1631"/>
      <c r="O29" s="1097"/>
      <c r="P29" s="246"/>
      <c r="Q29" s="142"/>
    </row>
    <row r="30" spans="1:17" ht="21" customHeight="1" x14ac:dyDescent="0.25">
      <c r="A30" s="2031"/>
      <c r="B30" s="282" t="s">
        <v>67</v>
      </c>
      <c r="C30" s="710"/>
      <c r="D30" s="710"/>
      <c r="E30" s="710"/>
      <c r="F30" s="710"/>
      <c r="G30" s="784">
        <f>G23</f>
        <v>175.1268553451367</v>
      </c>
      <c r="H30" s="784">
        <f>H23</f>
        <v>204.6</v>
      </c>
      <c r="I30" s="784">
        <f>I23</f>
        <v>214.2120729928877</v>
      </c>
      <c r="J30" s="784"/>
      <c r="K30" s="784"/>
      <c r="L30" s="2534"/>
      <c r="M30" s="2535"/>
      <c r="N30" s="1632"/>
      <c r="O30" s="1099"/>
      <c r="P30" s="283"/>
      <c r="Q30" s="283"/>
    </row>
    <row r="31" spans="1:17" ht="21" hidden="1" customHeight="1" x14ac:dyDescent="0.25">
      <c r="A31" s="2031"/>
      <c r="B31" s="186"/>
      <c r="C31" s="688"/>
      <c r="D31" s="688"/>
      <c r="E31" s="688"/>
      <c r="F31" s="688"/>
      <c r="G31" s="718"/>
      <c r="H31" s="715"/>
      <c r="I31" s="718"/>
      <c r="J31" s="720"/>
      <c r="K31" s="719"/>
      <c r="L31" s="2534"/>
      <c r="M31" s="2535"/>
      <c r="N31" s="1633"/>
      <c r="O31" s="1100"/>
      <c r="P31" s="248"/>
      <c r="Q31" s="142"/>
    </row>
    <row r="32" spans="1:17" ht="21" customHeight="1" x14ac:dyDescent="0.25">
      <c r="A32" s="929" t="s">
        <v>250</v>
      </c>
      <c r="B32" s="14" t="s">
        <v>445</v>
      </c>
      <c r="C32" s="708"/>
      <c r="D32" s="708"/>
      <c r="E32" s="708"/>
      <c r="F32" s="708"/>
      <c r="G32" s="718">
        <v>0.16673324905183312</v>
      </c>
      <c r="H32" s="715">
        <f>I32</f>
        <v>0.18140593162780166</v>
      </c>
      <c r="I32" s="718">
        <v>0.18140593162780166</v>
      </c>
      <c r="J32" s="720"/>
      <c r="K32" s="719"/>
      <c r="L32" s="2534"/>
      <c r="M32" s="2535"/>
      <c r="N32" s="1628"/>
      <c r="O32" s="1097"/>
      <c r="P32" s="246"/>
      <c r="Q32" s="142"/>
    </row>
    <row r="33" spans="1:17" ht="21" hidden="1" customHeight="1" x14ac:dyDescent="0.25">
      <c r="A33" s="2031"/>
      <c r="B33" s="312" t="s">
        <v>795</v>
      </c>
      <c r="C33" s="709"/>
      <c r="D33" s="709"/>
      <c r="E33" s="709"/>
      <c r="F33" s="709"/>
      <c r="G33" s="718"/>
      <c r="H33" s="715"/>
      <c r="I33" s="718"/>
      <c r="J33" s="720"/>
      <c r="K33" s="719"/>
      <c r="L33" s="2534"/>
      <c r="M33" s="2535"/>
      <c r="N33" s="1628"/>
      <c r="O33" s="1097"/>
      <c r="P33" s="246"/>
      <c r="Q33" s="142"/>
    </row>
    <row r="34" spans="1:17" ht="21" hidden="1" customHeight="1" x14ac:dyDescent="0.25">
      <c r="A34" s="2031"/>
      <c r="B34" s="312" t="s">
        <v>489</v>
      </c>
      <c r="C34" s="709"/>
      <c r="D34" s="709"/>
      <c r="E34" s="709"/>
      <c r="F34" s="709"/>
      <c r="G34" s="718"/>
      <c r="H34" s="715"/>
      <c r="I34" s="718"/>
      <c r="J34" s="720"/>
      <c r="K34" s="719"/>
      <c r="L34" s="2534"/>
      <c r="M34" s="2535"/>
      <c r="N34" s="1628"/>
      <c r="O34" s="1097"/>
      <c r="P34" s="246"/>
      <c r="Q34" s="142"/>
    </row>
    <row r="35" spans="1:17" ht="21" hidden="1" customHeight="1" x14ac:dyDescent="0.25">
      <c r="A35" s="2031"/>
      <c r="B35" s="312" t="s">
        <v>490</v>
      </c>
      <c r="C35" s="709"/>
      <c r="D35" s="709"/>
      <c r="E35" s="709"/>
      <c r="F35" s="709"/>
      <c r="G35" s="718"/>
      <c r="H35" s="715"/>
      <c r="I35" s="718"/>
      <c r="J35" s="720"/>
      <c r="K35" s="719"/>
      <c r="L35" s="2534"/>
      <c r="M35" s="2535"/>
      <c r="N35" s="1628"/>
      <c r="O35" s="1097"/>
      <c r="P35" s="246"/>
      <c r="Q35" s="142"/>
    </row>
    <row r="36" spans="1:17" ht="21" hidden="1" customHeight="1" x14ac:dyDescent="0.25">
      <c r="A36" s="2031"/>
      <c r="B36" s="312" t="s">
        <v>491</v>
      </c>
      <c r="C36" s="709"/>
      <c r="D36" s="709"/>
      <c r="E36" s="709"/>
      <c r="F36" s="709"/>
      <c r="G36" s="718"/>
      <c r="H36" s="715"/>
      <c r="I36" s="718"/>
      <c r="J36" s="720"/>
      <c r="K36" s="719"/>
      <c r="L36" s="2534"/>
      <c r="M36" s="2535"/>
      <c r="N36" s="1628"/>
      <c r="O36" s="1097"/>
      <c r="P36" s="246"/>
      <c r="Q36" s="142"/>
    </row>
    <row r="37" spans="1:17" ht="21" hidden="1" customHeight="1" x14ac:dyDescent="0.25">
      <c r="A37" s="2031"/>
      <c r="B37" s="312" t="s">
        <v>175</v>
      </c>
      <c r="C37" s="709"/>
      <c r="D37" s="709"/>
      <c r="E37" s="709"/>
      <c r="F37" s="709"/>
      <c r="G37" s="718"/>
      <c r="H37" s="715"/>
      <c r="I37" s="718"/>
      <c r="J37" s="720"/>
      <c r="K37" s="719"/>
      <c r="L37" s="2534"/>
      <c r="M37" s="2535"/>
      <c r="N37" s="1628"/>
      <c r="O37" s="1097"/>
      <c r="P37" s="246"/>
      <c r="Q37" s="142"/>
    </row>
    <row r="38" spans="1:17" ht="21" hidden="1" customHeight="1" x14ac:dyDescent="0.25">
      <c r="A38" s="2031"/>
      <c r="B38" s="186"/>
      <c r="C38" s="688"/>
      <c r="D38" s="688"/>
      <c r="E38" s="688"/>
      <c r="F38" s="688"/>
      <c r="G38" s="718"/>
      <c r="H38" s="715"/>
      <c r="I38" s="718"/>
      <c r="J38" s="720"/>
      <c r="K38" s="719"/>
      <c r="L38" s="2534"/>
      <c r="M38" s="2535"/>
      <c r="N38" s="1628"/>
      <c r="O38" s="1097"/>
      <c r="P38" s="246"/>
      <c r="Q38" s="142"/>
    </row>
    <row r="39" spans="1:17" ht="21" customHeight="1" x14ac:dyDescent="0.25">
      <c r="A39" s="929" t="s">
        <v>251</v>
      </c>
      <c r="B39" s="187" t="s">
        <v>446</v>
      </c>
      <c r="C39" s="690"/>
      <c r="D39" s="690"/>
      <c r="E39" s="690"/>
      <c r="F39" s="690"/>
      <c r="G39" s="791">
        <v>4039</v>
      </c>
      <c r="H39" s="792">
        <v>4032</v>
      </c>
      <c r="I39" s="791">
        <v>4633</v>
      </c>
      <c r="J39" s="793"/>
      <c r="K39" s="794"/>
      <c r="L39" s="2534"/>
      <c r="M39" s="2535"/>
      <c r="N39" s="1628"/>
      <c r="O39" s="1097"/>
      <c r="P39" s="246"/>
      <c r="Q39" s="142"/>
    </row>
    <row r="40" spans="1:17" ht="21" hidden="1" customHeight="1" x14ac:dyDescent="0.25">
      <c r="A40" s="2031"/>
      <c r="B40" s="312" t="s">
        <v>795</v>
      </c>
      <c r="C40" s="709"/>
      <c r="D40" s="709"/>
      <c r="E40" s="709"/>
      <c r="F40" s="709"/>
      <c r="G40" s="791"/>
      <c r="H40" s="792"/>
      <c r="I40" s="791"/>
      <c r="J40" s="793"/>
      <c r="K40" s="794"/>
      <c r="L40" s="2534"/>
      <c r="M40" s="2535"/>
      <c r="N40" s="1628"/>
      <c r="O40" s="1097"/>
      <c r="P40" s="246"/>
      <c r="Q40" s="142"/>
    </row>
    <row r="41" spans="1:17" ht="21" hidden="1" customHeight="1" x14ac:dyDescent="0.25">
      <c r="A41" s="2031"/>
      <c r="B41" s="312" t="s">
        <v>489</v>
      </c>
      <c r="C41" s="709"/>
      <c r="D41" s="709"/>
      <c r="E41" s="709"/>
      <c r="F41" s="709"/>
      <c r="G41" s="791"/>
      <c r="H41" s="792"/>
      <c r="I41" s="791"/>
      <c r="J41" s="793"/>
      <c r="K41" s="794"/>
      <c r="L41" s="2534"/>
      <c r="M41" s="2535"/>
      <c r="N41" s="1628"/>
      <c r="O41" s="1097"/>
      <c r="P41" s="246"/>
      <c r="Q41" s="142"/>
    </row>
    <row r="42" spans="1:17" ht="21" hidden="1" customHeight="1" x14ac:dyDescent="0.25">
      <c r="A42" s="2031"/>
      <c r="B42" s="312" t="s">
        <v>490</v>
      </c>
      <c r="C42" s="709"/>
      <c r="D42" s="709"/>
      <c r="E42" s="709"/>
      <c r="F42" s="709"/>
      <c r="G42" s="791"/>
      <c r="H42" s="792"/>
      <c r="I42" s="791"/>
      <c r="J42" s="793"/>
      <c r="K42" s="794"/>
      <c r="L42" s="2534"/>
      <c r="M42" s="2535"/>
      <c r="N42" s="1628"/>
      <c r="O42" s="1097"/>
      <c r="P42" s="246"/>
      <c r="Q42" s="142"/>
    </row>
    <row r="43" spans="1:17" ht="21" hidden="1" customHeight="1" x14ac:dyDescent="0.25">
      <c r="A43" s="2031"/>
      <c r="B43" s="312" t="s">
        <v>491</v>
      </c>
      <c r="C43" s="709"/>
      <c r="D43" s="709"/>
      <c r="E43" s="709"/>
      <c r="F43" s="709"/>
      <c r="G43" s="791"/>
      <c r="H43" s="792"/>
      <c r="I43" s="791"/>
      <c r="J43" s="793"/>
      <c r="K43" s="794"/>
      <c r="L43" s="2534"/>
      <c r="M43" s="2535"/>
      <c r="N43" s="1628"/>
      <c r="O43" s="1097"/>
      <c r="P43" s="246"/>
      <c r="Q43" s="142"/>
    </row>
    <row r="44" spans="1:17" ht="21" hidden="1" customHeight="1" x14ac:dyDescent="0.25">
      <c r="A44" s="2031"/>
      <c r="B44" s="312" t="s">
        <v>175</v>
      </c>
      <c r="C44" s="709"/>
      <c r="D44" s="709"/>
      <c r="E44" s="709"/>
      <c r="F44" s="709"/>
      <c r="G44" s="791"/>
      <c r="H44" s="792"/>
      <c r="I44" s="791"/>
      <c r="J44" s="793"/>
      <c r="K44" s="794"/>
      <c r="L44" s="2534"/>
      <c r="M44" s="2535"/>
      <c r="N44" s="1628"/>
      <c r="O44" s="1097"/>
      <c r="P44" s="246"/>
      <c r="Q44" s="142"/>
    </row>
    <row r="45" spans="1:17" ht="21" hidden="1" customHeight="1" x14ac:dyDescent="0.25">
      <c r="A45" s="2031"/>
      <c r="B45" s="186"/>
      <c r="C45" s="688"/>
      <c r="D45" s="688"/>
      <c r="E45" s="688"/>
      <c r="F45" s="688"/>
      <c r="G45" s="791"/>
      <c r="H45" s="792"/>
      <c r="I45" s="791"/>
      <c r="J45" s="793"/>
      <c r="K45" s="794"/>
      <c r="L45" s="2534"/>
      <c r="M45" s="2535"/>
      <c r="N45" s="1628"/>
      <c r="O45" s="1097"/>
      <c r="P45" s="246"/>
      <c r="Q45" s="142"/>
    </row>
    <row r="46" spans="1:17" ht="21" customHeight="1" x14ac:dyDescent="0.25">
      <c r="A46" s="2031" t="s">
        <v>252</v>
      </c>
      <c r="B46" s="187" t="s">
        <v>469</v>
      </c>
      <c r="C46" s="690"/>
      <c r="D46" s="690"/>
      <c r="E46" s="690"/>
      <c r="F46" s="690"/>
      <c r="G46" s="786">
        <f>G32*G39</f>
        <v>673.435592920354</v>
      </c>
      <c r="H46" s="787">
        <v>731.43</v>
      </c>
      <c r="I46" s="786">
        <f>I32*I39</f>
        <v>840.45368123160506</v>
      </c>
      <c r="J46" s="788"/>
      <c r="K46" s="789"/>
      <c r="L46" s="2534"/>
      <c r="M46" s="2535"/>
      <c r="N46" s="1628"/>
      <c r="O46" s="1097"/>
      <c r="P46" s="246"/>
      <c r="Q46" s="142"/>
    </row>
    <row r="47" spans="1:17" ht="21" hidden="1" customHeight="1" x14ac:dyDescent="0.25">
      <c r="A47" s="2031"/>
      <c r="B47" s="312" t="s">
        <v>795</v>
      </c>
      <c r="C47" s="709"/>
      <c r="D47" s="709"/>
      <c r="E47" s="709"/>
      <c r="F47" s="709"/>
      <c r="G47" s="718"/>
      <c r="H47" s="715"/>
      <c r="I47" s="718"/>
      <c r="J47" s="720"/>
      <c r="K47" s="719"/>
      <c r="L47" s="2534"/>
      <c r="M47" s="2535"/>
      <c r="N47" s="1628"/>
      <c r="O47" s="1097"/>
      <c r="P47" s="246"/>
      <c r="Q47" s="142"/>
    </row>
    <row r="48" spans="1:17" ht="21" hidden="1" customHeight="1" x14ac:dyDescent="0.25">
      <c r="A48" s="2031"/>
      <c r="B48" s="312" t="s">
        <v>489</v>
      </c>
      <c r="C48" s="709"/>
      <c r="D48" s="709"/>
      <c r="E48" s="709"/>
      <c r="F48" s="709"/>
      <c r="G48" s="718"/>
      <c r="H48" s="715"/>
      <c r="I48" s="718"/>
      <c r="J48" s="720"/>
      <c r="K48" s="719"/>
      <c r="L48" s="2534"/>
      <c r="M48" s="2535"/>
      <c r="N48" s="1628"/>
      <c r="O48" s="1097"/>
      <c r="P48" s="246"/>
      <c r="Q48" s="142"/>
    </row>
    <row r="49" spans="1:17" ht="21" hidden="1" customHeight="1" x14ac:dyDescent="0.25">
      <c r="A49" s="2031"/>
      <c r="B49" s="312" t="s">
        <v>490</v>
      </c>
      <c r="C49" s="709"/>
      <c r="D49" s="709"/>
      <c r="E49" s="709"/>
      <c r="F49" s="709"/>
      <c r="G49" s="718"/>
      <c r="H49" s="715"/>
      <c r="I49" s="718"/>
      <c r="J49" s="720"/>
      <c r="K49" s="719"/>
      <c r="L49" s="2534"/>
      <c r="M49" s="2535"/>
      <c r="N49" s="1628"/>
      <c r="O49" s="1097"/>
      <c r="P49" s="246"/>
      <c r="Q49" s="142"/>
    </row>
    <row r="50" spans="1:17" ht="21" hidden="1" customHeight="1" x14ac:dyDescent="0.25">
      <c r="A50" s="2031"/>
      <c r="B50" s="312" t="s">
        <v>491</v>
      </c>
      <c r="C50" s="709"/>
      <c r="D50" s="709"/>
      <c r="E50" s="709"/>
      <c r="F50" s="709"/>
      <c r="G50" s="718"/>
      <c r="H50" s="715"/>
      <c r="I50" s="718"/>
      <c r="J50" s="720"/>
      <c r="K50" s="719"/>
      <c r="L50" s="2534"/>
      <c r="M50" s="2535"/>
      <c r="N50" s="1628"/>
      <c r="O50" s="1097"/>
      <c r="P50" s="246"/>
      <c r="Q50" s="142"/>
    </row>
    <row r="51" spans="1:17" ht="21" hidden="1" customHeight="1" x14ac:dyDescent="0.25">
      <c r="A51" s="2031"/>
      <c r="B51" s="312" t="s">
        <v>175</v>
      </c>
      <c r="C51" s="709"/>
      <c r="D51" s="709"/>
      <c r="E51" s="709"/>
      <c r="F51" s="709"/>
      <c r="G51" s="718"/>
      <c r="H51" s="715"/>
      <c r="I51" s="718"/>
      <c r="J51" s="720"/>
      <c r="K51" s="719"/>
      <c r="L51" s="2534"/>
      <c r="M51" s="2535"/>
      <c r="N51" s="1628"/>
      <c r="O51" s="1097"/>
      <c r="P51" s="246"/>
      <c r="Q51" s="142"/>
    </row>
    <row r="52" spans="1:17" ht="21" customHeight="1" x14ac:dyDescent="0.25">
      <c r="A52" s="2031"/>
      <c r="B52" s="282" t="s">
        <v>67</v>
      </c>
      <c r="C52" s="710"/>
      <c r="D52" s="710"/>
      <c r="E52" s="710"/>
      <c r="F52" s="710"/>
      <c r="G52" s="784">
        <f>G30+G46</f>
        <v>848.56244826549073</v>
      </c>
      <c r="H52" s="784">
        <f>H30+H46</f>
        <v>936.03</v>
      </c>
      <c r="I52" s="784">
        <f>I30+I46</f>
        <v>1054.6657542244927</v>
      </c>
      <c r="J52" s="784"/>
      <c r="K52" s="784"/>
      <c r="L52" s="2534"/>
      <c r="M52" s="2535"/>
      <c r="N52" s="1632"/>
      <c r="O52" s="1099"/>
      <c r="P52" s="283"/>
      <c r="Q52" s="283"/>
    </row>
    <row r="53" spans="1:17" ht="21" customHeight="1" x14ac:dyDescent="0.25">
      <c r="A53" s="2031"/>
      <c r="B53" s="187" t="s">
        <v>1264</v>
      </c>
      <c r="C53" s="690"/>
      <c r="D53" s="690"/>
      <c r="E53" s="690"/>
      <c r="F53" s="690"/>
      <c r="G53" s="718"/>
      <c r="H53" s="787">
        <v>41.58</v>
      </c>
      <c r="I53" s="718"/>
      <c r="J53" s="720"/>
      <c r="K53" s="719"/>
      <c r="L53" s="2534"/>
      <c r="M53" s="2535"/>
      <c r="N53" s="1634"/>
      <c r="O53" s="1101"/>
      <c r="P53" s="249"/>
      <c r="Q53" s="142"/>
    </row>
    <row r="54" spans="1:17" ht="35.25" customHeight="1" x14ac:dyDescent="0.25">
      <c r="A54" s="2031" t="s">
        <v>382</v>
      </c>
      <c r="B54" s="1337" t="s">
        <v>470</v>
      </c>
      <c r="C54" s="1338"/>
      <c r="D54" s="1338"/>
      <c r="E54" s="1338"/>
      <c r="F54" s="1338"/>
      <c r="G54" s="784">
        <f>G52</f>
        <v>848.56244826549073</v>
      </c>
      <c r="H54" s="784">
        <f>(H52+H53)*0.8</f>
        <v>782.08800000000008</v>
      </c>
      <c r="I54" s="784">
        <f>I52</f>
        <v>1054.6657542244927</v>
      </c>
      <c r="J54" s="784"/>
      <c r="K54" s="784"/>
      <c r="L54" s="2536"/>
      <c r="M54" s="2537"/>
      <c r="N54" s="1635"/>
      <c r="O54" s="1102"/>
      <c r="P54" s="284"/>
      <c r="Q54" s="284"/>
    </row>
    <row r="55" spans="1:17" ht="21" customHeight="1" x14ac:dyDescent="0.25">
      <c r="A55" s="973"/>
      <c r="B55" s="1636"/>
      <c r="C55" s="1637"/>
      <c r="D55" s="1637"/>
      <c r="E55" s="1637"/>
      <c r="F55" s="1637"/>
      <c r="G55" s="1638"/>
      <c r="H55" s="1639"/>
      <c r="I55" s="1639"/>
      <c r="J55" s="1640"/>
      <c r="K55" s="2024"/>
      <c r="L55" s="2024"/>
      <c r="M55" s="2024"/>
      <c r="N55" s="1609"/>
    </row>
    <row r="56" spans="1:17" ht="21" customHeight="1" thickBot="1" x14ac:dyDescent="0.3">
      <c r="A56" s="2546" t="s">
        <v>533</v>
      </c>
      <c r="B56" s="2547"/>
      <c r="C56" s="2547"/>
      <c r="D56" s="2547"/>
      <c r="E56" s="2547"/>
      <c r="F56" s="2547"/>
      <c r="G56" s="2547"/>
      <c r="H56" s="2547"/>
      <c r="I56" s="2547"/>
      <c r="J56" s="2547"/>
      <c r="K56" s="2547"/>
      <c r="L56" s="2547"/>
      <c r="M56" s="2547"/>
      <c r="N56" s="1591"/>
    </row>
    <row r="57" spans="1:17" ht="21" customHeight="1" x14ac:dyDescent="0.25">
      <c r="A57" s="188"/>
      <c r="B57" s="33"/>
      <c r="C57" s="696"/>
      <c r="D57" s="696"/>
      <c r="E57" s="696"/>
      <c r="F57" s="696"/>
      <c r="G57" s="779"/>
      <c r="H57" s="2538"/>
      <c r="I57" s="2538"/>
      <c r="J57" s="393"/>
    </row>
    <row r="58" spans="1:17" ht="21" customHeight="1" x14ac:dyDescent="0.25">
      <c r="A58" s="123"/>
    </row>
    <row r="59" spans="1:17" ht="21" customHeight="1" x14ac:dyDescent="0.25">
      <c r="A59" s="123"/>
    </row>
    <row r="60" spans="1:17" ht="21" customHeight="1" x14ac:dyDescent="0.25">
      <c r="A60" s="123"/>
    </row>
    <row r="61" spans="1:17" ht="21" customHeight="1" x14ac:dyDescent="0.25">
      <c r="A61" s="123"/>
    </row>
    <row r="62" spans="1:17" ht="21" hidden="1" customHeight="1" x14ac:dyDescent="0.25">
      <c r="A62" s="110" t="s">
        <v>316</v>
      </c>
      <c r="B62" s="166"/>
      <c r="C62" s="699"/>
      <c r="D62" s="699"/>
      <c r="E62" s="699"/>
      <c r="F62" s="699"/>
      <c r="H62" s="699"/>
      <c r="I62" s="699"/>
      <c r="J62" s="166"/>
    </row>
    <row r="63" spans="1:17" ht="21" hidden="1" customHeight="1" x14ac:dyDescent="0.25">
      <c r="A63" s="111">
        <v>1</v>
      </c>
      <c r="B63" s="174" t="s">
        <v>433</v>
      </c>
      <c r="C63" s="707"/>
      <c r="D63" s="707"/>
      <c r="E63" s="707"/>
      <c r="F63" s="707"/>
      <c r="G63" s="2539" t="s">
        <v>450</v>
      </c>
      <c r="H63" s="2540"/>
      <c r="I63" s="2541"/>
      <c r="J63" s="325"/>
    </row>
    <row r="64" spans="1:17" ht="21" hidden="1" customHeight="1" x14ac:dyDescent="0.25">
      <c r="A64" s="112">
        <v>2</v>
      </c>
      <c r="B64" s="15" t="s">
        <v>440</v>
      </c>
      <c r="C64" s="711"/>
      <c r="D64" s="711"/>
      <c r="E64" s="711"/>
      <c r="F64" s="711"/>
      <c r="G64" s="781">
        <v>21.1</v>
      </c>
      <c r="H64" s="701"/>
      <c r="I64" s="702"/>
      <c r="J64" s="346"/>
    </row>
    <row r="65" spans="1:10" ht="21" hidden="1" customHeight="1" x14ac:dyDescent="0.25">
      <c r="A65" s="111">
        <v>3</v>
      </c>
      <c r="B65" s="2" t="s">
        <v>425</v>
      </c>
      <c r="C65" s="712"/>
      <c r="D65" s="712"/>
      <c r="E65" s="712"/>
      <c r="F65" s="712"/>
      <c r="G65" s="782" t="s">
        <v>492</v>
      </c>
      <c r="H65" s="704"/>
      <c r="I65" s="705"/>
      <c r="J65" s="346"/>
    </row>
    <row r="66" spans="1:10" ht="21" hidden="1" customHeight="1" x14ac:dyDescent="0.25">
      <c r="A66" s="111">
        <v>4</v>
      </c>
      <c r="B66" s="2" t="s">
        <v>426</v>
      </c>
      <c r="C66" s="713"/>
      <c r="D66" s="713"/>
      <c r="E66" s="713"/>
      <c r="F66" s="713"/>
      <c r="G66" s="2542" t="s">
        <v>472</v>
      </c>
      <c r="H66" s="2543"/>
      <c r="I66" s="2544"/>
      <c r="J66" s="347"/>
    </row>
    <row r="67" spans="1:10" ht="21" hidden="1" customHeight="1" x14ac:dyDescent="0.25">
      <c r="A67" s="111">
        <v>5</v>
      </c>
      <c r="B67" s="2" t="s">
        <v>428</v>
      </c>
      <c r="C67" s="713"/>
      <c r="D67" s="713"/>
      <c r="E67" s="713"/>
      <c r="F67" s="713"/>
      <c r="G67" s="783" t="s">
        <v>438</v>
      </c>
      <c r="H67" s="704"/>
      <c r="I67" s="705"/>
      <c r="J67" s="346"/>
    </row>
    <row r="68" spans="1:10" ht="21" customHeight="1" x14ac:dyDescent="0.25">
      <c r="A68" s="123"/>
    </row>
    <row r="69" spans="1:10" ht="21" customHeight="1" x14ac:dyDescent="0.25">
      <c r="A69" s="123"/>
    </row>
    <row r="70" spans="1:10" ht="21" customHeight="1" x14ac:dyDescent="0.25">
      <c r="A70" s="123"/>
    </row>
    <row r="71" spans="1:10" ht="21" customHeight="1" x14ac:dyDescent="0.25">
      <c r="A71" s="123"/>
    </row>
    <row r="72" spans="1:10" ht="21" customHeight="1" x14ac:dyDescent="0.25">
      <c r="A72" s="123"/>
    </row>
    <row r="73" spans="1:10" ht="21" customHeight="1" x14ac:dyDescent="0.25">
      <c r="A73" s="123"/>
    </row>
    <row r="74" spans="1:10" ht="21" customHeight="1" x14ac:dyDescent="0.25">
      <c r="A74" s="123"/>
    </row>
    <row r="75" spans="1:10" ht="21" customHeight="1" x14ac:dyDescent="0.25">
      <c r="A75" s="123"/>
    </row>
    <row r="76" spans="1:10" ht="21" customHeight="1" x14ac:dyDescent="0.25">
      <c r="A76" s="123"/>
    </row>
    <row r="77" spans="1:10" ht="21" customHeight="1" x14ac:dyDescent="0.25">
      <c r="A77" s="123"/>
    </row>
    <row r="78" spans="1:10" ht="21" customHeight="1" x14ac:dyDescent="0.25">
      <c r="A78" s="123"/>
    </row>
    <row r="79" spans="1:10" ht="21" customHeight="1" x14ac:dyDescent="0.25">
      <c r="A79" s="123"/>
    </row>
    <row r="80" spans="1:10" ht="21" customHeight="1" x14ac:dyDescent="0.25">
      <c r="A80" s="123"/>
    </row>
    <row r="81" spans="1:1" ht="21" customHeight="1" x14ac:dyDescent="0.25">
      <c r="A81" s="123"/>
    </row>
    <row r="82" spans="1:1" ht="21" customHeight="1" x14ac:dyDescent="0.25">
      <c r="A82" s="123"/>
    </row>
    <row r="83" spans="1:1" ht="21" customHeight="1" x14ac:dyDescent="0.25">
      <c r="A83" s="123"/>
    </row>
    <row r="84" spans="1:1" ht="21" customHeight="1" x14ac:dyDescent="0.25">
      <c r="A84" s="123"/>
    </row>
    <row r="85" spans="1:1" ht="21" customHeight="1" x14ac:dyDescent="0.25">
      <c r="A85" s="123"/>
    </row>
    <row r="86" spans="1:1" ht="21" customHeight="1" x14ac:dyDescent="0.25">
      <c r="A86" s="123"/>
    </row>
    <row r="87" spans="1:1" ht="21" customHeight="1" x14ac:dyDescent="0.25">
      <c r="A87" s="123"/>
    </row>
    <row r="88" spans="1:1" ht="21" customHeight="1" x14ac:dyDescent="0.25">
      <c r="A88" s="123"/>
    </row>
    <row r="89" spans="1:1" ht="21" customHeight="1" x14ac:dyDescent="0.25">
      <c r="A89" s="123"/>
    </row>
    <row r="90" spans="1:1" ht="21" customHeight="1" x14ac:dyDescent="0.25">
      <c r="A90" s="123"/>
    </row>
    <row r="91" spans="1:1" ht="21" customHeight="1" x14ac:dyDescent="0.25">
      <c r="A91" s="123"/>
    </row>
    <row r="92" spans="1:1" ht="21" customHeight="1" x14ac:dyDescent="0.25">
      <c r="A92" s="123"/>
    </row>
    <row r="93" spans="1:1" ht="21" customHeight="1" x14ac:dyDescent="0.25">
      <c r="A93" s="123"/>
    </row>
    <row r="94" spans="1:1" ht="21" customHeight="1" x14ac:dyDescent="0.25">
      <c r="A94" s="123"/>
    </row>
    <row r="95" spans="1:1" ht="21" customHeight="1" x14ac:dyDescent="0.25">
      <c r="A95" s="123"/>
    </row>
    <row r="96" spans="1:1" ht="21" customHeight="1" x14ac:dyDescent="0.25">
      <c r="A96" s="123"/>
    </row>
    <row r="97" spans="1:1" ht="21" customHeight="1" x14ac:dyDescent="0.25">
      <c r="A97" s="123"/>
    </row>
    <row r="98" spans="1:1" ht="21" customHeight="1" x14ac:dyDescent="0.25">
      <c r="A98" s="123"/>
    </row>
    <row r="99" spans="1:1" ht="21" customHeight="1" x14ac:dyDescent="0.25">
      <c r="A99" s="123"/>
    </row>
    <row r="100" spans="1:1" ht="21" customHeight="1" x14ac:dyDescent="0.25">
      <c r="A100" s="123"/>
    </row>
    <row r="101" spans="1:1" ht="21" customHeight="1" x14ac:dyDescent="0.25">
      <c r="A101" s="123"/>
    </row>
    <row r="102" spans="1:1" ht="21" customHeight="1" x14ac:dyDescent="0.25">
      <c r="A102" s="123"/>
    </row>
    <row r="103" spans="1:1" ht="21" customHeight="1" x14ac:dyDescent="0.25">
      <c r="A103" s="123"/>
    </row>
    <row r="104" spans="1:1" ht="21" customHeight="1" x14ac:dyDescent="0.25">
      <c r="A104" s="123"/>
    </row>
    <row r="105" spans="1:1" ht="21" customHeight="1" x14ac:dyDescent="0.25">
      <c r="A105" s="123"/>
    </row>
    <row r="106" spans="1:1" ht="21" customHeight="1" x14ac:dyDescent="0.25">
      <c r="A106" s="123"/>
    </row>
    <row r="107" spans="1:1" ht="21" customHeight="1" x14ac:dyDescent="0.25">
      <c r="A107" s="123"/>
    </row>
    <row r="108" spans="1:1" ht="21" customHeight="1" x14ac:dyDescent="0.25">
      <c r="A108" s="123"/>
    </row>
    <row r="109" spans="1:1" ht="21" customHeight="1" x14ac:dyDescent="0.25">
      <c r="A109" s="123"/>
    </row>
    <row r="110" spans="1:1" ht="21" customHeight="1" x14ac:dyDescent="0.25">
      <c r="A110" s="123"/>
    </row>
    <row r="111" spans="1:1" ht="21" customHeight="1" x14ac:dyDescent="0.25">
      <c r="A111" s="123"/>
    </row>
    <row r="112" spans="1:1" ht="21" customHeight="1" x14ac:dyDescent="0.25">
      <c r="A112" s="123"/>
    </row>
    <row r="113" spans="1:1" ht="21" customHeight="1" x14ac:dyDescent="0.25">
      <c r="A113" s="123"/>
    </row>
    <row r="114" spans="1:1" ht="21" customHeight="1" x14ac:dyDescent="0.25"/>
    <row r="115" spans="1:1" ht="21" customHeight="1" x14ac:dyDescent="0.25"/>
    <row r="116" spans="1:1" ht="21" customHeight="1" x14ac:dyDescent="0.25"/>
    <row r="117" spans="1:1" ht="21" customHeight="1" x14ac:dyDescent="0.25"/>
    <row r="118" spans="1:1" ht="21" customHeight="1" x14ac:dyDescent="0.25"/>
    <row r="119" spans="1:1" ht="21" customHeight="1" x14ac:dyDescent="0.25"/>
    <row r="120" spans="1:1" ht="21" customHeight="1" x14ac:dyDescent="0.25"/>
    <row r="121" spans="1:1" ht="21" customHeight="1" x14ac:dyDescent="0.25"/>
    <row r="122" spans="1:1" ht="21" customHeight="1" x14ac:dyDescent="0.25"/>
    <row r="123" spans="1:1" ht="21" customHeight="1" x14ac:dyDescent="0.25"/>
    <row r="124" spans="1:1" ht="21" customHeight="1" x14ac:dyDescent="0.25"/>
    <row r="125" spans="1:1" ht="21" customHeight="1" x14ac:dyDescent="0.25"/>
    <row r="126" spans="1:1" ht="21" customHeight="1" x14ac:dyDescent="0.25"/>
    <row r="127" spans="1:1" ht="21" customHeight="1" x14ac:dyDescent="0.25"/>
    <row r="128" spans="1:1"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sheetData>
  <mergeCells count="19">
    <mergeCell ref="H57:I57"/>
    <mergeCell ref="G63:I63"/>
    <mergeCell ref="G66:I66"/>
    <mergeCell ref="A4:A6"/>
    <mergeCell ref="B4:B6"/>
    <mergeCell ref="C4:G4"/>
    <mergeCell ref="H5:J5"/>
    <mergeCell ref="A56:M56"/>
    <mergeCell ref="A1:M1"/>
    <mergeCell ref="L7:M54"/>
    <mergeCell ref="K5:L5"/>
    <mergeCell ref="H4:J4"/>
    <mergeCell ref="K4:L4"/>
    <mergeCell ref="Q2:R2"/>
    <mergeCell ref="K2:L2"/>
    <mergeCell ref="M2:N2"/>
    <mergeCell ref="O2:P2"/>
    <mergeCell ref="O3:P3"/>
    <mergeCell ref="K3:N3"/>
  </mergeCells>
  <pageMargins left="0.7" right="0.7" top="0.75" bottom="0.75" header="0.3" footer="0.3"/>
  <pageSetup paperSize="9" scale="11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Q141"/>
  <sheetViews>
    <sheetView view="pageBreakPreview" zoomScale="85" zoomScaleNormal="70" zoomScaleSheetLayoutView="85" workbookViewId="0">
      <selection sqref="A1:D1"/>
    </sheetView>
  </sheetViews>
  <sheetFormatPr defaultRowHeight="15" x14ac:dyDescent="0.25"/>
  <cols>
    <col min="1" max="1" width="5.42578125" customWidth="1"/>
    <col min="2" max="2" width="34.5703125" customWidth="1"/>
    <col min="3" max="6" width="14.42578125" style="390" hidden="1" customWidth="1"/>
    <col min="7" max="7" width="14.42578125" hidden="1" customWidth="1"/>
    <col min="8" max="8" width="16" hidden="1" customWidth="1"/>
    <col min="9" max="9" width="10.5703125" hidden="1" customWidth="1"/>
    <col min="10" max="10" width="10.7109375" hidden="1" customWidth="1"/>
    <col min="11" max="11" width="12.5703125" hidden="1" customWidth="1"/>
    <col min="12" max="12" width="18.85546875" hidden="1" customWidth="1"/>
    <col min="13" max="13" width="14.85546875" bestFit="1" customWidth="1"/>
    <col min="14" max="14" width="10.42578125" bestFit="1" customWidth="1"/>
    <col min="15" max="17" width="10.42578125" hidden="1" customWidth="1"/>
  </cols>
  <sheetData>
    <row r="1" spans="1:17" s="301" customFormat="1" x14ac:dyDescent="0.25">
      <c r="A1" s="2530" t="s">
        <v>1190</v>
      </c>
      <c r="B1" s="2531"/>
      <c r="C1" s="2531"/>
      <c r="D1" s="2531"/>
      <c r="E1" s="2531"/>
      <c r="F1" s="2531"/>
      <c r="G1" s="2531"/>
      <c r="H1" s="2531"/>
      <c r="I1" s="2531"/>
      <c r="J1" s="2531"/>
      <c r="K1" s="2531"/>
      <c r="L1" s="2531"/>
      <c r="M1" s="2531"/>
      <c r="N1" s="2548"/>
    </row>
    <row r="2" spans="1:17" ht="21" customHeight="1" x14ac:dyDescent="0.25">
      <c r="A2" s="2549"/>
      <c r="B2" s="2550"/>
      <c r="C2" s="2550"/>
      <c r="D2" s="2550"/>
      <c r="E2" s="2550"/>
      <c r="F2" s="2550"/>
      <c r="G2" s="2550"/>
      <c r="H2" s="2550"/>
      <c r="I2" s="2550"/>
      <c r="J2" s="2550"/>
      <c r="K2" s="2550"/>
      <c r="L2" s="2550"/>
      <c r="M2" s="2550"/>
      <c r="N2" s="2551"/>
    </row>
    <row r="3" spans="1:17" ht="21" customHeight="1" x14ac:dyDescent="0.25">
      <c r="A3" s="1538" t="s">
        <v>727</v>
      </c>
      <c r="B3" s="1539"/>
      <c r="C3" s="1539"/>
      <c r="D3" s="1539"/>
      <c r="E3" s="1539"/>
      <c r="F3" s="1539"/>
      <c r="G3" s="1539"/>
      <c r="H3" s="1539"/>
      <c r="I3" s="2305"/>
      <c r="J3" s="2305"/>
      <c r="K3" s="2304" t="s">
        <v>1033</v>
      </c>
      <c r="L3" s="2304"/>
      <c r="M3" s="2304"/>
      <c r="N3" s="2361"/>
      <c r="O3" s="2276"/>
      <c r="P3" s="2276"/>
    </row>
    <row r="4" spans="1:17" ht="21" customHeight="1" thickBot="1" x14ac:dyDescent="0.3">
      <c r="A4" s="1546"/>
      <c r="B4" s="1467"/>
      <c r="C4" s="1467"/>
      <c r="D4" s="1467"/>
      <c r="E4" s="1467"/>
      <c r="F4" s="1467"/>
      <c r="G4" s="1467"/>
      <c r="H4" s="1467"/>
      <c r="I4" s="2262"/>
      <c r="J4" s="2262"/>
      <c r="K4" s="2262"/>
      <c r="L4" s="2262"/>
      <c r="M4" s="2486" t="s">
        <v>392</v>
      </c>
      <c r="N4" s="2559"/>
    </row>
    <row r="5" spans="1:17" x14ac:dyDescent="0.25">
      <c r="A5" s="2558" t="s">
        <v>344</v>
      </c>
      <c r="B5" s="2501" t="s">
        <v>48</v>
      </c>
      <c r="C5" s="2189" t="s">
        <v>946</v>
      </c>
      <c r="D5" s="2190"/>
      <c r="E5" s="2190"/>
      <c r="F5" s="2190"/>
      <c r="G5" s="2191"/>
      <c r="H5" s="2312" t="s">
        <v>756</v>
      </c>
      <c r="I5" s="2312"/>
      <c r="J5" s="2312"/>
      <c r="K5" s="1429" t="s">
        <v>757</v>
      </c>
      <c r="L5" s="1446" t="s">
        <v>757</v>
      </c>
      <c r="M5" s="1428" t="s">
        <v>757</v>
      </c>
      <c r="N5" s="1438" t="s">
        <v>1111</v>
      </c>
      <c r="O5" s="1319"/>
      <c r="P5" s="1319"/>
      <c r="Q5" s="1313"/>
    </row>
    <row r="6" spans="1:17" s="257" customFormat="1" x14ac:dyDescent="0.25">
      <c r="A6" s="2545"/>
      <c r="B6" s="2456"/>
      <c r="C6" s="1446" t="s">
        <v>1191</v>
      </c>
      <c r="D6" s="1446" t="s">
        <v>841</v>
      </c>
      <c r="E6" s="1446" t="s">
        <v>842</v>
      </c>
      <c r="F6" s="1446" t="s">
        <v>843</v>
      </c>
      <c r="G6" s="1446" t="s">
        <v>844</v>
      </c>
      <c r="H6" s="2199" t="s">
        <v>845</v>
      </c>
      <c r="I6" s="2253"/>
      <c r="J6" s="2200"/>
      <c r="K6" s="2560" t="s">
        <v>846</v>
      </c>
      <c r="L6" s="2561"/>
      <c r="M6" s="1446" t="s">
        <v>758</v>
      </c>
      <c r="N6" s="1453" t="s">
        <v>759</v>
      </c>
      <c r="O6" s="1427" t="s">
        <v>760</v>
      </c>
      <c r="P6" s="883" t="s">
        <v>761</v>
      </c>
      <c r="Q6" s="927" t="s">
        <v>762</v>
      </c>
    </row>
    <row r="7" spans="1:17" ht="33.75" customHeight="1" x14ac:dyDescent="0.25">
      <c r="A7" s="2545"/>
      <c r="B7" s="2456"/>
      <c r="C7" s="1446" t="s">
        <v>765</v>
      </c>
      <c r="D7" s="1446" t="s">
        <v>765</v>
      </c>
      <c r="E7" s="1446" t="s">
        <v>765</v>
      </c>
      <c r="F7" s="1446" t="s">
        <v>765</v>
      </c>
      <c r="G7" s="1446" t="s">
        <v>765</v>
      </c>
      <c r="H7" s="280" t="s">
        <v>764</v>
      </c>
      <c r="I7" s="887" t="s">
        <v>765</v>
      </c>
      <c r="J7" s="887" t="s">
        <v>766</v>
      </c>
      <c r="K7" s="280" t="s">
        <v>767</v>
      </c>
      <c r="L7" s="887" t="s">
        <v>768</v>
      </c>
      <c r="M7" s="1425" t="s">
        <v>767</v>
      </c>
      <c r="N7" s="928" t="s">
        <v>768</v>
      </c>
      <c r="O7" s="888" t="s">
        <v>768</v>
      </c>
      <c r="P7" s="887" t="s">
        <v>768</v>
      </c>
      <c r="Q7" s="928" t="s">
        <v>768</v>
      </c>
    </row>
    <row r="8" spans="1:17" ht="21" customHeight="1" x14ac:dyDescent="0.25">
      <c r="A8" s="1106">
        <v>1</v>
      </c>
      <c r="B8" s="680" t="s">
        <v>335</v>
      </c>
      <c r="C8" s="681">
        <v>158.1027387</v>
      </c>
      <c r="D8" s="681">
        <v>145.82399849999999</v>
      </c>
      <c r="E8" s="681">
        <v>155.11869870000001</v>
      </c>
      <c r="F8" s="681">
        <v>200.98159999999999</v>
      </c>
      <c r="G8" s="681">
        <v>271.69970000000001</v>
      </c>
      <c r="H8" s="681"/>
      <c r="I8" s="681">
        <v>373.77080000000001</v>
      </c>
      <c r="J8" s="681">
        <v>711.94183633075227</v>
      </c>
      <c r="K8" s="433"/>
      <c r="L8" s="433">
        <v>790.76945934401044</v>
      </c>
      <c r="M8" s="433">
        <v>623.88958264524535</v>
      </c>
      <c r="N8" s="1090">
        <v>656.9423120632872</v>
      </c>
      <c r="O8" s="1643">
        <v>606.57998689109593</v>
      </c>
      <c r="P8" s="433">
        <v>638.71568002465324</v>
      </c>
      <c r="Q8" s="1090">
        <v>672.55387372778432</v>
      </c>
    </row>
    <row r="9" spans="1:17" ht="21" customHeight="1" x14ac:dyDescent="0.25">
      <c r="A9" s="1107">
        <v>2</v>
      </c>
      <c r="B9" s="682" t="s">
        <v>1213</v>
      </c>
      <c r="C9" s="681">
        <v>124.5663417</v>
      </c>
      <c r="D9" s="681">
        <v>147.78816649999999</v>
      </c>
      <c r="E9" s="681">
        <v>159.63929390000001</v>
      </c>
      <c r="F9" s="681">
        <v>177.14419999999998</v>
      </c>
      <c r="G9" s="681">
        <v>117.334</v>
      </c>
      <c r="H9" s="681"/>
      <c r="I9" s="681">
        <v>35.809800000000003</v>
      </c>
      <c r="J9" s="681">
        <v>68.2088990649804</v>
      </c>
      <c r="K9" s="433"/>
      <c r="L9" s="433">
        <v>121.81723825254302</v>
      </c>
      <c r="M9" s="433">
        <v>96.109561433268254</v>
      </c>
      <c r="N9" s="1090">
        <v>101.2013010886598</v>
      </c>
      <c r="O9" s="1643">
        <v>58.114512997197131</v>
      </c>
      <c r="P9" s="433">
        <v>61.193332273539902</v>
      </c>
      <c r="Q9" s="1090">
        <v>64.43526275304869</v>
      </c>
    </row>
    <row r="10" spans="1:17" ht="21" customHeight="1" x14ac:dyDescent="0.25">
      <c r="A10" s="1107">
        <v>3</v>
      </c>
      <c r="B10" s="682" t="s">
        <v>336</v>
      </c>
      <c r="C10" s="681">
        <v>11.201121499999999</v>
      </c>
      <c r="D10" s="681">
        <v>10.273641</v>
      </c>
      <c r="E10" s="681">
        <v>11.1561431</v>
      </c>
      <c r="F10" s="681">
        <v>12.7294</v>
      </c>
      <c r="G10" s="681">
        <v>14.0322</v>
      </c>
      <c r="H10" s="681"/>
      <c r="I10" s="681">
        <v>18.228400000000001</v>
      </c>
      <c r="J10" s="681">
        <v>34.720637806301305</v>
      </c>
      <c r="K10" s="433"/>
      <c r="L10" s="433">
        <v>41.173646545909271</v>
      </c>
      <c r="M10" s="433">
        <v>32.4845741776873</v>
      </c>
      <c r="N10" s="1090">
        <v>34.205557938953163</v>
      </c>
      <c r="O10" s="1643">
        <v>29.582253704798909</v>
      </c>
      <c r="P10" s="433">
        <v>31.149476903389424</v>
      </c>
      <c r="Q10" s="1090">
        <v>32.799729224058012</v>
      </c>
    </row>
    <row r="11" spans="1:17" ht="21" customHeight="1" x14ac:dyDescent="0.25">
      <c r="A11" s="1107">
        <v>4</v>
      </c>
      <c r="B11" s="682" t="s">
        <v>1214</v>
      </c>
      <c r="C11" s="681">
        <v>1.9324300000000001</v>
      </c>
      <c r="D11" s="681">
        <v>0.40494950000000002</v>
      </c>
      <c r="E11" s="681">
        <v>5.0120252000000001</v>
      </c>
      <c r="F11" s="681">
        <v>3.6440999999999999</v>
      </c>
      <c r="G11" s="681">
        <v>0.2127</v>
      </c>
      <c r="H11" s="681"/>
      <c r="I11" s="681">
        <v>0</v>
      </c>
      <c r="J11" s="681">
        <v>0</v>
      </c>
      <c r="K11" s="433"/>
      <c r="L11" s="433">
        <v>5.3322420253188252</v>
      </c>
      <c r="M11" s="433">
        <v>4.2069533824679031</v>
      </c>
      <c r="N11" s="1090">
        <v>4.4298314296304486</v>
      </c>
      <c r="O11" s="1643">
        <v>0</v>
      </c>
      <c r="P11" s="433">
        <v>0</v>
      </c>
      <c r="Q11" s="1090">
        <v>0</v>
      </c>
    </row>
    <row r="12" spans="1:17" ht="21" customHeight="1" x14ac:dyDescent="0.25">
      <c r="A12" s="1107">
        <v>5</v>
      </c>
      <c r="B12" s="682" t="s">
        <v>1215</v>
      </c>
      <c r="C12" s="681">
        <v>2.0606944</v>
      </c>
      <c r="D12" s="681">
        <v>1.9957530999999999</v>
      </c>
      <c r="E12" s="681">
        <v>2.1344873999999998</v>
      </c>
      <c r="F12" s="681">
        <v>7.000000000000001E-4</v>
      </c>
      <c r="G12" s="681">
        <v>2.5493999999999999</v>
      </c>
      <c r="H12" s="681"/>
      <c r="I12" s="681">
        <v>2.5143</v>
      </c>
      <c r="J12" s="681">
        <v>4.7891257398555762</v>
      </c>
      <c r="K12" s="433"/>
      <c r="L12" s="433">
        <v>3.5316849382857654</v>
      </c>
      <c r="M12" s="433">
        <v>2.7863765047393705</v>
      </c>
      <c r="N12" s="1090">
        <v>2.933994530796888</v>
      </c>
      <c r="O12" s="1643">
        <v>4.0803724128270122</v>
      </c>
      <c r="P12" s="433">
        <v>4.2965443910706389</v>
      </c>
      <c r="Q12" s="1090">
        <v>4.5241688347879716</v>
      </c>
    </row>
    <row r="13" spans="1:17" ht="21" customHeight="1" x14ac:dyDescent="0.25">
      <c r="A13" s="1107">
        <v>6</v>
      </c>
      <c r="B13" s="682" t="s">
        <v>1216</v>
      </c>
      <c r="C13" s="681">
        <v>7.7653000000000002E-3</v>
      </c>
      <c r="D13" s="681">
        <v>1.521E-3</v>
      </c>
      <c r="E13" s="681">
        <v>1.1999999999999999E-3</v>
      </c>
      <c r="F13" s="681">
        <v>6.9329999999999999E-4</v>
      </c>
      <c r="G13" s="681">
        <v>0</v>
      </c>
      <c r="H13" s="681"/>
      <c r="I13" s="681">
        <v>3.0000000000000001E-3</v>
      </c>
      <c r="J13" s="681">
        <v>5.7142652903657987E-3</v>
      </c>
      <c r="K13" s="433"/>
      <c r="L13" s="433">
        <v>0</v>
      </c>
      <c r="M13" s="433">
        <v>0</v>
      </c>
      <c r="N13" s="1090">
        <v>0</v>
      </c>
      <c r="O13" s="1643">
        <v>4.868598511904321E-3</v>
      </c>
      <c r="P13" s="433">
        <v>5.126529520427919E-3</v>
      </c>
      <c r="Q13" s="1090">
        <v>5.398125324887211E-3</v>
      </c>
    </row>
    <row r="14" spans="1:17" ht="21" customHeight="1" x14ac:dyDescent="0.25">
      <c r="A14" s="1107">
        <v>7</v>
      </c>
      <c r="B14" s="682" t="s">
        <v>337</v>
      </c>
      <c r="C14" s="681">
        <v>26.0376032</v>
      </c>
      <c r="D14" s="681">
        <v>20.0963919</v>
      </c>
      <c r="E14" s="681">
        <v>176.04360059999999</v>
      </c>
      <c r="F14" s="681">
        <v>39.947800000000001</v>
      </c>
      <c r="G14" s="681">
        <v>21.916399999999999</v>
      </c>
      <c r="H14" s="681"/>
      <c r="I14" s="681">
        <v>41.793700000000001</v>
      </c>
      <c r="J14" s="681">
        <v>79.606763088653693</v>
      </c>
      <c r="K14" s="433"/>
      <c r="L14" s="433">
        <v>101.64478476937697</v>
      </c>
      <c r="M14" s="433">
        <v>80.194197687451094</v>
      </c>
      <c r="N14" s="1090">
        <v>84.442765368004075</v>
      </c>
      <c r="O14" s="1643">
        <v>67.825581875658543</v>
      </c>
      <c r="P14" s="433">
        <v>71.418878939302772</v>
      </c>
      <c r="Q14" s="1090">
        <v>75.202543463579545</v>
      </c>
    </row>
    <row r="15" spans="1:17" ht="21" customHeight="1" x14ac:dyDescent="0.25">
      <c r="A15" s="1107">
        <v>8</v>
      </c>
      <c r="B15" s="682" t="s">
        <v>1217</v>
      </c>
      <c r="C15" s="681">
        <v>0</v>
      </c>
      <c r="D15" s="681">
        <v>5.4086999999999998E-3</v>
      </c>
      <c r="E15" s="681">
        <v>2.5000000000000001E-3</v>
      </c>
      <c r="F15" s="681">
        <v>0</v>
      </c>
      <c r="G15" s="681">
        <v>6.3E-2</v>
      </c>
      <c r="H15" s="681"/>
      <c r="I15" s="681">
        <v>0.05</v>
      </c>
      <c r="J15" s="681">
        <v>9.5237754839429978E-2</v>
      </c>
      <c r="K15" s="433"/>
      <c r="L15" s="433">
        <v>0.30802031122444551</v>
      </c>
      <c r="M15" s="433">
        <v>0.2430173056702199</v>
      </c>
      <c r="N15" s="1090">
        <v>0.25589199611490182</v>
      </c>
      <c r="O15" s="1643">
        <v>8.1143308531738692E-2</v>
      </c>
      <c r="P15" s="433">
        <v>8.544215867379866E-2</v>
      </c>
      <c r="Q15" s="1090">
        <v>8.9968755414786855E-2</v>
      </c>
    </row>
    <row r="16" spans="1:17" ht="21" customHeight="1" x14ac:dyDescent="0.25">
      <c r="A16" s="1107">
        <v>9</v>
      </c>
      <c r="B16" s="682" t="s">
        <v>1218</v>
      </c>
      <c r="C16" s="681">
        <v>0.1716086</v>
      </c>
      <c r="D16" s="681">
        <v>0.1209269</v>
      </c>
      <c r="E16" s="681">
        <v>0.34060410000000002</v>
      </c>
      <c r="F16" s="681">
        <v>0.19690000000000002</v>
      </c>
      <c r="G16" s="681">
        <v>0.20100000000000001</v>
      </c>
      <c r="H16" s="681"/>
      <c r="I16" s="681">
        <v>0.12890000000000001</v>
      </c>
      <c r="J16" s="681">
        <v>0.24552293197605052</v>
      </c>
      <c r="K16" s="433"/>
      <c r="L16" s="433">
        <v>1.5821043258346519</v>
      </c>
      <c r="M16" s="433">
        <v>1.248225251851584</v>
      </c>
      <c r="N16" s="1090">
        <v>1.3143543436810867</v>
      </c>
      <c r="O16" s="1643">
        <v>0.20918744939482237</v>
      </c>
      <c r="P16" s="433">
        <v>0.22026988506105294</v>
      </c>
      <c r="Q16" s="1090">
        <v>0.23193945145932054</v>
      </c>
    </row>
    <row r="17" spans="1:17" ht="33.75" customHeight="1" x14ac:dyDescent="0.25">
      <c r="A17" s="1107">
        <v>10</v>
      </c>
      <c r="B17" s="682" t="s">
        <v>1219</v>
      </c>
      <c r="C17" s="681">
        <v>40.292651399999997</v>
      </c>
      <c r="D17" s="681">
        <v>38.3670008</v>
      </c>
      <c r="E17" s="681">
        <v>36.3675949</v>
      </c>
      <c r="F17" s="681">
        <v>45.428599999999996</v>
      </c>
      <c r="G17" s="681">
        <v>41.971599999999995</v>
      </c>
      <c r="H17" s="681"/>
      <c r="I17" s="681">
        <v>41.631300000000003</v>
      </c>
      <c r="J17" s="681">
        <v>79.297430860935222</v>
      </c>
      <c r="K17" s="433"/>
      <c r="L17" s="433">
        <v>84.142863548657445</v>
      </c>
      <c r="M17" s="433">
        <v>66.385790955427282</v>
      </c>
      <c r="N17" s="1090">
        <v>69.90281006696469</v>
      </c>
      <c r="O17" s="1643">
        <v>67.562028409547466</v>
      </c>
      <c r="P17" s="433">
        <v>71.141362807930278</v>
      </c>
      <c r="Q17" s="1090">
        <v>74.910324945992315</v>
      </c>
    </row>
    <row r="18" spans="1:17" ht="21" customHeight="1" x14ac:dyDescent="0.25">
      <c r="A18" s="1107">
        <v>11</v>
      </c>
      <c r="B18" s="682" t="s">
        <v>1220</v>
      </c>
      <c r="C18" s="681">
        <v>0</v>
      </c>
      <c r="D18" s="681">
        <v>0</v>
      </c>
      <c r="E18" s="681">
        <v>0</v>
      </c>
      <c r="F18" s="681">
        <v>0</v>
      </c>
      <c r="G18" s="681">
        <v>0</v>
      </c>
      <c r="H18" s="681"/>
      <c r="I18" s="681">
        <v>20.295000000000002</v>
      </c>
      <c r="J18" s="681">
        <v>38.65700468932463</v>
      </c>
      <c r="K18" s="433"/>
      <c r="L18" s="433">
        <v>48.650906728596844</v>
      </c>
      <c r="M18" s="433">
        <v>38.383872234262142</v>
      </c>
      <c r="N18" s="1090">
        <v>40.417391911889382</v>
      </c>
      <c r="O18" s="1643">
        <v>32.936068933032736</v>
      </c>
      <c r="P18" s="433">
        <v>34.680972205694879</v>
      </c>
      <c r="Q18" s="1090">
        <v>36.518317822861988</v>
      </c>
    </row>
    <row r="19" spans="1:17" ht="21" customHeight="1" x14ac:dyDescent="0.25">
      <c r="A19" s="1107">
        <v>12</v>
      </c>
      <c r="B19" s="682" t="s">
        <v>1221</v>
      </c>
      <c r="C19" s="681">
        <v>0.42846770000000001</v>
      </c>
      <c r="D19" s="681">
        <v>0.40429850000000001</v>
      </c>
      <c r="E19" s="681">
        <v>0.34444599999999997</v>
      </c>
      <c r="F19" s="681">
        <v>0.39040000000000002</v>
      </c>
      <c r="G19" s="681">
        <v>0.29920000000000002</v>
      </c>
      <c r="H19" s="681"/>
      <c r="I19" s="681">
        <v>0.30010000000000003</v>
      </c>
      <c r="J19" s="681">
        <v>0.57161700454625886</v>
      </c>
      <c r="K19" s="433"/>
      <c r="L19" s="433">
        <v>9.5706858968935595</v>
      </c>
      <c r="M19" s="433">
        <v>7.5509380885738748</v>
      </c>
      <c r="N19" s="1090">
        <v>7.9509754035676936</v>
      </c>
      <c r="O19" s="1643">
        <v>0.4870221378074957</v>
      </c>
      <c r="P19" s="433">
        <v>0.51282383636013962</v>
      </c>
      <c r="Q19" s="1090">
        <v>0.53999246999955075</v>
      </c>
    </row>
    <row r="20" spans="1:17" ht="34.5" customHeight="1" x14ac:dyDescent="0.25">
      <c r="A20" s="1107">
        <v>13</v>
      </c>
      <c r="B20" s="682" t="s">
        <v>1222</v>
      </c>
      <c r="C20" s="681">
        <v>30.4741426</v>
      </c>
      <c r="D20" s="681">
        <v>31.601924</v>
      </c>
      <c r="E20" s="681">
        <v>31.843889900000001</v>
      </c>
      <c r="F20" s="681">
        <v>36.986599999999996</v>
      </c>
      <c r="G20" s="681">
        <v>36.778100000000002</v>
      </c>
      <c r="H20" s="681"/>
      <c r="I20" s="681">
        <v>19.176199999999998</v>
      </c>
      <c r="J20" s="681">
        <v>36.525964687037536</v>
      </c>
      <c r="K20" s="433"/>
      <c r="L20" s="433">
        <v>19.422349225881643</v>
      </c>
      <c r="M20" s="433">
        <v>15.323557592345054</v>
      </c>
      <c r="N20" s="1090">
        <v>16.13537656946934</v>
      </c>
      <c r="O20" s="1643">
        <v>31.120406261326544</v>
      </c>
      <c r="P20" s="433">
        <v>32.769118463209949</v>
      </c>
      <c r="Q20" s="1090">
        <v>34.505176951700705</v>
      </c>
    </row>
    <row r="21" spans="1:17" ht="21" customHeight="1" x14ac:dyDescent="0.25">
      <c r="A21" s="1107">
        <v>14</v>
      </c>
      <c r="B21" s="683" t="s">
        <v>1223</v>
      </c>
      <c r="C21" s="681">
        <v>0</v>
      </c>
      <c r="D21" s="681">
        <v>0</v>
      </c>
      <c r="E21" s="681">
        <v>0</v>
      </c>
      <c r="F21" s="681">
        <v>0</v>
      </c>
      <c r="G21" s="681">
        <v>0</v>
      </c>
      <c r="H21" s="681"/>
      <c r="I21" s="681">
        <v>0</v>
      </c>
      <c r="J21" s="681">
        <v>0</v>
      </c>
      <c r="K21" s="433"/>
      <c r="L21" s="433">
        <v>0</v>
      </c>
      <c r="M21" s="433">
        <v>0</v>
      </c>
      <c r="N21" s="1090">
        <v>0</v>
      </c>
      <c r="O21" s="1643">
        <v>0</v>
      </c>
      <c r="P21" s="433">
        <v>0</v>
      </c>
      <c r="Q21" s="1090">
        <v>0</v>
      </c>
    </row>
    <row r="22" spans="1:17" ht="34.5" customHeight="1" x14ac:dyDescent="0.25">
      <c r="A22" s="1107">
        <v>15</v>
      </c>
      <c r="B22" s="683" t="s">
        <v>1224</v>
      </c>
      <c r="C22" s="681">
        <v>0</v>
      </c>
      <c r="D22" s="681">
        <v>0</v>
      </c>
      <c r="E22" s="681">
        <v>0</v>
      </c>
      <c r="F22" s="681">
        <v>0</v>
      </c>
      <c r="G22" s="681">
        <v>0</v>
      </c>
      <c r="H22" s="681"/>
      <c r="I22" s="681">
        <v>0</v>
      </c>
      <c r="J22" s="681">
        <v>0</v>
      </c>
      <c r="K22" s="433"/>
      <c r="L22" s="433">
        <v>0</v>
      </c>
      <c r="M22" s="433">
        <v>0</v>
      </c>
      <c r="N22" s="1090">
        <v>0</v>
      </c>
      <c r="O22" s="1643">
        <v>0</v>
      </c>
      <c r="P22" s="433">
        <v>0</v>
      </c>
      <c r="Q22" s="1090">
        <v>0</v>
      </c>
    </row>
    <row r="23" spans="1:17" ht="21" customHeight="1" x14ac:dyDescent="0.25">
      <c r="A23" s="1108">
        <v>16</v>
      </c>
      <c r="B23" s="679" t="s">
        <v>1231</v>
      </c>
      <c r="C23" s="679">
        <v>395.27556509999999</v>
      </c>
      <c r="D23" s="679">
        <v>396.88398039999998</v>
      </c>
      <c r="E23" s="679">
        <v>578.0044838</v>
      </c>
      <c r="F23" s="679">
        <v>517.45099330000005</v>
      </c>
      <c r="G23" s="679">
        <v>507.0573</v>
      </c>
      <c r="H23" s="679"/>
      <c r="I23" s="679">
        <v>553.70150000000001</v>
      </c>
      <c r="J23" s="679">
        <v>1054.6657542244927</v>
      </c>
      <c r="K23" s="679"/>
      <c r="L23" s="679">
        <v>1227.9459859125329</v>
      </c>
      <c r="M23" s="679">
        <v>968.80664725898953</v>
      </c>
      <c r="N23" s="1109">
        <v>1020.1325627110187</v>
      </c>
      <c r="O23" s="1644">
        <v>898.58343297973022</v>
      </c>
      <c r="P23" s="679">
        <v>946.18902841840645</v>
      </c>
      <c r="Q23" s="1109">
        <v>996.31669652601204</v>
      </c>
    </row>
    <row r="24" spans="1:17" ht="29.25" customHeight="1" x14ac:dyDescent="0.25">
      <c r="A24" s="1110">
        <v>17</v>
      </c>
      <c r="B24" s="684" t="s">
        <v>1232</v>
      </c>
      <c r="C24" s="681">
        <v>82.261615800000001</v>
      </c>
      <c r="D24" s="681">
        <v>99.239926100000005</v>
      </c>
      <c r="E24" s="681">
        <v>242.13281710000001</v>
      </c>
      <c r="F24" s="681">
        <v>372.08679999999998</v>
      </c>
      <c r="G24" s="681">
        <v>308.36270000000002</v>
      </c>
      <c r="H24" s="681"/>
      <c r="I24" s="681">
        <v>278.84460000000001</v>
      </c>
      <c r="J24" s="681">
        <v>278.84460000000001</v>
      </c>
      <c r="K24" s="798"/>
      <c r="L24" s="433">
        <v>255.2077146</v>
      </c>
      <c r="M24" s="433">
        <v>386.17615932967897</v>
      </c>
      <c r="N24" s="1090">
        <v>406.6351899932514</v>
      </c>
      <c r="O24" s="1643">
        <v>358.18447361728738</v>
      </c>
      <c r="P24" s="433">
        <v>476.50169117063831</v>
      </c>
      <c r="Q24" s="1090">
        <v>501.74603232268151</v>
      </c>
    </row>
    <row r="25" spans="1:17" ht="33.75" customHeight="1" thickBot="1" x14ac:dyDescent="0.3">
      <c r="A25" s="1111">
        <v>18</v>
      </c>
      <c r="B25" s="1112" t="s">
        <v>1233</v>
      </c>
      <c r="C25" s="1112">
        <v>313.01394929999998</v>
      </c>
      <c r="D25" s="1112">
        <v>297.64405429999999</v>
      </c>
      <c r="E25" s="1112">
        <v>335.87166669999999</v>
      </c>
      <c r="F25" s="1112">
        <v>145.36419330000007</v>
      </c>
      <c r="G25" s="1112">
        <v>198.69459999999998</v>
      </c>
      <c r="H25" s="1112"/>
      <c r="I25" s="1112">
        <v>274.8569</v>
      </c>
      <c r="J25" s="1112">
        <v>775.82115422449272</v>
      </c>
      <c r="K25" s="1112"/>
      <c r="L25" s="1112">
        <v>972.7382713125329</v>
      </c>
      <c r="M25" s="1112">
        <v>582.63048792931056</v>
      </c>
      <c r="N25" s="1113">
        <v>613.49737271776735</v>
      </c>
      <c r="O25" s="1645">
        <v>540.39895936244284</v>
      </c>
      <c r="P25" s="1112">
        <v>469.68733724776814</v>
      </c>
      <c r="Q25" s="1113">
        <v>494.57066420333052</v>
      </c>
    </row>
    <row r="26" spans="1:17" ht="21" customHeight="1" x14ac:dyDescent="0.25">
      <c r="A26" s="1646"/>
      <c r="B26" s="1647"/>
      <c r="C26" s="1647"/>
      <c r="D26" s="1647"/>
      <c r="E26" s="1647"/>
      <c r="F26" s="1647"/>
      <c r="G26" s="1647"/>
      <c r="H26" s="1648"/>
      <c r="I26" s="1449"/>
      <c r="J26" s="1449"/>
      <c r="K26" s="1449"/>
      <c r="L26" s="1449"/>
      <c r="M26" s="1449"/>
      <c r="N26" s="1609"/>
    </row>
    <row r="27" spans="1:17" ht="21" customHeight="1" thickBot="1" x14ac:dyDescent="0.3">
      <c r="A27" s="2555" t="s">
        <v>533</v>
      </c>
      <c r="B27" s="2556"/>
      <c r="C27" s="2556"/>
      <c r="D27" s="2556"/>
      <c r="E27" s="2556"/>
      <c r="F27" s="2556"/>
      <c r="G27" s="2556"/>
      <c r="H27" s="2556"/>
      <c r="I27" s="2556"/>
      <c r="J27" s="2556"/>
      <c r="K27" s="2556"/>
      <c r="L27" s="2556"/>
      <c r="M27" s="2556"/>
      <c r="N27" s="2557"/>
    </row>
    <row r="28" spans="1:17" ht="21" customHeight="1" x14ac:dyDescent="0.25">
      <c r="A28" s="163"/>
      <c r="B28" s="165"/>
      <c r="C28" s="165"/>
      <c r="D28" s="165"/>
      <c r="E28" s="165"/>
      <c r="F28" s="165"/>
      <c r="G28" s="165"/>
      <c r="H28" s="135"/>
      <c r="I28" s="135"/>
      <c r="J28" s="135"/>
    </row>
    <row r="29" spans="1:17" ht="21" customHeight="1" x14ac:dyDescent="0.25">
      <c r="A29" s="163"/>
      <c r="B29" s="165"/>
      <c r="C29" s="165"/>
      <c r="D29" s="165"/>
      <c r="E29" s="165"/>
      <c r="F29" s="165"/>
      <c r="G29" s="165"/>
      <c r="H29" s="135"/>
      <c r="I29" s="135"/>
      <c r="J29" s="135"/>
    </row>
    <row r="30" spans="1:17" ht="21" customHeight="1" x14ac:dyDescent="0.25">
      <c r="A30" s="163"/>
    </row>
    <row r="31" spans="1:17" ht="21" hidden="1" customHeight="1" x14ac:dyDescent="0.25">
      <c r="A31" s="166" t="s">
        <v>316</v>
      </c>
      <c r="B31" s="166"/>
      <c r="C31" s="166"/>
      <c r="D31" s="166"/>
      <c r="E31" s="166"/>
      <c r="F31" s="166"/>
      <c r="G31" s="166"/>
      <c r="H31" s="166"/>
      <c r="I31" s="166"/>
      <c r="J31" s="166"/>
    </row>
    <row r="32" spans="1:17" ht="21" hidden="1" customHeight="1" x14ac:dyDescent="0.25">
      <c r="A32" s="174">
        <v>1</v>
      </c>
      <c r="B32" s="174" t="s">
        <v>433</v>
      </c>
      <c r="C32" s="392"/>
      <c r="D32" s="392"/>
      <c r="E32" s="392"/>
      <c r="F32" s="392"/>
      <c r="G32" s="2420" t="s">
        <v>450</v>
      </c>
      <c r="H32" s="2421"/>
      <c r="I32" s="2421"/>
      <c r="J32" s="2422"/>
    </row>
    <row r="33" spans="1:10" ht="21" hidden="1" customHeight="1" x14ac:dyDescent="0.25">
      <c r="A33" s="179">
        <v>2</v>
      </c>
      <c r="B33" s="15" t="s">
        <v>440</v>
      </c>
      <c r="C33" s="397"/>
      <c r="D33" s="397"/>
      <c r="E33" s="397"/>
      <c r="F33" s="397"/>
      <c r="G33" s="2423">
        <v>21.1</v>
      </c>
      <c r="H33" s="2424"/>
      <c r="I33" s="2424"/>
      <c r="J33" s="2425"/>
    </row>
    <row r="34" spans="1:10" ht="21" hidden="1" customHeight="1" x14ac:dyDescent="0.25">
      <c r="A34" s="174">
        <v>3</v>
      </c>
      <c r="B34" s="2" t="s">
        <v>425</v>
      </c>
      <c r="C34" s="398"/>
      <c r="D34" s="398"/>
      <c r="E34" s="398"/>
      <c r="F34" s="398"/>
      <c r="G34" s="2420" t="s">
        <v>492</v>
      </c>
      <c r="H34" s="2421"/>
      <c r="I34" s="2421"/>
      <c r="J34" s="2422"/>
    </row>
    <row r="35" spans="1:10" ht="21" hidden="1" customHeight="1" x14ac:dyDescent="0.25">
      <c r="A35" s="174">
        <v>4</v>
      </c>
      <c r="B35" s="2" t="s">
        <v>426</v>
      </c>
      <c r="C35" s="398"/>
      <c r="D35" s="398"/>
      <c r="E35" s="398"/>
      <c r="F35" s="398"/>
      <c r="G35" s="2552" t="s">
        <v>472</v>
      </c>
      <c r="H35" s="2553"/>
      <c r="I35" s="2553"/>
      <c r="J35" s="2554"/>
    </row>
    <row r="36" spans="1:10" ht="21" hidden="1" customHeight="1" x14ac:dyDescent="0.25">
      <c r="A36" s="174">
        <v>5</v>
      </c>
      <c r="B36" s="2" t="s">
        <v>428</v>
      </c>
      <c r="C36" s="398"/>
      <c r="D36" s="398"/>
      <c r="E36" s="398"/>
      <c r="F36" s="398"/>
      <c r="G36" s="2420" t="s">
        <v>438</v>
      </c>
      <c r="H36" s="2421"/>
      <c r="I36" s="2421"/>
      <c r="J36" s="2422"/>
    </row>
    <row r="37" spans="1:10" ht="21" hidden="1" customHeight="1" x14ac:dyDescent="0.25"/>
    <row r="38" spans="1:10" ht="21" customHeight="1" x14ac:dyDescent="0.25"/>
    <row r="39" spans="1:10" ht="21" customHeight="1" x14ac:dyDescent="0.25"/>
    <row r="40" spans="1:10" ht="21" customHeight="1" x14ac:dyDescent="0.25"/>
    <row r="41" spans="1:10" ht="21" customHeight="1" x14ac:dyDescent="0.25"/>
    <row r="42" spans="1:10" ht="21" customHeight="1" x14ac:dyDescent="0.25"/>
    <row r="43" spans="1:10" ht="21" customHeight="1" x14ac:dyDescent="0.25"/>
    <row r="44" spans="1:10" ht="21" customHeight="1" x14ac:dyDescent="0.25"/>
    <row r="45" spans="1:10" ht="21" customHeight="1" x14ac:dyDescent="0.25"/>
    <row r="46" spans="1:10" ht="21" customHeight="1" x14ac:dyDescent="0.25"/>
    <row r="47" spans="1:10" ht="21" customHeight="1" x14ac:dyDescent="0.25"/>
    <row r="48" spans="1:10"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sheetData>
  <mergeCells count="20">
    <mergeCell ref="O3:P3"/>
    <mergeCell ref="K4:L4"/>
    <mergeCell ref="H5:J5"/>
    <mergeCell ref="A5:A7"/>
    <mergeCell ref="B5:B7"/>
    <mergeCell ref="I3:J3"/>
    <mergeCell ref="M4:N4"/>
    <mergeCell ref="H6:J6"/>
    <mergeCell ref="K3:L3"/>
    <mergeCell ref="M3:N3"/>
    <mergeCell ref="I4:J4"/>
    <mergeCell ref="C5:G5"/>
    <mergeCell ref="K6:L6"/>
    <mergeCell ref="A1:N2"/>
    <mergeCell ref="G36:J36"/>
    <mergeCell ref="G32:J32"/>
    <mergeCell ref="G35:J35"/>
    <mergeCell ref="G33:J33"/>
    <mergeCell ref="G34:J34"/>
    <mergeCell ref="A27:N27"/>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Q17"/>
  <sheetViews>
    <sheetView view="pageBreakPreview" zoomScale="85" zoomScaleNormal="100" zoomScaleSheetLayoutView="85" workbookViewId="0">
      <selection sqref="A1:D1"/>
    </sheetView>
  </sheetViews>
  <sheetFormatPr defaultColWidth="9.140625" defaultRowHeight="15" x14ac:dyDescent="0.25"/>
  <cols>
    <col min="1" max="1" width="6.140625" style="390" customWidth="1"/>
    <col min="2" max="2" width="30" style="390" bestFit="1" customWidth="1"/>
    <col min="3" max="7" width="10.42578125" style="390" hidden="1" customWidth="1"/>
    <col min="8" max="8" width="15.42578125" style="390" hidden="1" customWidth="1"/>
    <col min="9" max="9" width="8.140625" style="390" hidden="1" customWidth="1"/>
    <col min="10" max="10" width="8.28515625" style="390" hidden="1" customWidth="1"/>
    <col min="11" max="11" width="15.42578125" style="390" bestFit="1" customWidth="1"/>
    <col min="12" max="12" width="16.5703125" style="390" bestFit="1" customWidth="1"/>
    <col min="13" max="13" width="10.42578125" style="390" bestFit="1" customWidth="1"/>
    <col min="14" max="17" width="10.42578125" style="390" hidden="1" customWidth="1"/>
    <col min="18" max="16384" width="9.140625" style="390"/>
  </cols>
  <sheetData>
    <row r="1" spans="1:17" x14ac:dyDescent="0.25">
      <c r="A1" s="2566"/>
      <c r="B1" s="2567"/>
      <c r="C1" s="1651"/>
      <c r="D1" s="1651"/>
      <c r="E1" s="1651"/>
      <c r="F1" s="1231"/>
      <c r="G1" s="1231"/>
      <c r="H1" s="1231"/>
      <c r="I1" s="1231"/>
      <c r="J1" s="1231"/>
      <c r="K1" s="1231"/>
      <c r="L1" s="1231"/>
      <c r="M1" s="1587"/>
    </row>
    <row r="2" spans="1:17" x14ac:dyDescent="0.25">
      <c r="A2" s="1652" t="s">
        <v>1190</v>
      </c>
      <c r="B2" s="1653"/>
      <c r="C2" s="1653"/>
      <c r="D2" s="1653"/>
      <c r="E2" s="1653"/>
      <c r="F2" s="1653"/>
      <c r="G2" s="1653"/>
      <c r="H2" s="1653"/>
      <c r="I2" s="1653"/>
      <c r="J2" s="1653"/>
      <c r="K2" s="1654"/>
      <c r="L2" s="1449"/>
      <c r="M2" s="1609"/>
    </row>
    <row r="3" spans="1:17" x14ac:dyDescent="0.25">
      <c r="A3" s="1538" t="s">
        <v>25</v>
      </c>
      <c r="B3" s="1539"/>
      <c r="C3" s="1539"/>
      <c r="D3" s="1539"/>
      <c r="E3" s="1539"/>
      <c r="F3" s="1539"/>
      <c r="G3" s="1539"/>
      <c r="H3" s="1539"/>
      <c r="I3" s="2304"/>
      <c r="J3" s="2304"/>
      <c r="K3" s="1545"/>
      <c r="L3" s="2304" t="s">
        <v>1032</v>
      </c>
      <c r="M3" s="2361"/>
      <c r="N3" s="2276"/>
      <c r="O3" s="2276"/>
      <c r="P3" s="2276"/>
      <c r="Q3" s="2276"/>
    </row>
    <row r="4" spans="1:17" ht="15.75" thickBot="1" x14ac:dyDescent="0.3">
      <c r="A4" s="1546"/>
      <c r="B4" s="1467"/>
      <c r="C4" s="1467"/>
      <c r="D4" s="1467"/>
      <c r="E4" s="1467"/>
      <c r="F4" s="1467"/>
      <c r="G4" s="1467"/>
      <c r="H4" s="1467"/>
      <c r="I4" s="2529"/>
      <c r="J4" s="2529"/>
      <c r="K4" s="1456"/>
      <c r="L4" s="2529" t="s">
        <v>392</v>
      </c>
      <c r="M4" s="2562"/>
      <c r="N4" s="2529"/>
      <c r="O4" s="2529"/>
    </row>
    <row r="5" spans="1:17" ht="15" customHeight="1" x14ac:dyDescent="0.25">
      <c r="A5" s="2568" t="s">
        <v>44</v>
      </c>
      <c r="B5" s="2501" t="s">
        <v>48</v>
      </c>
      <c r="C5" s="2189" t="s">
        <v>946</v>
      </c>
      <c r="D5" s="2190"/>
      <c r="E5" s="2190"/>
      <c r="F5" s="2190"/>
      <c r="G5" s="2191"/>
      <c r="H5" s="2312" t="s">
        <v>756</v>
      </c>
      <c r="I5" s="2312"/>
      <c r="J5" s="2312"/>
      <c r="K5" s="2197" t="s">
        <v>757</v>
      </c>
      <c r="L5" s="2198"/>
      <c r="M5" s="1459" t="s">
        <v>1111</v>
      </c>
      <c r="N5" s="1429"/>
      <c r="O5" s="1309"/>
      <c r="P5" s="1309"/>
      <c r="Q5" s="1310"/>
    </row>
    <row r="6" spans="1:17" x14ac:dyDescent="0.25">
      <c r="A6" s="2569"/>
      <c r="B6" s="2456"/>
      <c r="C6" s="1446" t="s">
        <v>1191</v>
      </c>
      <c r="D6" s="1446" t="s">
        <v>841</v>
      </c>
      <c r="E6" s="1446" t="s">
        <v>842</v>
      </c>
      <c r="F6" s="1446" t="s">
        <v>843</v>
      </c>
      <c r="G6" s="1446" t="s">
        <v>844</v>
      </c>
      <c r="H6" s="2199" t="s">
        <v>845</v>
      </c>
      <c r="I6" s="2253"/>
      <c r="J6" s="2200"/>
      <c r="K6" s="2199" t="s">
        <v>758</v>
      </c>
      <c r="L6" s="2200"/>
      <c r="M6" s="1453" t="s">
        <v>759</v>
      </c>
      <c r="N6" s="1427" t="s">
        <v>759</v>
      </c>
      <c r="O6" s="883" t="s">
        <v>760</v>
      </c>
      <c r="P6" s="883" t="s">
        <v>761</v>
      </c>
      <c r="Q6" s="927" t="s">
        <v>762</v>
      </c>
    </row>
    <row r="7" spans="1:17" ht="30" x14ac:dyDescent="0.25">
      <c r="A7" s="2570"/>
      <c r="B7" s="2456"/>
      <c r="C7" s="1446" t="s">
        <v>763</v>
      </c>
      <c r="D7" s="1446" t="s">
        <v>763</v>
      </c>
      <c r="E7" s="1446" t="s">
        <v>763</v>
      </c>
      <c r="F7" s="1446" t="s">
        <v>763</v>
      </c>
      <c r="G7" s="1446" t="s">
        <v>763</v>
      </c>
      <c r="H7" s="1425" t="s">
        <v>764</v>
      </c>
      <c r="I7" s="887" t="s">
        <v>765</v>
      </c>
      <c r="J7" s="887" t="s">
        <v>766</v>
      </c>
      <c r="K7" s="1425" t="s">
        <v>764</v>
      </c>
      <c r="L7" s="1425" t="s">
        <v>767</v>
      </c>
      <c r="M7" s="928" t="s">
        <v>768</v>
      </c>
      <c r="N7" s="888" t="s">
        <v>768</v>
      </c>
      <c r="O7" s="887" t="s">
        <v>768</v>
      </c>
      <c r="P7" s="887" t="s">
        <v>768</v>
      </c>
      <c r="Q7" s="928" t="s">
        <v>768</v>
      </c>
    </row>
    <row r="8" spans="1:17" ht="15.75" thickBot="1" x14ac:dyDescent="0.3">
      <c r="A8" s="1103">
        <v>1</v>
      </c>
      <c r="B8" s="1116" t="s">
        <v>448</v>
      </c>
      <c r="C8" s="1117">
        <v>162.6971039</v>
      </c>
      <c r="D8" s="1117">
        <v>195.95710899999997</v>
      </c>
      <c r="E8" s="1117">
        <v>288.36695209999999</v>
      </c>
      <c r="F8" s="1117">
        <v>330.04099999999994</v>
      </c>
      <c r="G8" s="1117">
        <v>407.755</v>
      </c>
      <c r="H8" s="1118">
        <v>289.19</v>
      </c>
      <c r="I8" s="1092">
        <v>429.3965</v>
      </c>
      <c r="J8" s="1117">
        <v>429.3965</v>
      </c>
      <c r="K8" s="1118">
        <v>307.64</v>
      </c>
      <c r="L8" s="1117">
        <f>'O&amp;M Expenses'!O5</f>
        <v>473.82417590735912</v>
      </c>
      <c r="M8" s="1119">
        <f>'O&amp;M Expenses'!P5</f>
        <v>487.86677069006379</v>
      </c>
      <c r="N8" s="1649">
        <v>483.29373704372716</v>
      </c>
      <c r="O8" s="1117">
        <v>497.61697856539024</v>
      </c>
      <c r="P8" s="1117">
        <v>512.3647139961671</v>
      </c>
      <c r="Q8" s="1119">
        <v>527.54952394349925</v>
      </c>
    </row>
    <row r="9" spans="1:17" ht="20.25" customHeight="1" x14ac:dyDescent="0.25">
      <c r="A9" s="1016"/>
      <c r="B9" s="1114"/>
      <c r="C9" s="1114"/>
      <c r="D9" s="1114"/>
      <c r="E9" s="1114"/>
      <c r="F9" s="1115"/>
      <c r="G9" s="1115"/>
      <c r="H9" s="1115"/>
      <c r="I9" s="1115"/>
      <c r="J9" s="1115"/>
      <c r="K9" s="1115"/>
      <c r="L9" s="1115"/>
      <c r="M9" s="1655"/>
      <c r="N9" s="1650"/>
      <c r="O9" s="1115"/>
      <c r="P9" s="1115"/>
      <c r="Q9" s="1115"/>
    </row>
    <row r="10" spans="1:17" ht="15.75" thickBot="1" x14ac:dyDescent="0.3">
      <c r="A10" s="2563" t="s">
        <v>533</v>
      </c>
      <c r="B10" s="2564"/>
      <c r="C10" s="2564"/>
      <c r="D10" s="2564"/>
      <c r="E10" s="2564"/>
      <c r="F10" s="2564"/>
      <c r="G10" s="2564"/>
      <c r="H10" s="2564"/>
      <c r="I10" s="2564"/>
      <c r="J10" s="2564"/>
      <c r="K10" s="2564"/>
      <c r="L10" s="2564"/>
      <c r="M10" s="2565"/>
    </row>
    <row r="11" spans="1:17" x14ac:dyDescent="0.25">
      <c r="A11" s="293"/>
      <c r="B11" s="310"/>
      <c r="C11" s="310"/>
      <c r="D11" s="310"/>
      <c r="E11" s="310"/>
      <c r="F11" s="434"/>
      <c r="G11" s="435"/>
      <c r="H11" s="435"/>
      <c r="I11" s="435"/>
      <c r="J11" s="435"/>
      <c r="K11" s="435"/>
    </row>
    <row r="12" spans="1:17" x14ac:dyDescent="0.25">
      <c r="A12" s="293"/>
      <c r="B12" s="310"/>
      <c r="C12" s="310"/>
      <c r="D12" s="310"/>
      <c r="E12" s="310"/>
      <c r="F12" s="435"/>
      <c r="G12" s="435"/>
      <c r="H12" s="391"/>
    </row>
    <row r="13" spans="1:17" x14ac:dyDescent="0.25">
      <c r="A13" s="293"/>
      <c r="B13" s="310"/>
      <c r="C13" s="310"/>
      <c r="D13" s="310"/>
      <c r="E13" s="310"/>
      <c r="F13" s="435"/>
      <c r="G13" s="435"/>
      <c r="H13" s="401"/>
      <c r="I13" s="401"/>
      <c r="J13" s="401"/>
      <c r="K13" s="401"/>
    </row>
    <row r="14" spans="1:17" x14ac:dyDescent="0.25">
      <c r="A14" s="436"/>
      <c r="B14" s="436"/>
      <c r="C14" s="436"/>
      <c r="D14" s="436"/>
      <c r="E14" s="436"/>
      <c r="F14" s="436"/>
      <c r="G14" s="436"/>
      <c r="H14" s="436"/>
      <c r="I14" s="436"/>
      <c r="J14" s="436"/>
      <c r="K14" s="436"/>
    </row>
    <row r="15" spans="1:17" x14ac:dyDescent="0.25">
      <c r="A15" s="436"/>
      <c r="B15" s="436"/>
      <c r="C15" s="436"/>
      <c r="D15" s="436"/>
      <c r="E15" s="436"/>
      <c r="F15" s="436"/>
      <c r="G15" s="436"/>
      <c r="H15" s="436"/>
      <c r="I15" s="436"/>
      <c r="J15" s="436"/>
      <c r="K15" s="436"/>
    </row>
    <row r="16" spans="1:17" x14ac:dyDescent="0.25">
      <c r="A16" s="436"/>
      <c r="B16" s="436"/>
      <c r="C16" s="436"/>
      <c r="D16" s="436"/>
      <c r="E16" s="436"/>
      <c r="F16" s="436"/>
      <c r="G16" s="436"/>
      <c r="H16" s="436"/>
    </row>
    <row r="17" spans="1:11" x14ac:dyDescent="0.25">
      <c r="A17" s="436"/>
      <c r="B17" s="436"/>
      <c r="C17" s="436"/>
      <c r="D17" s="436"/>
      <c r="E17" s="436"/>
      <c r="F17" s="436"/>
      <c r="G17" s="436"/>
      <c r="H17" s="436"/>
      <c r="I17" s="436"/>
      <c r="J17" s="436"/>
      <c r="K17" s="436"/>
    </row>
  </sheetData>
  <mergeCells count="16">
    <mergeCell ref="A10:M10"/>
    <mergeCell ref="A1:B1"/>
    <mergeCell ref="I3:J3"/>
    <mergeCell ref="L3:M3"/>
    <mergeCell ref="A5:A7"/>
    <mergeCell ref="B5:B7"/>
    <mergeCell ref="C5:G5"/>
    <mergeCell ref="H5:J5"/>
    <mergeCell ref="K5:L5"/>
    <mergeCell ref="H6:J6"/>
    <mergeCell ref="K6:L6"/>
    <mergeCell ref="P3:Q3"/>
    <mergeCell ref="I4:J4"/>
    <mergeCell ref="N4:O4"/>
    <mergeCell ref="L4:M4"/>
    <mergeCell ref="N3:O3"/>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P14"/>
  <sheetViews>
    <sheetView view="pageBreakPreview" zoomScale="85" zoomScaleNormal="100" zoomScaleSheetLayoutView="85" workbookViewId="0">
      <selection sqref="A1:D1"/>
    </sheetView>
  </sheetViews>
  <sheetFormatPr defaultColWidth="9.140625" defaultRowHeight="15" x14ac:dyDescent="0.25"/>
  <cols>
    <col min="1" max="1" width="32.5703125" style="390" customWidth="1"/>
    <col min="2" max="6" width="10.42578125" style="390" hidden="1" customWidth="1"/>
    <col min="7" max="7" width="15.42578125" style="390" hidden="1" customWidth="1"/>
    <col min="8" max="8" width="8.140625" style="390" hidden="1" customWidth="1"/>
    <col min="9" max="9" width="8.28515625" style="390" hidden="1" customWidth="1"/>
    <col min="10" max="10" width="15.42578125" style="390" bestFit="1" customWidth="1"/>
    <col min="11" max="11" width="9.5703125" style="390" bestFit="1" customWidth="1"/>
    <col min="12" max="12" width="17.7109375" style="390" customWidth="1"/>
    <col min="13" max="16" width="10.42578125" style="390" hidden="1" customWidth="1"/>
    <col min="17" max="16384" width="9.140625" style="390"/>
  </cols>
  <sheetData>
    <row r="1" spans="1:16" x14ac:dyDescent="0.25">
      <c r="A1" s="2571"/>
      <c r="B1" s="2571"/>
      <c r="C1" s="2571"/>
      <c r="D1" s="2571"/>
      <c r="E1" s="2571"/>
    </row>
    <row r="2" spans="1:16" x14ac:dyDescent="0.25">
      <c r="A2" s="569" t="s">
        <v>1190</v>
      </c>
      <c r="B2" s="569"/>
      <c r="C2" s="569"/>
      <c r="D2" s="569"/>
      <c r="E2" s="569"/>
      <c r="F2" s="569"/>
      <c r="G2" s="569"/>
      <c r="H2" s="569"/>
      <c r="I2" s="569"/>
      <c r="J2" s="1454"/>
      <c r="K2" s="1439"/>
      <c r="L2" s="1439"/>
    </row>
    <row r="3" spans="1:16" x14ac:dyDescent="0.25">
      <c r="A3" s="559" t="s">
        <v>456</v>
      </c>
      <c r="B3" s="559"/>
      <c r="C3" s="559"/>
      <c r="D3" s="559"/>
      <c r="E3" s="2572"/>
      <c r="F3" s="2572"/>
      <c r="G3" s="2572"/>
      <c r="H3" s="2572"/>
      <c r="I3" s="2572"/>
      <c r="J3" s="385"/>
      <c r="K3" s="2572" t="s">
        <v>1031</v>
      </c>
      <c r="L3" s="2572"/>
      <c r="M3" s="2276"/>
      <c r="N3" s="2276"/>
      <c r="O3" s="2276"/>
      <c r="P3" s="2276"/>
    </row>
    <row r="4" spans="1:16" ht="15.75" thickBot="1" x14ac:dyDescent="0.3">
      <c r="A4" s="389"/>
      <c r="B4" s="389"/>
      <c r="C4" s="389"/>
      <c r="D4" s="389"/>
      <c r="E4" s="389"/>
      <c r="F4" s="389"/>
      <c r="G4" s="389"/>
      <c r="H4" s="2529"/>
      <c r="I4" s="2529"/>
      <c r="J4" s="437"/>
      <c r="K4" s="2529" t="s">
        <v>392</v>
      </c>
      <c r="L4" s="2529"/>
      <c r="O4" s="2529" t="s">
        <v>392</v>
      </c>
      <c r="P4" s="2529"/>
    </row>
    <row r="5" spans="1:16" ht="15" customHeight="1" x14ac:dyDescent="0.25">
      <c r="A5" s="2574" t="s">
        <v>48</v>
      </c>
      <c r="B5" s="2189" t="s">
        <v>836</v>
      </c>
      <c r="C5" s="2190"/>
      <c r="D5" s="2190"/>
      <c r="E5" s="2190"/>
      <c r="F5" s="2191"/>
      <c r="G5" s="2252" t="s">
        <v>994</v>
      </c>
      <c r="H5" s="2252"/>
      <c r="I5" s="2252"/>
      <c r="J5" s="2244" t="s">
        <v>757</v>
      </c>
      <c r="K5" s="2245"/>
      <c r="L5" s="2252" t="s">
        <v>1111</v>
      </c>
      <c r="M5" s="2252"/>
      <c r="N5" s="2252"/>
      <c r="O5" s="2252"/>
      <c r="P5" s="2507"/>
    </row>
    <row r="6" spans="1:16" x14ac:dyDescent="0.25">
      <c r="A6" s="2575"/>
      <c r="B6" s="883" t="s">
        <v>1191</v>
      </c>
      <c r="C6" s="883" t="s">
        <v>841</v>
      </c>
      <c r="D6" s="883" t="s">
        <v>842</v>
      </c>
      <c r="E6" s="883" t="s">
        <v>843</v>
      </c>
      <c r="F6" s="883" t="s">
        <v>844</v>
      </c>
      <c r="G6" s="2199" t="s">
        <v>845</v>
      </c>
      <c r="H6" s="2253"/>
      <c r="I6" s="2200"/>
      <c r="J6" s="2199" t="s">
        <v>758</v>
      </c>
      <c r="K6" s="2200"/>
      <c r="L6" s="883" t="s">
        <v>759</v>
      </c>
      <c r="M6" s="883" t="s">
        <v>759</v>
      </c>
      <c r="N6" s="883" t="s">
        <v>760</v>
      </c>
      <c r="O6" s="883" t="s">
        <v>761</v>
      </c>
      <c r="P6" s="927" t="s">
        <v>762</v>
      </c>
    </row>
    <row r="7" spans="1:16" ht="30" x14ac:dyDescent="0.25">
      <c r="A7" s="2575"/>
      <c r="B7" s="883" t="s">
        <v>769</v>
      </c>
      <c r="C7" s="883" t="s">
        <v>769</v>
      </c>
      <c r="D7" s="883" t="s">
        <v>769</v>
      </c>
      <c r="E7" s="883" t="s">
        <v>769</v>
      </c>
      <c r="F7" s="883" t="s">
        <v>769</v>
      </c>
      <c r="G7" s="885" t="s">
        <v>764</v>
      </c>
      <c r="H7" s="887" t="s">
        <v>765</v>
      </c>
      <c r="I7" s="887" t="s">
        <v>766</v>
      </c>
      <c r="J7" s="885" t="s">
        <v>764</v>
      </c>
      <c r="K7" s="885" t="s">
        <v>767</v>
      </c>
      <c r="L7" s="887" t="s">
        <v>768</v>
      </c>
      <c r="M7" s="887" t="s">
        <v>768</v>
      </c>
      <c r="N7" s="887" t="s">
        <v>768</v>
      </c>
      <c r="O7" s="887" t="s">
        <v>768</v>
      </c>
      <c r="P7" s="928" t="s">
        <v>768</v>
      </c>
    </row>
    <row r="8" spans="1:16" x14ac:dyDescent="0.25">
      <c r="A8" s="1087" t="s">
        <v>864</v>
      </c>
      <c r="B8" s="681">
        <v>24.056510059959301</v>
      </c>
      <c r="C8" s="681">
        <v>26.13</v>
      </c>
      <c r="D8" s="681">
        <v>28.35</v>
      </c>
      <c r="E8" s="681">
        <v>62.51</v>
      </c>
      <c r="F8" s="681">
        <v>38.141839877961218</v>
      </c>
      <c r="G8" s="830">
        <v>27.79</v>
      </c>
      <c r="H8" s="548">
        <v>29.027650100000002</v>
      </c>
      <c r="I8" s="861">
        <v>37.812160937420259</v>
      </c>
      <c r="J8" s="830">
        <v>47.08</v>
      </c>
      <c r="K8" s="861">
        <f>F22F!L40</f>
        <v>50.822526905073495</v>
      </c>
      <c r="L8" s="548">
        <f>F22F!M37</f>
        <v>52.328739942418785</v>
      </c>
      <c r="M8" s="548">
        <v>47.085701432956739</v>
      </c>
      <c r="N8" s="548">
        <v>48.481167217319133</v>
      </c>
      <c r="O8" s="548">
        <v>49.917990031439253</v>
      </c>
      <c r="P8" s="1120">
        <v>51.39739556205879</v>
      </c>
    </row>
    <row r="9" spans="1:16" hidden="1" x14ac:dyDescent="0.25">
      <c r="A9" s="1089" t="s">
        <v>377</v>
      </c>
      <c r="B9" s="563"/>
      <c r="C9" s="563"/>
      <c r="D9" s="563"/>
      <c r="E9" s="563"/>
      <c r="F9" s="563"/>
      <c r="G9" s="848"/>
      <c r="H9" s="848"/>
      <c r="I9" s="848"/>
      <c r="J9" s="848"/>
      <c r="K9" s="848"/>
      <c r="L9" s="848"/>
      <c r="M9" s="848"/>
      <c r="N9" s="848"/>
      <c r="O9" s="848"/>
      <c r="P9" s="1121"/>
    </row>
    <row r="10" spans="1:16" x14ac:dyDescent="0.25">
      <c r="A10" s="1087" t="s">
        <v>865</v>
      </c>
      <c r="B10" s="681">
        <v>5.5628668000000001</v>
      </c>
      <c r="C10" s="681">
        <v>6.91</v>
      </c>
      <c r="D10" s="681">
        <v>0</v>
      </c>
      <c r="E10" s="681">
        <v>0</v>
      </c>
      <c r="F10" s="681">
        <v>0</v>
      </c>
      <c r="G10" s="830">
        <v>0</v>
      </c>
      <c r="H10" s="548">
        <v>5.5628668000000001</v>
      </c>
      <c r="I10" s="861">
        <v>0</v>
      </c>
      <c r="J10" s="830">
        <v>0</v>
      </c>
      <c r="K10" s="861">
        <v>0</v>
      </c>
      <c r="L10" s="548">
        <v>0</v>
      </c>
      <c r="M10" s="548">
        <v>0</v>
      </c>
      <c r="N10" s="548">
        <v>0</v>
      </c>
      <c r="O10" s="548">
        <v>0</v>
      </c>
      <c r="P10" s="1120">
        <v>0</v>
      </c>
    </row>
    <row r="11" spans="1:16" ht="15.75" thickBot="1" x14ac:dyDescent="0.3">
      <c r="A11" s="1091" t="s">
        <v>866</v>
      </c>
      <c r="B11" s="1092">
        <f>B8-B10</f>
        <v>18.493643259959299</v>
      </c>
      <c r="C11" s="1092">
        <f t="shared" ref="C11:F11" si="0">C8-C10</f>
        <v>19.22</v>
      </c>
      <c r="D11" s="1092">
        <f t="shared" si="0"/>
        <v>28.35</v>
      </c>
      <c r="E11" s="1092">
        <f t="shared" si="0"/>
        <v>62.51</v>
      </c>
      <c r="F11" s="1092">
        <f t="shared" si="0"/>
        <v>38.141839877961218</v>
      </c>
      <c r="G11" s="919">
        <f>G8-G10</f>
        <v>27.79</v>
      </c>
      <c r="H11" s="1092">
        <f>H8-H10</f>
        <v>23.464783300000001</v>
      </c>
      <c r="I11" s="1122">
        <f>I8-I10</f>
        <v>37.812160937420259</v>
      </c>
      <c r="J11" s="1122">
        <f>J8-J10</f>
        <v>47.08</v>
      </c>
      <c r="K11" s="1122">
        <f>K8-K10</f>
        <v>50.822526905073495</v>
      </c>
      <c r="L11" s="1122">
        <f t="shared" ref="L11:P11" si="1">L8-L10</f>
        <v>52.328739942418785</v>
      </c>
      <c r="M11" s="1122">
        <f t="shared" si="1"/>
        <v>47.085701432956739</v>
      </c>
      <c r="N11" s="1122">
        <f t="shared" si="1"/>
        <v>48.481167217319133</v>
      </c>
      <c r="O11" s="1122">
        <f t="shared" si="1"/>
        <v>49.917990031439253</v>
      </c>
      <c r="P11" s="1123">
        <f t="shared" si="1"/>
        <v>51.39739556205879</v>
      </c>
    </row>
    <row r="13" spans="1:16" x14ac:dyDescent="0.25">
      <c r="A13" s="2573" t="s">
        <v>533</v>
      </c>
      <c r="B13" s="2573"/>
      <c r="C13" s="2573"/>
      <c r="D13" s="2573"/>
      <c r="E13" s="2573"/>
      <c r="F13" s="2573"/>
      <c r="G13" s="2573"/>
      <c r="H13" s="2573"/>
      <c r="I13" s="2573"/>
      <c r="J13" s="2573"/>
      <c r="K13" s="2573"/>
      <c r="L13" s="2573"/>
    </row>
    <row r="14" spans="1:16" x14ac:dyDescent="0.25">
      <c r="G14" s="2332"/>
      <c r="H14" s="2332"/>
      <c r="I14" s="2332"/>
      <c r="J14" s="391"/>
    </row>
  </sheetData>
  <mergeCells count="18">
    <mergeCell ref="O3:P3"/>
    <mergeCell ref="H4:I4"/>
    <mergeCell ref="O4:P4"/>
    <mergeCell ref="A5:A7"/>
    <mergeCell ref="B5:F5"/>
    <mergeCell ref="G5:I5"/>
    <mergeCell ref="J5:K5"/>
    <mergeCell ref="L5:P5"/>
    <mergeCell ref="G6:I6"/>
    <mergeCell ref="J6:K6"/>
    <mergeCell ref="M3:N3"/>
    <mergeCell ref="K4:L4"/>
    <mergeCell ref="A1:E1"/>
    <mergeCell ref="H3:I3"/>
    <mergeCell ref="K3:L3"/>
    <mergeCell ref="E3:G3"/>
    <mergeCell ref="G14:I14"/>
    <mergeCell ref="A13:L13"/>
  </mergeCells>
  <pageMargins left="0.7" right="0.7" top="0.75" bottom="0.75" header="0.3" footer="0.3"/>
  <pageSetup paperSize="9" scale="11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S44"/>
  <sheetViews>
    <sheetView view="pageBreakPreview" zoomScale="70" zoomScaleNormal="70" zoomScaleSheetLayoutView="70" workbookViewId="0">
      <selection sqref="A1:D1"/>
    </sheetView>
  </sheetViews>
  <sheetFormatPr defaultColWidth="9.140625" defaultRowHeight="15" x14ac:dyDescent="0.25"/>
  <cols>
    <col min="1" max="1" width="4.85546875" style="390" customWidth="1"/>
    <col min="2" max="2" width="55.42578125" style="390" customWidth="1"/>
    <col min="3" max="7" width="14.42578125" style="390" hidden="1" customWidth="1"/>
    <col min="8" max="8" width="21" style="390" hidden="1" customWidth="1"/>
    <col min="9" max="9" width="10.5703125" style="390" hidden="1" customWidth="1"/>
    <col min="10" max="10" width="10.7109375" style="390" hidden="1" customWidth="1"/>
    <col min="11" max="11" width="21" style="390" hidden="1" customWidth="1"/>
    <col min="12" max="12" width="22.5703125" style="390" bestFit="1" customWidth="1"/>
    <col min="13" max="13" width="14.85546875" style="390" bestFit="1" customWidth="1"/>
    <col min="14" max="14" width="14.85546875" style="390" hidden="1" customWidth="1"/>
    <col min="15" max="17" width="15.28515625" style="390" hidden="1" customWidth="1"/>
    <col min="18" max="16384" width="9.140625" style="390"/>
  </cols>
  <sheetData>
    <row r="1" spans="1:19" ht="15.75" x14ac:dyDescent="0.25">
      <c r="A1" s="2576"/>
      <c r="B1" s="2577"/>
      <c r="C1" s="1949"/>
      <c r="D1" s="1949"/>
      <c r="E1" s="1949"/>
      <c r="F1" s="1816"/>
      <c r="G1" s="1816"/>
      <c r="H1" s="1816"/>
      <c r="I1" s="1816"/>
      <c r="J1" s="1816"/>
      <c r="K1" s="1816"/>
      <c r="L1" s="1816"/>
      <c r="M1" s="1816"/>
      <c r="N1" s="1816"/>
      <c r="O1" s="1816"/>
      <c r="P1" s="1816"/>
      <c r="Q1" s="1817"/>
    </row>
    <row r="2" spans="1:19" ht="15.75" x14ac:dyDescent="0.25">
      <c r="A2" s="1950" t="s">
        <v>1190</v>
      </c>
      <c r="B2" s="1951"/>
      <c r="C2" s="1951"/>
      <c r="D2" s="1951"/>
      <c r="E2" s="1951"/>
      <c r="F2" s="1951"/>
      <c r="G2" s="1951"/>
      <c r="H2" s="1951"/>
      <c r="I2" s="1951"/>
      <c r="J2" s="1951"/>
      <c r="K2" s="1952"/>
      <c r="L2" s="1822"/>
      <c r="M2" s="1822"/>
      <c r="N2" s="1822"/>
      <c r="O2" s="1822"/>
      <c r="P2" s="1822"/>
      <c r="Q2" s="1823"/>
    </row>
    <row r="3" spans="1:19" ht="15.75" x14ac:dyDescent="0.25">
      <c r="A3" s="1953" t="s">
        <v>725</v>
      </c>
      <c r="B3" s="1954"/>
      <c r="C3" s="1954"/>
      <c r="D3" s="1954"/>
      <c r="E3" s="1954"/>
      <c r="F3" s="1954"/>
      <c r="G3" s="1954"/>
      <c r="H3" s="1954"/>
      <c r="I3" s="2578"/>
      <c r="J3" s="2578"/>
      <c r="K3" s="1955"/>
      <c r="L3" s="2579" t="s">
        <v>1030</v>
      </c>
      <c r="M3" s="2579"/>
      <c r="N3" s="2587"/>
      <c r="O3" s="2587"/>
      <c r="P3" s="2587"/>
      <c r="Q3" s="2588"/>
    </row>
    <row r="4" spans="1:19" ht="16.5" thickBot="1" x14ac:dyDescent="0.3">
      <c r="A4" s="1956"/>
      <c r="B4" s="1957"/>
      <c r="C4" s="1957"/>
      <c r="D4" s="1957"/>
      <c r="E4" s="1957"/>
      <c r="F4" s="1957"/>
      <c r="G4" s="1957"/>
      <c r="H4" s="1957"/>
      <c r="I4" s="2589"/>
      <c r="J4" s="2589"/>
      <c r="K4" s="1958"/>
      <c r="L4" s="2589" t="s">
        <v>392</v>
      </c>
      <c r="M4" s="2589"/>
      <c r="N4" s="2589"/>
      <c r="O4" s="2589"/>
      <c r="P4" s="2589" t="s">
        <v>392</v>
      </c>
      <c r="Q4" s="2590"/>
    </row>
    <row r="5" spans="1:19" ht="18.75" customHeight="1" x14ac:dyDescent="0.25">
      <c r="A5" s="2580" t="s">
        <v>344</v>
      </c>
      <c r="B5" s="2581" t="s">
        <v>48</v>
      </c>
      <c r="C5" s="2583" t="s">
        <v>836</v>
      </c>
      <c r="D5" s="2584"/>
      <c r="E5" s="2584"/>
      <c r="F5" s="2584"/>
      <c r="G5" s="2585"/>
      <c r="H5" s="2150" t="s">
        <v>756</v>
      </c>
      <c r="I5" s="2150"/>
      <c r="J5" s="2150"/>
      <c r="K5" s="2155" t="s">
        <v>757</v>
      </c>
      <c r="L5" s="2156"/>
      <c r="M5" s="2150" t="s">
        <v>1111</v>
      </c>
      <c r="N5" s="2150"/>
      <c r="O5" s="2150"/>
      <c r="P5" s="2150"/>
      <c r="Q5" s="2586"/>
    </row>
    <row r="6" spans="1:19" ht="33.6" customHeight="1" x14ac:dyDescent="0.25">
      <c r="A6" s="2580"/>
      <c r="B6" s="2582"/>
      <c r="C6" s="1959" t="s">
        <v>1191</v>
      </c>
      <c r="D6" s="1959" t="s">
        <v>841</v>
      </c>
      <c r="E6" s="1959" t="s">
        <v>842</v>
      </c>
      <c r="F6" s="1959" t="s">
        <v>843</v>
      </c>
      <c r="G6" s="1959" t="s">
        <v>844</v>
      </c>
      <c r="H6" s="2152" t="s">
        <v>845</v>
      </c>
      <c r="I6" s="2153"/>
      <c r="J6" s="2154"/>
      <c r="K6" s="2152" t="s">
        <v>758</v>
      </c>
      <c r="L6" s="2154"/>
      <c r="M6" s="1916" t="s">
        <v>759</v>
      </c>
      <c r="N6" s="1916" t="s">
        <v>759</v>
      </c>
      <c r="O6" s="1916" t="s">
        <v>760</v>
      </c>
      <c r="P6" s="1916" t="s">
        <v>761</v>
      </c>
      <c r="Q6" s="1917" t="s">
        <v>762</v>
      </c>
    </row>
    <row r="7" spans="1:19" ht="28.5" customHeight="1" x14ac:dyDescent="0.25">
      <c r="A7" s="2580"/>
      <c r="B7" s="2582"/>
      <c r="C7" s="1916" t="s">
        <v>765</v>
      </c>
      <c r="D7" s="1916" t="s">
        <v>765</v>
      </c>
      <c r="E7" s="1916" t="s">
        <v>765</v>
      </c>
      <c r="F7" s="1916" t="s">
        <v>765</v>
      </c>
      <c r="G7" s="1916" t="s">
        <v>765</v>
      </c>
      <c r="H7" s="1960" t="s">
        <v>764</v>
      </c>
      <c r="I7" s="1918" t="s">
        <v>765</v>
      </c>
      <c r="J7" s="1918" t="s">
        <v>766</v>
      </c>
      <c r="K7" s="1919" t="s">
        <v>764</v>
      </c>
      <c r="L7" s="1919" t="s">
        <v>767</v>
      </c>
      <c r="M7" s="1918" t="s">
        <v>768</v>
      </c>
      <c r="N7" s="1918" t="s">
        <v>768</v>
      </c>
      <c r="O7" s="1918" t="s">
        <v>768</v>
      </c>
      <c r="P7" s="1961" t="s">
        <v>768</v>
      </c>
      <c r="Q7" s="1920" t="s">
        <v>768</v>
      </c>
      <c r="S7" s="675"/>
    </row>
    <row r="8" spans="1:19" ht="18.75" customHeight="1" x14ac:dyDescent="0.25">
      <c r="A8" s="1962" t="s">
        <v>752</v>
      </c>
      <c r="B8" s="1963" t="s">
        <v>1234</v>
      </c>
      <c r="C8" s="1939"/>
      <c r="D8" s="1939"/>
      <c r="E8" s="1964"/>
      <c r="F8" s="1964"/>
      <c r="G8" s="1964"/>
      <c r="H8" s="1964"/>
      <c r="I8" s="1964"/>
      <c r="J8" s="1964"/>
      <c r="K8" s="1964"/>
      <c r="L8" s="1964"/>
      <c r="M8" s="1964"/>
      <c r="N8" s="1964"/>
      <c r="O8" s="1964"/>
      <c r="P8" s="1965"/>
      <c r="Q8" s="1931"/>
      <c r="S8" s="675"/>
    </row>
    <row r="9" spans="1:19" ht="18.75" customHeight="1" x14ac:dyDescent="0.25">
      <c r="A9" s="1966">
        <v>1</v>
      </c>
      <c r="B9" s="1967" t="s">
        <v>1235</v>
      </c>
      <c r="C9" s="1936">
        <v>1.1038395000000001</v>
      </c>
      <c r="D9" s="1936">
        <v>2.7480980000000002</v>
      </c>
      <c r="E9" s="1936">
        <v>10.475865799999999</v>
      </c>
      <c r="F9" s="1936">
        <v>2.5853000000000002</v>
      </c>
      <c r="G9" s="1936">
        <v>2.3113999999999999</v>
      </c>
      <c r="H9" s="1936"/>
      <c r="I9" s="1936">
        <v>2.7116000000000002</v>
      </c>
      <c r="J9" s="1968">
        <v>1.7202513916827247</v>
      </c>
      <c r="K9" s="1968"/>
      <c r="L9" s="1968">
        <v>1.277655819763081</v>
      </c>
      <c r="M9" s="1968">
        <v>1.3155213484992194</v>
      </c>
      <c r="N9" s="1968">
        <v>1.3155213484992194</v>
      </c>
      <c r="O9" s="1968">
        <v>2.2056342009657723</v>
      </c>
      <c r="P9" s="1969">
        <v>2.2710019658412666</v>
      </c>
      <c r="Q9" s="1970">
        <v>2.3383070169099769</v>
      </c>
      <c r="R9" s="675"/>
      <c r="S9" s="675"/>
    </row>
    <row r="10" spans="1:19" ht="18.75" customHeight="1" x14ac:dyDescent="0.25">
      <c r="A10" s="1966">
        <v>2</v>
      </c>
      <c r="B10" s="1967" t="s">
        <v>1236</v>
      </c>
      <c r="C10" s="1936">
        <v>4.7526100000000002E-2</v>
      </c>
      <c r="D10" s="1936">
        <v>2.5382800000000001E-2</v>
      </c>
      <c r="E10" s="1936">
        <v>4.2014299999999997E-2</v>
      </c>
      <c r="F10" s="1936">
        <v>4.3799999999999999E-2</v>
      </c>
      <c r="G10" s="1936">
        <v>3.0600000000000002E-2</v>
      </c>
      <c r="H10" s="1936"/>
      <c r="I10" s="1936">
        <v>6.5500000000000003E-2</v>
      </c>
      <c r="J10" s="1968">
        <v>4.1553498360826988E-2</v>
      </c>
      <c r="K10" s="1968"/>
      <c r="L10" s="1968">
        <v>2.809938801719512E-2</v>
      </c>
      <c r="M10" s="1968">
        <v>2.8932161732913263E-2</v>
      </c>
      <c r="N10" s="1968">
        <v>2.8932161732913263E-2</v>
      </c>
      <c r="O10" s="1968">
        <v>5.3278153180136484E-2</v>
      </c>
      <c r="P10" s="1969">
        <v>5.4857142927645278E-2</v>
      </c>
      <c r="Q10" s="1970">
        <v>5.6482928753357239E-2</v>
      </c>
      <c r="R10" s="675"/>
      <c r="S10" s="675"/>
    </row>
    <row r="11" spans="1:19" ht="30.6" customHeight="1" x14ac:dyDescent="0.25">
      <c r="A11" s="1966">
        <v>3</v>
      </c>
      <c r="B11" s="1967" t="s">
        <v>457</v>
      </c>
      <c r="C11" s="1936">
        <v>0</v>
      </c>
      <c r="D11" s="1936">
        <v>0</v>
      </c>
      <c r="E11" s="1936">
        <v>0</v>
      </c>
      <c r="F11" s="1936">
        <v>0</v>
      </c>
      <c r="G11" s="1936">
        <v>0</v>
      </c>
      <c r="H11" s="1936"/>
      <c r="I11" s="1936">
        <v>0</v>
      </c>
      <c r="J11" s="1968">
        <v>0</v>
      </c>
      <c r="K11" s="1968"/>
      <c r="L11" s="1968">
        <v>0</v>
      </c>
      <c r="M11" s="1968">
        <v>0</v>
      </c>
      <c r="N11" s="1968">
        <v>0</v>
      </c>
      <c r="O11" s="1968">
        <v>0</v>
      </c>
      <c r="P11" s="1969">
        <v>0</v>
      </c>
      <c r="Q11" s="1970">
        <v>0</v>
      </c>
      <c r="R11" s="675"/>
      <c r="S11" s="675"/>
    </row>
    <row r="12" spans="1:19" ht="18.75" customHeight="1" x14ac:dyDescent="0.25">
      <c r="A12" s="1966">
        <v>4</v>
      </c>
      <c r="B12" s="1967" t="s">
        <v>1237</v>
      </c>
      <c r="C12" s="1936">
        <v>1.9732141000000001</v>
      </c>
      <c r="D12" s="1936">
        <v>1.9514246</v>
      </c>
      <c r="E12" s="1936">
        <v>2.0717935999999999</v>
      </c>
      <c r="F12" s="1936">
        <v>2.3071000000000002</v>
      </c>
      <c r="G12" s="1936">
        <v>2.6167000000000002</v>
      </c>
      <c r="H12" s="1936"/>
      <c r="I12" s="1936">
        <v>2.8435000000000001</v>
      </c>
      <c r="J12" s="1968">
        <v>1.803929352503993</v>
      </c>
      <c r="K12" s="1968"/>
      <c r="L12" s="1968">
        <v>1.8314322307936479</v>
      </c>
      <c r="M12" s="1968">
        <v>1.8857098763776259</v>
      </c>
      <c r="N12" s="1968">
        <v>1.8857098763776259</v>
      </c>
      <c r="O12" s="1968">
        <v>2.3129225735529477</v>
      </c>
      <c r="P12" s="1969">
        <v>2.3814700139657918</v>
      </c>
      <c r="Q12" s="1970">
        <v>2.4520489757278061</v>
      </c>
      <c r="R12" s="675"/>
      <c r="S12" s="675"/>
    </row>
    <row r="13" spans="1:19" ht="18.75" customHeight="1" x14ac:dyDescent="0.25">
      <c r="A13" s="1966">
        <v>5</v>
      </c>
      <c r="B13" s="1967" t="s">
        <v>458</v>
      </c>
      <c r="C13" s="1936">
        <v>0</v>
      </c>
      <c r="D13" s="1936">
        <v>0</v>
      </c>
      <c r="E13" s="1936">
        <v>0</v>
      </c>
      <c r="F13" s="1936">
        <v>0</v>
      </c>
      <c r="G13" s="1936">
        <v>0</v>
      </c>
      <c r="H13" s="1936"/>
      <c r="I13" s="1936">
        <v>0</v>
      </c>
      <c r="J13" s="1968">
        <v>0</v>
      </c>
      <c r="K13" s="1968"/>
      <c r="L13" s="1968">
        <v>0</v>
      </c>
      <c r="M13" s="1968">
        <v>0</v>
      </c>
      <c r="N13" s="1968">
        <v>0</v>
      </c>
      <c r="O13" s="1968">
        <v>0</v>
      </c>
      <c r="P13" s="1969">
        <v>0</v>
      </c>
      <c r="Q13" s="1970">
        <v>0</v>
      </c>
      <c r="R13" s="675"/>
      <c r="S13" s="675"/>
    </row>
    <row r="14" spans="1:19" ht="18.75" customHeight="1" x14ac:dyDescent="0.25">
      <c r="A14" s="1966">
        <v>6</v>
      </c>
      <c r="B14" s="1967" t="s">
        <v>459</v>
      </c>
      <c r="C14" s="1936">
        <v>0.10835880000000001</v>
      </c>
      <c r="D14" s="1936">
        <v>8.3148299999999994E-2</v>
      </c>
      <c r="E14" s="1936">
        <v>0.49333100000000002</v>
      </c>
      <c r="F14" s="1936">
        <v>0.1595</v>
      </c>
      <c r="G14" s="1936">
        <v>0.31659999999999999</v>
      </c>
      <c r="H14" s="1936"/>
      <c r="I14" s="1936">
        <v>1.0021</v>
      </c>
      <c r="J14" s="1968">
        <v>0.63573680469289651</v>
      </c>
      <c r="K14" s="1968"/>
      <c r="L14" s="1968">
        <v>3.7846033651684938</v>
      </c>
      <c r="M14" s="1968">
        <v>3.8967665982254593</v>
      </c>
      <c r="N14" s="1968">
        <v>3.8967665982254593</v>
      </c>
      <c r="O14" s="1968">
        <v>0.8151150733101491</v>
      </c>
      <c r="P14" s="1969">
        <v>0.83927241111134854</v>
      </c>
      <c r="Q14" s="1970">
        <v>0.8641456931868593</v>
      </c>
      <c r="R14" s="675"/>
      <c r="S14" s="675"/>
    </row>
    <row r="15" spans="1:19" ht="18.75" customHeight="1" x14ac:dyDescent="0.25">
      <c r="A15" s="1966">
        <v>7</v>
      </c>
      <c r="B15" s="1967" t="s">
        <v>1238</v>
      </c>
      <c r="C15" s="1936">
        <v>4.4985489000000003</v>
      </c>
      <c r="D15" s="1936">
        <v>4.392474</v>
      </c>
      <c r="E15" s="1936">
        <v>5.0641370999999999</v>
      </c>
      <c r="F15" s="1936">
        <v>5.4657000000000009</v>
      </c>
      <c r="G15" s="1936">
        <v>6.0047000000000006</v>
      </c>
      <c r="H15" s="1936"/>
      <c r="I15" s="1936">
        <v>6.3327999999999998</v>
      </c>
      <c r="J15" s="1968">
        <v>4.0175571667090857</v>
      </c>
      <c r="K15" s="1968"/>
      <c r="L15" s="1968">
        <v>4.8602901252154895</v>
      </c>
      <c r="M15" s="1968">
        <v>5.0043331863870373</v>
      </c>
      <c r="N15" s="1968">
        <v>5.0043331863870373</v>
      </c>
      <c r="O15" s="1968">
        <v>5.1511433352544778</v>
      </c>
      <c r="P15" s="1969">
        <v>5.3038063317891906</v>
      </c>
      <c r="Q15" s="1970">
        <v>5.4609937589200106</v>
      </c>
      <c r="R15" s="675"/>
      <c r="S15" s="675"/>
    </row>
    <row r="16" spans="1:19" ht="18.75" customHeight="1" x14ac:dyDescent="0.25">
      <c r="A16" s="1966">
        <v>8</v>
      </c>
      <c r="B16" s="1967" t="s">
        <v>460</v>
      </c>
      <c r="C16" s="1936">
        <v>0.3573615</v>
      </c>
      <c r="D16" s="1936">
        <v>0.41857699999999998</v>
      </c>
      <c r="E16" s="1936">
        <v>0.86557850000000003</v>
      </c>
      <c r="F16" s="1936">
        <v>0.8458</v>
      </c>
      <c r="G16" s="1936">
        <v>11.589600000000001</v>
      </c>
      <c r="H16" s="1936"/>
      <c r="I16" s="1936">
        <v>0.68489999999999995</v>
      </c>
      <c r="J16" s="1968">
        <v>0.43450367980657101</v>
      </c>
      <c r="K16" s="1968"/>
      <c r="L16" s="1968">
        <v>1.0923354591134831</v>
      </c>
      <c r="M16" s="1968">
        <v>1.1247087000730356</v>
      </c>
      <c r="N16" s="1968">
        <v>1.1247087000730356</v>
      </c>
      <c r="O16" s="1968">
        <v>0.55710239867290801</v>
      </c>
      <c r="P16" s="1969">
        <v>0.57361308688769852</v>
      </c>
      <c r="Q16" s="1970">
        <v>0.59061309775838733</v>
      </c>
      <c r="R16" s="675"/>
      <c r="S16" s="675"/>
    </row>
    <row r="17" spans="1:19" ht="18.75" customHeight="1" x14ac:dyDescent="0.25">
      <c r="A17" s="1966">
        <v>9</v>
      </c>
      <c r="B17" s="1967" t="s">
        <v>461</v>
      </c>
      <c r="C17" s="1936">
        <v>0</v>
      </c>
      <c r="D17" s="1936">
        <v>0</v>
      </c>
      <c r="E17" s="1936">
        <v>0</v>
      </c>
      <c r="F17" s="1936">
        <v>0</v>
      </c>
      <c r="G17" s="1936">
        <v>0</v>
      </c>
      <c r="H17" s="1936"/>
      <c r="I17" s="1936">
        <v>0</v>
      </c>
      <c r="J17" s="1968">
        <v>0</v>
      </c>
      <c r="K17" s="1968"/>
      <c r="L17" s="1968">
        <v>0</v>
      </c>
      <c r="M17" s="1968">
        <v>0</v>
      </c>
      <c r="N17" s="1968">
        <v>0</v>
      </c>
      <c r="O17" s="1968">
        <v>0</v>
      </c>
      <c r="P17" s="1969">
        <v>0</v>
      </c>
      <c r="Q17" s="1970">
        <v>0</v>
      </c>
      <c r="R17" s="675"/>
      <c r="S17" s="675"/>
    </row>
    <row r="18" spans="1:19" ht="18.75" customHeight="1" x14ac:dyDescent="0.25">
      <c r="A18" s="1966">
        <v>10</v>
      </c>
      <c r="B18" s="1967" t="s">
        <v>1239</v>
      </c>
      <c r="C18" s="1936">
        <v>0</v>
      </c>
      <c r="D18" s="1936">
        <v>0</v>
      </c>
      <c r="E18" s="1936">
        <v>0</v>
      </c>
      <c r="F18" s="1936">
        <v>0</v>
      </c>
      <c r="G18" s="1936">
        <v>0</v>
      </c>
      <c r="H18" s="1936"/>
      <c r="I18" s="1936">
        <v>0</v>
      </c>
      <c r="J18" s="1968">
        <v>0</v>
      </c>
      <c r="K18" s="1968"/>
      <c r="L18" s="1968">
        <v>0</v>
      </c>
      <c r="M18" s="1968">
        <v>0</v>
      </c>
      <c r="N18" s="1968">
        <v>0</v>
      </c>
      <c r="O18" s="1968">
        <v>0</v>
      </c>
      <c r="P18" s="1969">
        <v>0</v>
      </c>
      <c r="Q18" s="1970">
        <v>0</v>
      </c>
      <c r="R18" s="675"/>
      <c r="S18" s="675"/>
    </row>
    <row r="19" spans="1:19" ht="28.15" customHeight="1" x14ac:dyDescent="0.25">
      <c r="A19" s="1966">
        <v>11</v>
      </c>
      <c r="B19" s="1967" t="s">
        <v>1240</v>
      </c>
      <c r="C19" s="1936">
        <v>0</v>
      </c>
      <c r="D19" s="1936">
        <v>0</v>
      </c>
      <c r="E19" s="1936">
        <v>0</v>
      </c>
      <c r="F19" s="1936">
        <v>8.5962999999999994</v>
      </c>
      <c r="G19" s="1936">
        <v>0</v>
      </c>
      <c r="H19" s="1936"/>
      <c r="I19" s="1936">
        <v>7.3514999999999997</v>
      </c>
      <c r="J19" s="1968">
        <v>4.6638250870170932</v>
      </c>
      <c r="K19" s="1968"/>
      <c r="L19" s="1968">
        <v>4.9235702483641326</v>
      </c>
      <c r="M19" s="1968">
        <v>5.0694887248740272</v>
      </c>
      <c r="N19" s="1968">
        <v>5.0694887248740272</v>
      </c>
      <c r="O19" s="1968">
        <v>5.9797609634163864</v>
      </c>
      <c r="P19" s="1969">
        <v>6.15698146919976</v>
      </c>
      <c r="Q19" s="1970">
        <v>6.3394542096229882</v>
      </c>
      <c r="R19" s="675"/>
      <c r="S19" s="675"/>
    </row>
    <row r="20" spans="1:19" ht="18.75" customHeight="1" x14ac:dyDescent="0.25">
      <c r="A20" s="1966">
        <v>12</v>
      </c>
      <c r="B20" s="1967" t="s">
        <v>462</v>
      </c>
      <c r="C20" s="1936">
        <v>0</v>
      </c>
      <c r="D20" s="1936">
        <v>0</v>
      </c>
      <c r="E20" s="1936">
        <v>0</v>
      </c>
      <c r="F20" s="1936">
        <v>0</v>
      </c>
      <c r="G20" s="1936">
        <v>0</v>
      </c>
      <c r="H20" s="1936"/>
      <c r="I20" s="1936">
        <v>0</v>
      </c>
      <c r="J20" s="1968">
        <v>0</v>
      </c>
      <c r="K20" s="1968"/>
      <c r="L20" s="1968">
        <v>0</v>
      </c>
      <c r="M20" s="1968">
        <v>0</v>
      </c>
      <c r="N20" s="1968">
        <v>0</v>
      </c>
      <c r="O20" s="1968">
        <v>0</v>
      </c>
      <c r="P20" s="1969">
        <v>0</v>
      </c>
      <c r="Q20" s="1970">
        <v>0</v>
      </c>
      <c r="R20" s="675"/>
      <c r="S20" s="675"/>
    </row>
    <row r="21" spans="1:19" ht="17.45" customHeight="1" x14ac:dyDescent="0.25">
      <c r="A21" s="1966">
        <v>13</v>
      </c>
      <c r="B21" s="1967" t="s">
        <v>1241</v>
      </c>
      <c r="C21" s="1936">
        <v>0</v>
      </c>
      <c r="D21" s="1936">
        <v>0</v>
      </c>
      <c r="E21" s="1936">
        <v>0</v>
      </c>
      <c r="F21" s="1936">
        <v>0</v>
      </c>
      <c r="G21" s="1936">
        <v>0</v>
      </c>
      <c r="H21" s="1936"/>
      <c r="I21" s="1936">
        <v>0</v>
      </c>
      <c r="J21" s="1968">
        <v>0</v>
      </c>
      <c r="K21" s="1968"/>
      <c r="L21" s="1968">
        <v>0</v>
      </c>
      <c r="M21" s="1968">
        <v>0</v>
      </c>
      <c r="N21" s="1968">
        <v>0</v>
      </c>
      <c r="O21" s="1968">
        <v>0</v>
      </c>
      <c r="P21" s="1969">
        <v>0</v>
      </c>
      <c r="Q21" s="1970">
        <v>0</v>
      </c>
      <c r="R21" s="675"/>
      <c r="S21" s="675"/>
    </row>
    <row r="22" spans="1:19" ht="18.75" customHeight="1" x14ac:dyDescent="0.25">
      <c r="A22" s="1971"/>
      <c r="B22" s="1972" t="s">
        <v>1242</v>
      </c>
      <c r="C22" s="1973">
        <v>8.0888489000000003</v>
      </c>
      <c r="D22" s="1973">
        <v>9.6191047000000012</v>
      </c>
      <c r="E22" s="1973">
        <v>19.012720300000002</v>
      </c>
      <c r="F22" s="1973">
        <v>20.003500000000003</v>
      </c>
      <c r="G22" s="1973">
        <v>22.869600000000002</v>
      </c>
      <c r="H22" s="1973"/>
      <c r="I22" s="1973">
        <v>20.991900000000001</v>
      </c>
      <c r="J22" s="1973">
        <v>13.317356980773193</v>
      </c>
      <c r="K22" s="1973"/>
      <c r="L22" s="1973">
        <v>17.797986636435525</v>
      </c>
      <c r="M22" s="1973">
        <v>18.325460596169318</v>
      </c>
      <c r="N22" s="1973">
        <v>18.325460596169318</v>
      </c>
      <c r="O22" s="1973">
        <v>17.074956698352779</v>
      </c>
      <c r="P22" s="1973">
        <v>17.581002421722701</v>
      </c>
      <c r="Q22" s="1974">
        <v>18.102045680879385</v>
      </c>
      <c r="R22" s="675"/>
      <c r="S22" s="675"/>
    </row>
    <row r="23" spans="1:19" ht="30" customHeight="1" x14ac:dyDescent="0.25">
      <c r="A23" s="1966" t="s">
        <v>753</v>
      </c>
      <c r="B23" s="1967" t="s">
        <v>1243</v>
      </c>
      <c r="C23" s="1936">
        <v>0</v>
      </c>
      <c r="D23" s="1936">
        <v>0</v>
      </c>
      <c r="E23" s="1936">
        <v>0</v>
      </c>
      <c r="F23" s="1936">
        <v>0</v>
      </c>
      <c r="G23" s="1936">
        <v>0</v>
      </c>
      <c r="H23" s="1936"/>
      <c r="I23" s="1936">
        <v>0</v>
      </c>
      <c r="J23" s="1968">
        <v>0</v>
      </c>
      <c r="K23" s="1968"/>
      <c r="L23" s="1968">
        <v>0</v>
      </c>
      <c r="M23" s="1968">
        <v>0</v>
      </c>
      <c r="N23" s="1968">
        <v>0</v>
      </c>
      <c r="O23" s="1968">
        <v>0</v>
      </c>
      <c r="P23" s="1969">
        <v>0</v>
      </c>
      <c r="Q23" s="1970">
        <v>0</v>
      </c>
      <c r="R23" s="675"/>
      <c r="S23" s="675"/>
    </row>
    <row r="24" spans="1:19" ht="18.75" customHeight="1" x14ac:dyDescent="0.25">
      <c r="A24" s="1966">
        <v>1</v>
      </c>
      <c r="B24" s="1967" t="s">
        <v>463</v>
      </c>
      <c r="C24" s="1936">
        <v>0</v>
      </c>
      <c r="D24" s="1936">
        <v>0</v>
      </c>
      <c r="E24" s="1936">
        <v>0</v>
      </c>
      <c r="F24" s="1936">
        <v>0</v>
      </c>
      <c r="G24" s="1936">
        <v>0</v>
      </c>
      <c r="H24" s="1936"/>
      <c r="I24" s="1936">
        <v>0</v>
      </c>
      <c r="J24" s="1968">
        <v>0</v>
      </c>
      <c r="K24" s="1968"/>
      <c r="L24" s="1968">
        <v>0</v>
      </c>
      <c r="M24" s="1968">
        <v>0</v>
      </c>
      <c r="N24" s="1968">
        <v>0</v>
      </c>
      <c r="O24" s="1968">
        <v>0</v>
      </c>
      <c r="P24" s="1969">
        <v>0</v>
      </c>
      <c r="Q24" s="1970">
        <v>0</v>
      </c>
      <c r="R24" s="675"/>
      <c r="S24" s="675"/>
    </row>
    <row r="25" spans="1:19" ht="18.75" customHeight="1" x14ac:dyDescent="0.25">
      <c r="A25" s="1966">
        <v>2</v>
      </c>
      <c r="B25" s="1967" t="s">
        <v>464</v>
      </c>
      <c r="C25" s="1936">
        <v>0.69181919999999997</v>
      </c>
      <c r="D25" s="1936">
        <v>0.80933250000000001</v>
      </c>
      <c r="E25" s="1936">
        <v>0.90677189999999996</v>
      </c>
      <c r="F25" s="1936">
        <v>1.0941000000000001</v>
      </c>
      <c r="G25" s="1936">
        <v>1.0363</v>
      </c>
      <c r="H25" s="1936"/>
      <c r="I25" s="1936">
        <v>1.7365000000000002</v>
      </c>
      <c r="J25" s="1968">
        <v>1.1016435099782607</v>
      </c>
      <c r="K25" s="1968"/>
      <c r="L25" s="1968">
        <v>1.1667649372930777</v>
      </c>
      <c r="M25" s="1968">
        <v>1.2013440239124948</v>
      </c>
      <c r="N25" s="1968">
        <v>1.2013440239124948</v>
      </c>
      <c r="O25" s="1968">
        <v>1.4124811144627025</v>
      </c>
      <c r="P25" s="1969">
        <v>1.4543424228069624</v>
      </c>
      <c r="Q25" s="1970">
        <v>1.4974443630565626</v>
      </c>
      <c r="R25" s="675"/>
      <c r="S25" s="675"/>
    </row>
    <row r="26" spans="1:19" ht="18.75" customHeight="1" x14ac:dyDescent="0.25">
      <c r="A26" s="1966">
        <v>3</v>
      </c>
      <c r="B26" s="1967" t="s">
        <v>1244</v>
      </c>
      <c r="C26" s="1936">
        <v>1.6684276</v>
      </c>
      <c r="D26" s="1936">
        <v>1.9313625999999999</v>
      </c>
      <c r="E26" s="1936">
        <v>1.9589363</v>
      </c>
      <c r="F26" s="1936">
        <v>3.2022000000000004</v>
      </c>
      <c r="G26" s="1936">
        <v>2.9289000000000001</v>
      </c>
      <c r="H26" s="1936"/>
      <c r="I26" s="1936">
        <v>3.5312000000000001</v>
      </c>
      <c r="J26" s="1968">
        <v>2.2402093650649202</v>
      </c>
      <c r="K26" s="1968"/>
      <c r="L26" s="1968">
        <v>3.5842163085311243</v>
      </c>
      <c r="M26" s="1968">
        <v>3.6904407263499923</v>
      </c>
      <c r="N26" s="1968">
        <v>3.6904407263499923</v>
      </c>
      <c r="O26" s="1968">
        <v>2.8723025115984417</v>
      </c>
      <c r="P26" s="1969">
        <v>2.9574281390244428</v>
      </c>
      <c r="Q26" s="1970">
        <v>3.0450766108985508</v>
      </c>
      <c r="R26" s="675"/>
      <c r="S26" s="675"/>
    </row>
    <row r="27" spans="1:19" ht="18.75" customHeight="1" x14ac:dyDescent="0.25">
      <c r="A27" s="1966">
        <v>4</v>
      </c>
      <c r="B27" s="1967" t="s">
        <v>1245</v>
      </c>
      <c r="C27" s="1936">
        <v>0</v>
      </c>
      <c r="D27" s="1936">
        <v>0</v>
      </c>
      <c r="E27" s="1936">
        <v>0</v>
      </c>
      <c r="F27" s="1936">
        <v>0</v>
      </c>
      <c r="G27" s="1936">
        <v>0</v>
      </c>
      <c r="H27" s="1936"/>
      <c r="I27" s="1936">
        <v>0</v>
      </c>
      <c r="J27" s="1968">
        <v>0</v>
      </c>
      <c r="K27" s="1968"/>
      <c r="L27" s="1968">
        <v>0</v>
      </c>
      <c r="M27" s="1968">
        <v>0</v>
      </c>
      <c r="N27" s="1968">
        <v>0</v>
      </c>
      <c r="O27" s="1968">
        <v>0</v>
      </c>
      <c r="P27" s="1969">
        <v>0</v>
      </c>
      <c r="Q27" s="1970">
        <v>0</v>
      </c>
      <c r="R27" s="675"/>
      <c r="S27" s="675"/>
    </row>
    <row r="28" spans="1:19" ht="18.75" customHeight="1" x14ac:dyDescent="0.25">
      <c r="A28" s="1966">
        <v>5</v>
      </c>
      <c r="B28" s="1967" t="s">
        <v>465</v>
      </c>
      <c r="C28" s="1936">
        <v>0.69564300000000001</v>
      </c>
      <c r="D28" s="1936">
        <v>0.37408649999999999</v>
      </c>
      <c r="E28" s="1936">
        <v>0.21697050000000001</v>
      </c>
      <c r="F28" s="1936">
        <v>1.8145</v>
      </c>
      <c r="G28" s="1936">
        <v>1.5013999999999998</v>
      </c>
      <c r="H28" s="1936"/>
      <c r="I28" s="1936">
        <v>2.3441000000000001</v>
      </c>
      <c r="J28" s="1968">
        <v>1.4871077176735046</v>
      </c>
      <c r="K28" s="1968"/>
      <c r="L28" s="1968">
        <v>1.8789676566350688</v>
      </c>
      <c r="M28" s="1968">
        <v>1.934654096360114</v>
      </c>
      <c r="N28" s="1968">
        <v>1.934654096360114</v>
      </c>
      <c r="O28" s="1968">
        <v>1.9067071583138617</v>
      </c>
      <c r="P28" s="1969">
        <v>1.9632157059037147</v>
      </c>
      <c r="Q28" s="1970">
        <v>2.0213989815380873</v>
      </c>
      <c r="R28" s="675"/>
      <c r="S28" s="675"/>
    </row>
    <row r="29" spans="1:19" ht="18.75" customHeight="1" x14ac:dyDescent="0.25">
      <c r="A29" s="1966">
        <v>6</v>
      </c>
      <c r="B29" s="1967" t="s">
        <v>466</v>
      </c>
      <c r="C29" s="1936">
        <v>2.1026E-3</v>
      </c>
      <c r="D29" s="1936">
        <v>6.9999999999999999E-4</v>
      </c>
      <c r="E29" s="1936">
        <v>2.2612000000000001E-3</v>
      </c>
      <c r="F29" s="1936">
        <v>0</v>
      </c>
      <c r="G29" s="1936">
        <v>5.7999999999999996E-3</v>
      </c>
      <c r="H29" s="1936"/>
      <c r="I29" s="1936">
        <v>2.5999999999999999E-3</v>
      </c>
      <c r="J29" s="1968">
        <v>1.6494518433305368E-3</v>
      </c>
      <c r="K29" s="1968"/>
      <c r="L29" s="1968">
        <v>0</v>
      </c>
      <c r="M29" s="1968">
        <v>0</v>
      </c>
      <c r="N29" s="1968">
        <v>0</v>
      </c>
      <c r="O29" s="1968">
        <v>2.1148579888298448E-3</v>
      </c>
      <c r="P29" s="1969">
        <v>2.1775354444561485E-3</v>
      </c>
      <c r="Q29" s="1970">
        <v>2.2420704543317377E-3</v>
      </c>
      <c r="R29" s="675"/>
      <c r="S29" s="675"/>
    </row>
    <row r="30" spans="1:19" ht="18.75" customHeight="1" x14ac:dyDescent="0.25">
      <c r="A30" s="1966">
        <v>7</v>
      </c>
      <c r="B30" s="1967" t="s">
        <v>1246</v>
      </c>
      <c r="C30" s="1936">
        <v>0</v>
      </c>
      <c r="D30" s="1936">
        <v>0</v>
      </c>
      <c r="E30" s="1936">
        <v>0</v>
      </c>
      <c r="F30" s="1936">
        <v>0</v>
      </c>
      <c r="G30" s="1936">
        <v>0</v>
      </c>
      <c r="H30" s="1936"/>
      <c r="I30" s="1936">
        <v>0</v>
      </c>
      <c r="J30" s="1968">
        <v>0</v>
      </c>
      <c r="K30" s="1968"/>
      <c r="L30" s="1968">
        <v>0</v>
      </c>
      <c r="M30" s="1968">
        <v>0</v>
      </c>
      <c r="N30" s="1968">
        <v>0</v>
      </c>
      <c r="O30" s="1968">
        <v>0</v>
      </c>
      <c r="P30" s="1969">
        <v>0</v>
      </c>
      <c r="Q30" s="1970">
        <v>0</v>
      </c>
      <c r="R30" s="675"/>
      <c r="S30" s="675"/>
    </row>
    <row r="31" spans="1:19" ht="18.75" customHeight="1" x14ac:dyDescent="0.25">
      <c r="A31" s="1966">
        <v>8</v>
      </c>
      <c r="B31" s="1967" t="s">
        <v>1247</v>
      </c>
      <c r="C31" s="1936">
        <v>15.9976146</v>
      </c>
      <c r="D31" s="1936">
        <v>19.2916937</v>
      </c>
      <c r="E31" s="1936">
        <v>18.980477799999999</v>
      </c>
      <c r="F31" s="1936">
        <v>21.8932</v>
      </c>
      <c r="G31" s="1936">
        <v>23.002300000000002</v>
      </c>
      <c r="H31" s="1936"/>
      <c r="I31" s="1936">
        <v>27.376400000000004</v>
      </c>
      <c r="J31" s="1968">
        <v>17.367712862982351</v>
      </c>
      <c r="K31" s="1968"/>
      <c r="L31" s="1968">
        <v>23.346146766972758</v>
      </c>
      <c r="M31" s="1968">
        <v>24.038049999133388</v>
      </c>
      <c r="N31" s="1968">
        <v>24.038049999133388</v>
      </c>
      <c r="O31" s="1968">
        <v>22.268153171308224</v>
      </c>
      <c r="P31" s="1969">
        <v>22.928108208311272</v>
      </c>
      <c r="Q31" s="1970">
        <v>23.607622148448996</v>
      </c>
      <c r="R31" s="675"/>
      <c r="S31" s="675"/>
    </row>
    <row r="32" spans="1:19" ht="28.9" customHeight="1" x14ac:dyDescent="0.25">
      <c r="A32" s="1971"/>
      <c r="B32" s="1972" t="s">
        <v>1248</v>
      </c>
      <c r="C32" s="1973">
        <v>19.055607000000002</v>
      </c>
      <c r="D32" s="1973">
        <v>22.407175299999999</v>
      </c>
      <c r="E32" s="1973">
        <v>22.065417699999998</v>
      </c>
      <c r="F32" s="1973">
        <v>28.004000000000001</v>
      </c>
      <c r="G32" s="1973">
        <v>28.474700000000002</v>
      </c>
      <c r="H32" s="1973"/>
      <c r="I32" s="1973">
        <v>34.990800000000007</v>
      </c>
      <c r="J32" s="1973">
        <v>22.198322907542366</v>
      </c>
      <c r="K32" s="1973"/>
      <c r="L32" s="1973">
        <v>29.976095669432027</v>
      </c>
      <c r="M32" s="1973">
        <v>30.864488845755989</v>
      </c>
      <c r="N32" s="1973">
        <v>30.864488845755989</v>
      </c>
      <c r="O32" s="1973">
        <v>28.461758813672059</v>
      </c>
      <c r="P32" s="1973">
        <v>29.30527201149085</v>
      </c>
      <c r="Q32" s="1974">
        <v>30.17378417439653</v>
      </c>
      <c r="R32" s="675"/>
      <c r="S32" s="675"/>
    </row>
    <row r="33" spans="1:19" ht="18" customHeight="1" x14ac:dyDescent="0.25">
      <c r="A33" s="1966" t="s">
        <v>754</v>
      </c>
      <c r="B33" s="1967" t="s">
        <v>467</v>
      </c>
      <c r="C33" s="1936">
        <v>0.62042920000000001</v>
      </c>
      <c r="D33" s="1936">
        <v>0.61885219999999996</v>
      </c>
      <c r="E33" s="1936">
        <v>0.75635189999999997</v>
      </c>
      <c r="F33" s="1936">
        <v>1.2411000000000001</v>
      </c>
      <c r="G33" s="1936">
        <v>1.2478</v>
      </c>
      <c r="H33" s="1936"/>
      <c r="I33" s="1936">
        <v>2.5186999999999999</v>
      </c>
      <c r="J33" s="1968">
        <v>1.5978747529987012</v>
      </c>
      <c r="K33" s="1968"/>
      <c r="L33" s="1968">
        <v>2.4640827953202011</v>
      </c>
      <c r="M33" s="1968">
        <v>2.5371101290130289</v>
      </c>
      <c r="N33" s="1968">
        <v>2.5371101290130289</v>
      </c>
      <c r="O33" s="1968">
        <v>2.0487280063329734</v>
      </c>
      <c r="P33" s="1969">
        <v>2.1094455861352697</v>
      </c>
      <c r="Q33" s="1970">
        <v>2.1719626358943644</v>
      </c>
      <c r="R33" s="675"/>
      <c r="S33" s="675"/>
    </row>
    <row r="34" spans="1:19" ht="18.75" customHeight="1" x14ac:dyDescent="0.25">
      <c r="A34" s="1966" t="s">
        <v>1249</v>
      </c>
      <c r="B34" s="1967" t="s">
        <v>1250</v>
      </c>
      <c r="C34" s="1936">
        <v>0.1859016</v>
      </c>
      <c r="D34" s="1936">
        <v>0.1094463</v>
      </c>
      <c r="E34" s="1936">
        <v>0.14485000000000001</v>
      </c>
      <c r="F34" s="1936">
        <v>9.74E-2</v>
      </c>
      <c r="G34" s="1936">
        <v>9.74E-2</v>
      </c>
      <c r="H34" s="1936"/>
      <c r="I34" s="1936">
        <v>1.1012</v>
      </c>
      <c r="J34" s="1968">
        <v>0.69860629610599512</v>
      </c>
      <c r="K34" s="1968"/>
      <c r="L34" s="1968">
        <v>0.58436180388574399</v>
      </c>
      <c r="M34" s="1968">
        <v>0.60168037148045084</v>
      </c>
      <c r="N34" s="1968">
        <v>0.60168037148045084</v>
      </c>
      <c r="O34" s="1968">
        <v>0.89572369896131743</v>
      </c>
      <c r="P34" s="1969">
        <v>0.92227001209042714</v>
      </c>
      <c r="Q34" s="1970">
        <v>0.94960307088850371</v>
      </c>
      <c r="R34" s="675"/>
      <c r="S34" s="675"/>
    </row>
    <row r="35" spans="1:19" ht="18.75" customHeight="1" x14ac:dyDescent="0.25">
      <c r="A35" s="1966" t="s">
        <v>1251</v>
      </c>
      <c r="B35" s="1967" t="s">
        <v>1252</v>
      </c>
      <c r="C35" s="1936">
        <v>0</v>
      </c>
      <c r="D35" s="1936">
        <v>0</v>
      </c>
      <c r="E35" s="1936">
        <v>0</v>
      </c>
      <c r="F35" s="1936">
        <v>0</v>
      </c>
      <c r="G35" s="1936">
        <v>0</v>
      </c>
      <c r="H35" s="1936"/>
      <c r="I35" s="1936">
        <v>0</v>
      </c>
      <c r="J35" s="1968">
        <v>0</v>
      </c>
      <c r="K35" s="1968"/>
      <c r="L35" s="1968">
        <v>0</v>
      </c>
      <c r="M35" s="1968">
        <v>0</v>
      </c>
      <c r="N35" s="1968">
        <v>0</v>
      </c>
      <c r="O35" s="1968">
        <v>0</v>
      </c>
      <c r="P35" s="1969">
        <v>0</v>
      </c>
      <c r="Q35" s="1970">
        <v>0</v>
      </c>
      <c r="R35" s="675"/>
      <c r="S35" s="675"/>
    </row>
    <row r="36" spans="1:19" ht="18.75" customHeight="1" x14ac:dyDescent="0.25">
      <c r="A36" s="1966" t="s">
        <v>1253</v>
      </c>
      <c r="B36" s="1967" t="s">
        <v>1254</v>
      </c>
      <c r="C36" s="1936">
        <v>1.0768633999999999</v>
      </c>
      <c r="D36" s="1936">
        <v>1.3372084</v>
      </c>
      <c r="E36" s="1936">
        <v>0</v>
      </c>
      <c r="F36" s="1936">
        <v>0</v>
      </c>
      <c r="G36" s="1936">
        <v>0</v>
      </c>
      <c r="H36" s="1936"/>
      <c r="I36" s="1936">
        <v>0</v>
      </c>
      <c r="J36" s="1968">
        <v>0</v>
      </c>
      <c r="K36" s="1968"/>
      <c r="L36" s="1968">
        <v>0</v>
      </c>
      <c r="M36" s="1968">
        <v>0</v>
      </c>
      <c r="N36" s="1968">
        <v>0</v>
      </c>
      <c r="O36" s="1968">
        <v>0</v>
      </c>
      <c r="P36" s="1969">
        <v>0</v>
      </c>
      <c r="Q36" s="1970">
        <v>0</v>
      </c>
      <c r="R36" s="675"/>
      <c r="S36" s="675"/>
    </row>
    <row r="37" spans="1:19" ht="18.75" customHeight="1" x14ac:dyDescent="0.25">
      <c r="A37" s="1971" t="s">
        <v>1255</v>
      </c>
      <c r="B37" s="1972" t="s">
        <v>1256</v>
      </c>
      <c r="C37" s="1973">
        <v>29.027650100000002</v>
      </c>
      <c r="D37" s="1973">
        <v>34.091786900000002</v>
      </c>
      <c r="E37" s="1973">
        <v>41.979339899999999</v>
      </c>
      <c r="F37" s="1973">
        <v>49.346000000000004</v>
      </c>
      <c r="G37" s="1973">
        <v>52.68950000000001</v>
      </c>
      <c r="H37" s="1973"/>
      <c r="I37" s="1973">
        <v>59.60260000000001</v>
      </c>
      <c r="J37" s="1973">
        <v>37.812160937420259</v>
      </c>
      <c r="K37" s="1973"/>
      <c r="L37" s="1973">
        <v>50.822526905073495</v>
      </c>
      <c r="M37" s="1973">
        <v>52.328739942418785</v>
      </c>
      <c r="N37" s="1973">
        <v>52.328739942418785</v>
      </c>
      <c r="O37" s="1973">
        <v>48.481167217319133</v>
      </c>
      <c r="P37" s="1973">
        <v>49.917990031439253</v>
      </c>
      <c r="Q37" s="1974">
        <v>51.39739556205879</v>
      </c>
      <c r="R37" s="675"/>
      <c r="S37" s="675"/>
    </row>
    <row r="38" spans="1:19" ht="18.75" customHeight="1" x14ac:dyDescent="0.25">
      <c r="A38" s="1966"/>
      <c r="B38" s="1967" t="s">
        <v>1257</v>
      </c>
      <c r="C38" s="1936">
        <v>0</v>
      </c>
      <c r="D38" s="1936">
        <v>0</v>
      </c>
      <c r="E38" s="1936">
        <v>0</v>
      </c>
      <c r="F38" s="1936">
        <v>0</v>
      </c>
      <c r="G38" s="1936">
        <v>0</v>
      </c>
      <c r="H38" s="1936"/>
      <c r="I38" s="1936">
        <v>0</v>
      </c>
      <c r="J38" s="1968">
        <v>0</v>
      </c>
      <c r="K38" s="1968"/>
      <c r="L38" s="1968">
        <v>0</v>
      </c>
      <c r="M38" s="1968">
        <v>0</v>
      </c>
      <c r="N38" s="1968">
        <v>0</v>
      </c>
      <c r="O38" s="1968">
        <v>0</v>
      </c>
      <c r="P38" s="1969">
        <v>0</v>
      </c>
      <c r="Q38" s="1970">
        <v>0</v>
      </c>
      <c r="R38" s="675"/>
      <c r="S38" s="675"/>
    </row>
    <row r="39" spans="1:19" ht="15.75" x14ac:dyDescent="0.25">
      <c r="A39" s="1966" t="s">
        <v>1258</v>
      </c>
      <c r="B39" s="1967" t="s">
        <v>1259</v>
      </c>
      <c r="C39" s="1936">
        <v>5.5628668000000001</v>
      </c>
      <c r="D39" s="1936">
        <v>6.9089204000000004</v>
      </c>
      <c r="E39" s="1936">
        <v>0</v>
      </c>
      <c r="F39" s="1936">
        <v>0</v>
      </c>
      <c r="G39" s="1936">
        <v>0</v>
      </c>
      <c r="H39" s="1936"/>
      <c r="I39" s="1936">
        <v>0</v>
      </c>
      <c r="J39" s="1968">
        <v>0</v>
      </c>
      <c r="K39" s="1968"/>
      <c r="L39" s="1968">
        <v>0</v>
      </c>
      <c r="M39" s="1968">
        <v>0</v>
      </c>
      <c r="N39" s="1968">
        <v>0</v>
      </c>
      <c r="O39" s="1968">
        <v>0</v>
      </c>
      <c r="P39" s="1969">
        <v>0</v>
      </c>
      <c r="Q39" s="1970">
        <v>0</v>
      </c>
      <c r="R39" s="675"/>
      <c r="S39" s="675"/>
    </row>
    <row r="40" spans="1:19" ht="18.75" customHeight="1" thickBot="1" x14ac:dyDescent="0.3">
      <c r="A40" s="1971" t="s">
        <v>1260</v>
      </c>
      <c r="B40" s="1975" t="s">
        <v>1261</v>
      </c>
      <c r="C40" s="1976">
        <v>23.464783300000001</v>
      </c>
      <c r="D40" s="1976">
        <v>27.182866500000003</v>
      </c>
      <c r="E40" s="1976">
        <v>41.979339899999999</v>
      </c>
      <c r="F40" s="1976">
        <v>49.346000000000004</v>
      </c>
      <c r="G40" s="1976">
        <v>52.68950000000001</v>
      </c>
      <c r="H40" s="1976"/>
      <c r="I40" s="1976">
        <v>59.60260000000001</v>
      </c>
      <c r="J40" s="1977">
        <v>37.812160937420259</v>
      </c>
      <c r="K40" s="1977"/>
      <c r="L40" s="1977">
        <v>50.822526905073495</v>
      </c>
      <c r="M40" s="1977">
        <v>52.328739942418785</v>
      </c>
      <c r="N40" s="1977">
        <v>52.328739942418785</v>
      </c>
      <c r="O40" s="1977">
        <v>48.481167217319133</v>
      </c>
      <c r="P40" s="1978">
        <v>49.917990031439253</v>
      </c>
      <c r="Q40" s="1979">
        <v>51.39739556205879</v>
      </c>
      <c r="R40" s="675"/>
      <c r="S40" s="675"/>
    </row>
    <row r="41" spans="1:19" ht="15.75" x14ac:dyDescent="0.25">
      <c r="A41" s="1980"/>
      <c r="B41" s="1981"/>
      <c r="C41" s="1981"/>
      <c r="D41" s="1981"/>
      <c r="E41" s="1981"/>
      <c r="F41" s="1982"/>
      <c r="G41" s="1983"/>
      <c r="H41" s="1984"/>
      <c r="I41" s="1984"/>
      <c r="J41" s="1984"/>
      <c r="K41" s="1984"/>
      <c r="L41" s="1822"/>
      <c r="M41" s="1822"/>
      <c r="N41" s="1822"/>
      <c r="O41" s="1822"/>
      <c r="P41" s="1822"/>
      <c r="Q41" s="1823"/>
      <c r="R41" s="675"/>
      <c r="S41" s="675"/>
    </row>
    <row r="42" spans="1:19" ht="16.5" thickBot="1" x14ac:dyDescent="0.3">
      <c r="A42" s="2591" t="s">
        <v>533</v>
      </c>
      <c r="B42" s="2592"/>
      <c r="C42" s="2592"/>
      <c r="D42" s="2592"/>
      <c r="E42" s="2592"/>
      <c r="F42" s="2592"/>
      <c r="G42" s="2592"/>
      <c r="H42" s="2592"/>
      <c r="I42" s="2592"/>
      <c r="J42" s="2592"/>
      <c r="K42" s="2592"/>
      <c r="L42" s="2592"/>
      <c r="M42" s="2592"/>
      <c r="N42" s="1907"/>
      <c r="O42" s="1907"/>
      <c r="P42" s="1907"/>
      <c r="Q42" s="1908"/>
      <c r="R42" s="675"/>
      <c r="S42" s="675"/>
    </row>
    <row r="43" spans="1:19" x14ac:dyDescent="0.25">
      <c r="A43" s="438"/>
      <c r="B43" s="439"/>
      <c r="C43" s="439"/>
      <c r="D43" s="439"/>
      <c r="E43" s="439"/>
      <c r="F43" s="439"/>
      <c r="G43" s="440"/>
      <c r="H43" s="438"/>
      <c r="R43" s="675"/>
      <c r="S43" s="675"/>
    </row>
    <row r="44" spans="1:19" x14ac:dyDescent="0.25">
      <c r="A44" s="438"/>
      <c r="B44" s="439"/>
      <c r="C44" s="439"/>
      <c r="D44" s="439"/>
      <c r="E44" s="439"/>
      <c r="F44" s="439"/>
      <c r="G44" s="440"/>
      <c r="H44" s="2332"/>
      <c r="I44" s="2332"/>
      <c r="J44" s="2332"/>
      <c r="K44" s="391"/>
    </row>
  </sheetData>
  <mergeCells count="19">
    <mergeCell ref="H44:J44"/>
    <mergeCell ref="P3:Q3"/>
    <mergeCell ref="I4:J4"/>
    <mergeCell ref="L4:M4"/>
    <mergeCell ref="N4:O4"/>
    <mergeCell ref="P4:Q4"/>
    <mergeCell ref="N3:O3"/>
    <mergeCell ref="A42:M42"/>
    <mergeCell ref="A1:B1"/>
    <mergeCell ref="I3:J3"/>
    <mergeCell ref="L3:M3"/>
    <mergeCell ref="A5:A7"/>
    <mergeCell ref="B5:B7"/>
    <mergeCell ref="C5:G5"/>
    <mergeCell ref="H5:J5"/>
    <mergeCell ref="K5:L5"/>
    <mergeCell ref="M5:Q5"/>
    <mergeCell ref="H6:J6"/>
    <mergeCell ref="K6:L6"/>
  </mergeCells>
  <pageMargins left="0.7" right="0.7" top="0.75" bottom="0.75" header="0.3" footer="0.3"/>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L156"/>
  <sheetViews>
    <sheetView view="pageBreakPreview" topLeftCell="A3" zoomScale="80" zoomScaleNormal="100" zoomScaleSheetLayoutView="80" workbookViewId="0">
      <selection sqref="A1:D1"/>
    </sheetView>
  </sheetViews>
  <sheetFormatPr defaultColWidth="9.140625" defaultRowHeight="15" x14ac:dyDescent="0.25"/>
  <cols>
    <col min="1" max="1" width="4.85546875" customWidth="1"/>
    <col min="2" max="2" width="34.5703125" customWidth="1"/>
    <col min="3" max="3" width="23.85546875" style="780" hidden="1" customWidth="1"/>
    <col min="4" max="4" width="16.42578125" style="686" hidden="1" customWidth="1"/>
    <col min="5" max="5" width="9.28515625" style="686" hidden="1" customWidth="1"/>
    <col min="6" max="6" width="16.42578125" style="686" bestFit="1" customWidth="1"/>
    <col min="7" max="7" width="17.7109375" style="686" bestFit="1" customWidth="1"/>
    <col min="8" max="8" width="10.140625" style="686" bestFit="1" customWidth="1"/>
    <col min="9" max="12" width="10.140625" style="686" hidden="1" customWidth="1"/>
    <col min="13" max="16384" width="9.140625" style="686"/>
  </cols>
  <sheetData>
    <row r="1" spans="1:12" s="301" customFormat="1" x14ac:dyDescent="0.25">
      <c r="A1" s="2480"/>
      <c r="B1" s="2481"/>
      <c r="C1" s="1660"/>
      <c r="D1" s="1231"/>
      <c r="E1" s="1231"/>
      <c r="F1" s="1231"/>
      <c r="G1" s="1231"/>
      <c r="H1" s="1231"/>
      <c r="I1" s="1231"/>
      <c r="J1" s="1587"/>
    </row>
    <row r="2" spans="1:12" customFormat="1" ht="21" customHeight="1" x14ac:dyDescent="0.25">
      <c r="A2" s="2593" t="s">
        <v>1190</v>
      </c>
      <c r="B2" s="2594"/>
      <c r="C2" s="2594"/>
      <c r="D2" s="2594"/>
      <c r="E2" s="2594"/>
      <c r="F2" s="2594"/>
      <c r="G2" s="2594"/>
      <c r="H2" s="2594"/>
      <c r="I2" s="2594"/>
      <c r="J2" s="2595"/>
    </row>
    <row r="3" spans="1:12" customFormat="1" ht="21" customHeight="1" x14ac:dyDescent="0.25">
      <c r="A3" s="1538" t="s">
        <v>724</v>
      </c>
      <c r="B3" s="1539"/>
      <c r="C3" s="1539"/>
      <c r="D3" s="1539"/>
      <c r="E3" s="1545"/>
      <c r="F3" s="1545"/>
      <c r="G3" s="2304" t="s">
        <v>1029</v>
      </c>
      <c r="H3" s="2304"/>
      <c r="I3" s="2305"/>
      <c r="J3" s="2306"/>
      <c r="K3" s="2276"/>
      <c r="L3" s="2276"/>
    </row>
    <row r="4" spans="1:12" customFormat="1" ht="21" customHeight="1" thickBot="1" x14ac:dyDescent="0.3">
      <c r="A4" s="1546"/>
      <c r="B4" s="1467"/>
      <c r="C4" s="1623"/>
      <c r="D4" s="1467"/>
      <c r="E4" s="1448"/>
      <c r="F4" s="1448"/>
      <c r="G4" s="2463" t="s">
        <v>997</v>
      </c>
      <c r="H4" s="2463"/>
      <c r="I4" s="2473"/>
      <c r="J4" s="2596"/>
      <c r="K4" s="2473" t="s">
        <v>392</v>
      </c>
      <c r="L4" s="2473"/>
    </row>
    <row r="5" spans="1:12" customFormat="1" ht="21" customHeight="1" x14ac:dyDescent="0.25">
      <c r="A5" s="2597" t="s">
        <v>344</v>
      </c>
      <c r="B5" s="2599" t="s">
        <v>48</v>
      </c>
      <c r="C5" s="1424" t="s">
        <v>835</v>
      </c>
      <c r="D5" s="2312" t="s">
        <v>994</v>
      </c>
      <c r="E5" s="2312"/>
      <c r="F5" s="2312" t="s">
        <v>757</v>
      </c>
      <c r="G5" s="2312"/>
      <c r="H5" s="1459" t="s">
        <v>1111</v>
      </c>
      <c r="I5" s="1441"/>
      <c r="J5" s="1003"/>
      <c r="K5" s="1441"/>
      <c r="L5" s="1312"/>
    </row>
    <row r="6" spans="1:12" s="257" customFormat="1" ht="30" x14ac:dyDescent="0.25">
      <c r="A6" s="2598"/>
      <c r="B6" s="2600"/>
      <c r="C6" s="1425" t="s">
        <v>844</v>
      </c>
      <c r="D6" s="2456" t="s">
        <v>845</v>
      </c>
      <c r="E6" s="2456"/>
      <c r="F6" s="2456" t="s">
        <v>758</v>
      </c>
      <c r="G6" s="2456"/>
      <c r="H6" s="1453" t="s">
        <v>759</v>
      </c>
      <c r="I6" s="1427" t="s">
        <v>759</v>
      </c>
      <c r="J6" s="1453" t="s">
        <v>760</v>
      </c>
      <c r="K6" s="1427" t="s">
        <v>761</v>
      </c>
      <c r="L6" s="673" t="s">
        <v>762</v>
      </c>
    </row>
    <row r="7" spans="1:12" customFormat="1" x14ac:dyDescent="0.25">
      <c r="A7" s="2598"/>
      <c r="B7" s="2600"/>
      <c r="C7" s="1425" t="s">
        <v>769</v>
      </c>
      <c r="D7" s="1425" t="s">
        <v>764</v>
      </c>
      <c r="E7" s="887" t="s">
        <v>766</v>
      </c>
      <c r="F7" s="1425" t="s">
        <v>764</v>
      </c>
      <c r="G7" s="1425" t="s">
        <v>767</v>
      </c>
      <c r="H7" s="1003" t="s">
        <v>768</v>
      </c>
      <c r="I7" s="1441" t="s">
        <v>768</v>
      </c>
      <c r="J7" s="1003" t="s">
        <v>768</v>
      </c>
      <c r="K7" s="1441" t="s">
        <v>768</v>
      </c>
      <c r="L7" s="267" t="s">
        <v>768</v>
      </c>
    </row>
    <row r="8" spans="1:12" ht="21" customHeight="1" x14ac:dyDescent="0.25">
      <c r="A8" s="929" t="s">
        <v>161</v>
      </c>
      <c r="B8" s="14" t="s">
        <v>444</v>
      </c>
      <c r="C8" s="719">
        <v>2.0843414187103485E-4</v>
      </c>
      <c r="D8" s="714">
        <f>E8</f>
        <v>2.1768111281999481E-4</v>
      </c>
      <c r="E8" s="714">
        <v>2.1768111281999481E-4</v>
      </c>
      <c r="F8" s="2601" t="s">
        <v>1381</v>
      </c>
      <c r="G8" s="2602"/>
      <c r="H8" s="2603"/>
      <c r="I8" s="1125"/>
      <c r="J8" s="1661"/>
      <c r="K8" s="1125"/>
      <c r="L8" s="685"/>
    </row>
    <row r="9" spans="1:12" ht="21" hidden="1" customHeight="1" x14ac:dyDescent="0.25">
      <c r="A9" s="1475"/>
      <c r="B9" s="312" t="s">
        <v>795</v>
      </c>
      <c r="C9" s="719"/>
      <c r="D9" s="714"/>
      <c r="E9" s="714"/>
      <c r="F9" s="2604"/>
      <c r="G9" s="2605"/>
      <c r="H9" s="2606"/>
      <c r="I9" s="1126"/>
      <c r="J9" s="1662"/>
      <c r="K9" s="1126"/>
      <c r="L9" s="687"/>
    </row>
    <row r="10" spans="1:12" ht="21" hidden="1" customHeight="1" x14ac:dyDescent="0.25">
      <c r="A10" s="1475"/>
      <c r="B10" s="312" t="s">
        <v>441</v>
      </c>
      <c r="C10" s="719"/>
      <c r="D10" s="714"/>
      <c r="E10" s="714"/>
      <c r="F10" s="2604"/>
      <c r="G10" s="2605"/>
      <c r="H10" s="2606"/>
      <c r="I10" s="1126"/>
      <c r="J10" s="1662"/>
      <c r="K10" s="1126"/>
      <c r="L10" s="687"/>
    </row>
    <row r="11" spans="1:12" ht="21" hidden="1" customHeight="1" x14ac:dyDescent="0.25">
      <c r="A11" s="1475"/>
      <c r="B11" s="312" t="s">
        <v>489</v>
      </c>
      <c r="C11" s="719"/>
      <c r="D11" s="714"/>
      <c r="E11" s="714"/>
      <c r="F11" s="2604"/>
      <c r="G11" s="2605"/>
      <c r="H11" s="2606"/>
      <c r="I11" s="1126"/>
      <c r="J11" s="1662"/>
      <c r="K11" s="1126"/>
      <c r="L11" s="687"/>
    </row>
    <row r="12" spans="1:12" ht="21" hidden="1" customHeight="1" x14ac:dyDescent="0.25">
      <c r="A12" s="1475"/>
      <c r="B12" s="312" t="s">
        <v>490</v>
      </c>
      <c r="C12" s="719"/>
      <c r="D12" s="714"/>
      <c r="E12" s="714"/>
      <c r="F12" s="2604"/>
      <c r="G12" s="2605"/>
      <c r="H12" s="2606"/>
      <c r="I12" s="1126"/>
      <c r="J12" s="1662"/>
      <c r="K12" s="1126"/>
      <c r="L12" s="687"/>
    </row>
    <row r="13" spans="1:12" ht="21" hidden="1" customHeight="1" x14ac:dyDescent="0.25">
      <c r="A13" s="1475"/>
      <c r="B13" s="312" t="s">
        <v>491</v>
      </c>
      <c r="C13" s="719"/>
      <c r="D13" s="714"/>
      <c r="E13" s="714"/>
      <c r="F13" s="2604"/>
      <c r="G13" s="2605"/>
      <c r="H13" s="2606"/>
      <c r="I13" s="1126"/>
      <c r="J13" s="1662"/>
      <c r="K13" s="1126"/>
      <c r="L13" s="687"/>
    </row>
    <row r="14" spans="1:12" ht="21" hidden="1" customHeight="1" x14ac:dyDescent="0.25">
      <c r="A14" s="1475"/>
      <c r="B14" s="312" t="s">
        <v>175</v>
      </c>
      <c r="C14" s="719"/>
      <c r="D14" s="714"/>
      <c r="E14" s="714"/>
      <c r="F14" s="2604"/>
      <c r="G14" s="2605"/>
      <c r="H14" s="2606"/>
      <c r="I14" s="1126"/>
      <c r="J14" s="1662"/>
      <c r="K14" s="1126"/>
      <c r="L14" s="687"/>
    </row>
    <row r="15" spans="1:12" ht="21" hidden="1" customHeight="1" x14ac:dyDescent="0.25">
      <c r="A15" s="1475"/>
      <c r="B15" s="312"/>
      <c r="C15" s="719"/>
      <c r="D15" s="714"/>
      <c r="E15" s="714"/>
      <c r="F15" s="2604"/>
      <c r="G15" s="2605"/>
      <c r="H15" s="2606"/>
      <c r="I15" s="1125"/>
      <c r="J15" s="1661"/>
      <c r="K15" s="1125"/>
      <c r="L15" s="685"/>
    </row>
    <row r="16" spans="1:12" ht="21" customHeight="1" x14ac:dyDescent="0.25">
      <c r="A16" s="929" t="s">
        <v>172</v>
      </c>
      <c r="B16" s="14" t="s">
        <v>442</v>
      </c>
      <c r="C16" s="789">
        <v>36213.94</v>
      </c>
      <c r="D16" s="433">
        <v>38887.279999999999</v>
      </c>
      <c r="E16" s="433">
        <v>40714.370000000003</v>
      </c>
      <c r="F16" s="2604"/>
      <c r="G16" s="2605"/>
      <c r="H16" s="2606"/>
      <c r="I16" s="1125"/>
      <c r="J16" s="1661"/>
      <c r="K16" s="1125"/>
      <c r="L16" s="685"/>
    </row>
    <row r="17" spans="1:12" ht="21" hidden="1" customHeight="1" x14ac:dyDescent="0.25">
      <c r="A17" s="1475"/>
      <c r="B17" s="312" t="s">
        <v>795</v>
      </c>
      <c r="C17" s="719"/>
      <c r="D17" s="714"/>
      <c r="E17" s="714"/>
      <c r="F17" s="2604"/>
      <c r="G17" s="2605"/>
      <c r="H17" s="2606"/>
      <c r="I17" s="1125"/>
      <c r="J17" s="1661"/>
      <c r="K17" s="1125"/>
      <c r="L17" s="685"/>
    </row>
    <row r="18" spans="1:12" ht="21" hidden="1" customHeight="1" x14ac:dyDescent="0.25">
      <c r="A18" s="1475"/>
      <c r="B18" s="312" t="s">
        <v>441</v>
      </c>
      <c r="C18" s="719"/>
      <c r="D18" s="714"/>
      <c r="E18" s="714"/>
      <c r="F18" s="2604"/>
      <c r="G18" s="2605"/>
      <c r="H18" s="2606"/>
      <c r="I18" s="1125"/>
      <c r="J18" s="1661"/>
      <c r="K18" s="1125"/>
      <c r="L18" s="685"/>
    </row>
    <row r="19" spans="1:12" ht="21" hidden="1" customHeight="1" x14ac:dyDescent="0.25">
      <c r="A19" s="1475"/>
      <c r="B19" s="312" t="s">
        <v>489</v>
      </c>
      <c r="C19" s="719"/>
      <c r="D19" s="714"/>
      <c r="E19" s="714"/>
      <c r="F19" s="2604"/>
      <c r="G19" s="2605"/>
      <c r="H19" s="2606"/>
      <c r="I19" s="1125"/>
      <c r="J19" s="1661"/>
      <c r="K19" s="1125"/>
      <c r="L19" s="685"/>
    </row>
    <row r="20" spans="1:12" ht="21" hidden="1" customHeight="1" x14ac:dyDescent="0.25">
      <c r="A20" s="1475"/>
      <c r="B20" s="312" t="s">
        <v>490</v>
      </c>
      <c r="C20" s="719"/>
      <c r="D20" s="714"/>
      <c r="E20" s="714"/>
      <c r="F20" s="2604"/>
      <c r="G20" s="2605"/>
      <c r="H20" s="2606"/>
      <c r="I20" s="1125"/>
      <c r="J20" s="1661"/>
      <c r="K20" s="1125"/>
      <c r="L20" s="685"/>
    </row>
    <row r="21" spans="1:12" ht="21" hidden="1" customHeight="1" x14ac:dyDescent="0.25">
      <c r="A21" s="1475"/>
      <c r="B21" s="312" t="s">
        <v>491</v>
      </c>
      <c r="C21" s="719"/>
      <c r="D21" s="714"/>
      <c r="E21" s="714"/>
      <c r="F21" s="2604"/>
      <c r="G21" s="2605"/>
      <c r="H21" s="2606"/>
      <c r="I21" s="1125"/>
      <c r="J21" s="1661"/>
      <c r="K21" s="1125"/>
      <c r="L21" s="685"/>
    </row>
    <row r="22" spans="1:12" ht="21" hidden="1" customHeight="1" x14ac:dyDescent="0.25">
      <c r="A22" s="1475"/>
      <c r="B22" s="312" t="s">
        <v>175</v>
      </c>
      <c r="C22" s="719"/>
      <c r="D22" s="714"/>
      <c r="E22" s="714"/>
      <c r="F22" s="2604"/>
      <c r="G22" s="2605"/>
      <c r="H22" s="2606"/>
      <c r="I22" s="1125"/>
      <c r="J22" s="1661"/>
      <c r="K22" s="1125"/>
      <c r="L22" s="685"/>
    </row>
    <row r="23" spans="1:12" ht="21" hidden="1" customHeight="1" x14ac:dyDescent="0.25">
      <c r="A23" s="1475"/>
      <c r="B23" s="186"/>
      <c r="C23" s="720"/>
      <c r="D23" s="715"/>
      <c r="E23" s="715"/>
      <c r="F23" s="2604"/>
      <c r="G23" s="2605"/>
      <c r="H23" s="2606"/>
      <c r="I23" s="1127"/>
      <c r="J23" s="1663"/>
      <c r="K23" s="1127"/>
      <c r="L23" s="689"/>
    </row>
    <row r="24" spans="1:12" ht="30.75" customHeight="1" x14ac:dyDescent="0.25">
      <c r="A24" s="929" t="s">
        <v>249</v>
      </c>
      <c r="B24" s="187" t="s">
        <v>443</v>
      </c>
      <c r="C24" s="795">
        <f>C16*C8</f>
        <v>7.5482215076691439</v>
      </c>
      <c r="D24" s="796">
        <v>8.4700000000000006</v>
      </c>
      <c r="E24" s="796">
        <f>E16*E8</f>
        <v>8.8627493693650123</v>
      </c>
      <c r="F24" s="2604"/>
      <c r="G24" s="2605"/>
      <c r="H24" s="2606"/>
      <c r="I24" s="1128"/>
      <c r="J24" s="1664"/>
      <c r="K24" s="1128"/>
      <c r="L24" s="690"/>
    </row>
    <row r="25" spans="1:12" ht="21" hidden="1" customHeight="1" x14ac:dyDescent="0.25">
      <c r="A25" s="1475"/>
      <c r="B25" s="312" t="s">
        <v>795</v>
      </c>
      <c r="C25" s="721"/>
      <c r="D25" s="716"/>
      <c r="E25" s="716"/>
      <c r="F25" s="2604"/>
      <c r="G25" s="2605"/>
      <c r="H25" s="2606"/>
      <c r="I25" s="1129"/>
      <c r="J25" s="1665"/>
      <c r="K25" s="1129"/>
      <c r="L25" s="691"/>
    </row>
    <row r="26" spans="1:12" ht="21" hidden="1" customHeight="1" x14ac:dyDescent="0.25">
      <c r="A26" s="1475"/>
      <c r="B26" s="312" t="s">
        <v>441</v>
      </c>
      <c r="C26" s="720"/>
      <c r="D26" s="717"/>
      <c r="E26" s="715"/>
      <c r="F26" s="2604"/>
      <c r="G26" s="2605"/>
      <c r="H26" s="2606"/>
      <c r="I26" s="1130"/>
      <c r="J26" s="1666"/>
      <c r="K26" s="1131"/>
      <c r="L26" s="692"/>
    </row>
    <row r="27" spans="1:12" ht="21" hidden="1" customHeight="1" x14ac:dyDescent="0.25">
      <c r="A27" s="1475"/>
      <c r="B27" s="312" t="s">
        <v>489</v>
      </c>
      <c r="C27" s="721"/>
      <c r="D27" s="716"/>
      <c r="E27" s="716"/>
      <c r="F27" s="2604"/>
      <c r="G27" s="2605"/>
      <c r="H27" s="2606"/>
      <c r="I27" s="1129"/>
      <c r="J27" s="1665"/>
      <c r="K27" s="1129"/>
      <c r="L27" s="691"/>
    </row>
    <row r="28" spans="1:12" ht="21" hidden="1" customHeight="1" x14ac:dyDescent="0.25">
      <c r="A28" s="1475"/>
      <c r="B28" s="312" t="s">
        <v>490</v>
      </c>
      <c r="C28" s="720"/>
      <c r="D28" s="717"/>
      <c r="E28" s="715"/>
      <c r="F28" s="2604"/>
      <c r="G28" s="2605"/>
      <c r="H28" s="2606"/>
      <c r="I28" s="1130"/>
      <c r="J28" s="1666"/>
      <c r="K28" s="1131"/>
      <c r="L28" s="692"/>
    </row>
    <row r="29" spans="1:12" ht="21" hidden="1" customHeight="1" x14ac:dyDescent="0.25">
      <c r="A29" s="1475"/>
      <c r="B29" s="312" t="s">
        <v>491</v>
      </c>
      <c r="C29" s="720"/>
      <c r="D29" s="715"/>
      <c r="E29" s="715"/>
      <c r="F29" s="2604"/>
      <c r="G29" s="2605"/>
      <c r="H29" s="2606"/>
      <c r="I29" s="1131"/>
      <c r="J29" s="1667"/>
      <c r="K29" s="1131"/>
      <c r="L29" s="692"/>
    </row>
    <row r="30" spans="1:12" ht="21" hidden="1" customHeight="1" x14ac:dyDescent="0.25">
      <c r="A30" s="1475"/>
      <c r="B30" s="312" t="s">
        <v>175</v>
      </c>
      <c r="C30" s="720"/>
      <c r="D30" s="715"/>
      <c r="E30" s="715"/>
      <c r="F30" s="2604"/>
      <c r="G30" s="2605"/>
      <c r="H30" s="2606"/>
      <c r="I30" s="1131"/>
      <c r="J30" s="1667"/>
      <c r="K30" s="1131"/>
      <c r="L30" s="692"/>
    </row>
    <row r="31" spans="1:12" ht="21" customHeight="1" x14ac:dyDescent="0.25">
      <c r="A31" s="1475"/>
      <c r="B31" s="282" t="s">
        <v>67</v>
      </c>
      <c r="C31" s="784">
        <f>C24</f>
        <v>7.5482215076691439</v>
      </c>
      <c r="D31" s="784">
        <f>D24</f>
        <v>8.4700000000000006</v>
      </c>
      <c r="E31" s="784">
        <f>E24</f>
        <v>8.8627493693650123</v>
      </c>
      <c r="F31" s="2604"/>
      <c r="G31" s="2605"/>
      <c r="H31" s="2606"/>
      <c r="I31" s="1132"/>
      <c r="J31" s="1668"/>
      <c r="K31" s="1132"/>
      <c r="L31" s="693"/>
    </row>
    <row r="32" spans="1:12" ht="21" hidden="1" customHeight="1" x14ac:dyDescent="0.25">
      <c r="A32" s="1475"/>
      <c r="B32" s="186"/>
      <c r="C32" s="720"/>
      <c r="D32" s="715"/>
      <c r="E32" s="715"/>
      <c r="F32" s="2604"/>
      <c r="G32" s="2605"/>
      <c r="H32" s="2606"/>
      <c r="I32" s="1133"/>
      <c r="J32" s="1669"/>
      <c r="K32" s="1133"/>
      <c r="L32" s="694"/>
    </row>
    <row r="33" spans="1:12" ht="21" customHeight="1" x14ac:dyDescent="0.25">
      <c r="A33" s="929" t="s">
        <v>250</v>
      </c>
      <c r="B33" s="14" t="s">
        <v>445</v>
      </c>
      <c r="C33" s="720">
        <v>4.7812895069532235E-3</v>
      </c>
      <c r="D33" s="715">
        <f>E33</f>
        <v>4.9943400498075616E-3</v>
      </c>
      <c r="E33" s="715">
        <v>4.9943400498075616E-3</v>
      </c>
      <c r="F33" s="2604"/>
      <c r="G33" s="2605"/>
      <c r="H33" s="2606"/>
      <c r="I33" s="1131"/>
      <c r="J33" s="1667"/>
      <c r="K33" s="1131"/>
      <c r="L33" s="692"/>
    </row>
    <row r="34" spans="1:12" ht="21" hidden="1" customHeight="1" x14ac:dyDescent="0.25">
      <c r="A34" s="1475"/>
      <c r="B34" s="312" t="s">
        <v>795</v>
      </c>
      <c r="C34" s="720"/>
      <c r="D34" s="715"/>
      <c r="E34" s="715"/>
      <c r="F34" s="2604"/>
      <c r="G34" s="2605"/>
      <c r="H34" s="2606"/>
      <c r="I34" s="1127"/>
      <c r="J34" s="1663"/>
      <c r="K34" s="1127"/>
      <c r="L34" s="689"/>
    </row>
    <row r="35" spans="1:12" ht="21" hidden="1" customHeight="1" x14ac:dyDescent="0.25">
      <c r="A35" s="1475"/>
      <c r="B35" s="312" t="s">
        <v>489</v>
      </c>
      <c r="C35" s="720"/>
      <c r="D35" s="715"/>
      <c r="E35" s="715"/>
      <c r="F35" s="2604"/>
      <c r="G35" s="2605"/>
      <c r="H35" s="2606"/>
      <c r="I35" s="1127"/>
      <c r="J35" s="1663"/>
      <c r="K35" s="1127"/>
      <c r="L35" s="689"/>
    </row>
    <row r="36" spans="1:12" ht="21" hidden="1" customHeight="1" x14ac:dyDescent="0.25">
      <c r="A36" s="1475"/>
      <c r="B36" s="312" t="s">
        <v>490</v>
      </c>
      <c r="C36" s="720"/>
      <c r="D36" s="715"/>
      <c r="E36" s="715"/>
      <c r="F36" s="2604"/>
      <c r="G36" s="2605"/>
      <c r="H36" s="2606"/>
      <c r="I36" s="1127"/>
      <c r="J36" s="1663"/>
      <c r="K36" s="1127"/>
      <c r="L36" s="689"/>
    </row>
    <row r="37" spans="1:12" ht="21" hidden="1" customHeight="1" x14ac:dyDescent="0.25">
      <c r="A37" s="1475"/>
      <c r="B37" s="312" t="s">
        <v>491</v>
      </c>
      <c r="C37" s="720"/>
      <c r="D37" s="715"/>
      <c r="E37" s="715"/>
      <c r="F37" s="2604"/>
      <c r="G37" s="2605"/>
      <c r="H37" s="2606"/>
      <c r="I37" s="1127"/>
      <c r="J37" s="1663"/>
      <c r="K37" s="1127"/>
      <c r="L37" s="689"/>
    </row>
    <row r="38" spans="1:12" ht="21" hidden="1" customHeight="1" x14ac:dyDescent="0.25">
      <c r="A38" s="1475"/>
      <c r="B38" s="312" t="s">
        <v>175</v>
      </c>
      <c r="C38" s="720"/>
      <c r="D38" s="715"/>
      <c r="E38" s="715"/>
      <c r="F38" s="2604"/>
      <c r="G38" s="2605"/>
      <c r="H38" s="2606"/>
      <c r="I38" s="1127"/>
      <c r="J38" s="1663"/>
      <c r="K38" s="1127"/>
      <c r="L38" s="689"/>
    </row>
    <row r="39" spans="1:12" ht="21" hidden="1" customHeight="1" x14ac:dyDescent="0.25">
      <c r="A39" s="1475"/>
      <c r="B39" s="312"/>
      <c r="C39" s="720"/>
      <c r="D39" s="715"/>
      <c r="E39" s="715"/>
      <c r="F39" s="2604"/>
      <c r="G39" s="2605"/>
      <c r="H39" s="2606"/>
      <c r="I39" s="1127"/>
      <c r="J39" s="1663"/>
      <c r="K39" s="1127"/>
      <c r="L39" s="689"/>
    </row>
    <row r="40" spans="1:12" ht="21" customHeight="1" x14ac:dyDescent="0.25">
      <c r="A40" s="929" t="s">
        <v>251</v>
      </c>
      <c r="B40" s="187" t="s">
        <v>446</v>
      </c>
      <c r="C40" s="788">
        <v>4039</v>
      </c>
      <c r="D40" s="787">
        <v>4032</v>
      </c>
      <c r="E40" s="787">
        <v>4633</v>
      </c>
      <c r="F40" s="2604"/>
      <c r="G40" s="2605"/>
      <c r="H40" s="2606"/>
      <c r="I40" s="1127"/>
      <c r="J40" s="1663"/>
      <c r="K40" s="1127"/>
      <c r="L40" s="689"/>
    </row>
    <row r="41" spans="1:12" ht="21" hidden="1" customHeight="1" x14ac:dyDescent="0.25">
      <c r="A41" s="1475"/>
      <c r="B41" s="312" t="s">
        <v>795</v>
      </c>
      <c r="C41" s="788"/>
      <c r="D41" s="787"/>
      <c r="E41" s="787"/>
      <c r="F41" s="2604"/>
      <c r="G41" s="2605"/>
      <c r="H41" s="2606"/>
      <c r="I41" s="1127"/>
      <c r="J41" s="1663"/>
      <c r="K41" s="1127"/>
      <c r="L41" s="689"/>
    </row>
    <row r="42" spans="1:12" ht="21" hidden="1" customHeight="1" x14ac:dyDescent="0.25">
      <c r="A42" s="1475"/>
      <c r="B42" s="312" t="s">
        <v>489</v>
      </c>
      <c r="C42" s="788"/>
      <c r="D42" s="787"/>
      <c r="E42" s="787"/>
      <c r="F42" s="2604"/>
      <c r="G42" s="2605"/>
      <c r="H42" s="2606"/>
      <c r="I42" s="1127"/>
      <c r="J42" s="1663"/>
      <c r="K42" s="1127"/>
      <c r="L42" s="689"/>
    </row>
    <row r="43" spans="1:12" ht="21" hidden="1" customHeight="1" x14ac:dyDescent="0.25">
      <c r="A43" s="1475"/>
      <c r="B43" s="312" t="s">
        <v>490</v>
      </c>
      <c r="C43" s="788"/>
      <c r="D43" s="787"/>
      <c r="E43" s="787"/>
      <c r="F43" s="2604"/>
      <c r="G43" s="2605"/>
      <c r="H43" s="2606"/>
      <c r="I43" s="1127"/>
      <c r="J43" s="1663"/>
      <c r="K43" s="1127"/>
      <c r="L43" s="689"/>
    </row>
    <row r="44" spans="1:12" ht="21" hidden="1" customHeight="1" x14ac:dyDescent="0.25">
      <c r="A44" s="1475"/>
      <c r="B44" s="312" t="s">
        <v>491</v>
      </c>
      <c r="C44" s="788"/>
      <c r="D44" s="787"/>
      <c r="E44" s="787"/>
      <c r="F44" s="2604"/>
      <c r="G44" s="2605"/>
      <c r="H44" s="2606"/>
      <c r="I44" s="1127"/>
      <c r="J44" s="1663"/>
      <c r="K44" s="1127"/>
      <c r="L44" s="689"/>
    </row>
    <row r="45" spans="1:12" ht="21" hidden="1" customHeight="1" x14ac:dyDescent="0.25">
      <c r="A45" s="1475"/>
      <c r="B45" s="312" t="s">
        <v>175</v>
      </c>
      <c r="C45" s="788"/>
      <c r="D45" s="787"/>
      <c r="E45" s="787"/>
      <c r="F45" s="2604"/>
      <c r="G45" s="2605"/>
      <c r="H45" s="2606"/>
      <c r="I45" s="1127"/>
      <c r="J45" s="1663"/>
      <c r="K45" s="1127"/>
      <c r="L45" s="689"/>
    </row>
    <row r="46" spans="1:12" ht="21" hidden="1" customHeight="1" x14ac:dyDescent="0.25">
      <c r="A46" s="1475"/>
      <c r="B46" s="186"/>
      <c r="C46" s="788"/>
      <c r="D46" s="787"/>
      <c r="E46" s="787"/>
      <c r="F46" s="2604"/>
      <c r="G46" s="2605"/>
      <c r="H46" s="2606"/>
      <c r="I46" s="1127"/>
      <c r="J46" s="1663"/>
      <c r="K46" s="1127"/>
      <c r="L46" s="689"/>
    </row>
    <row r="47" spans="1:12" ht="28.5" customHeight="1" x14ac:dyDescent="0.25">
      <c r="A47" s="1475" t="s">
        <v>252</v>
      </c>
      <c r="B47" s="187" t="s">
        <v>447</v>
      </c>
      <c r="C47" s="788">
        <f>C40*C33</f>
        <v>19.31162831858407</v>
      </c>
      <c r="D47" s="787">
        <v>20.14</v>
      </c>
      <c r="E47" s="787">
        <f>E40*E33</f>
        <v>23.138777450758433</v>
      </c>
      <c r="F47" s="2604"/>
      <c r="G47" s="2605"/>
      <c r="H47" s="2606"/>
      <c r="I47" s="1127"/>
      <c r="J47" s="1663"/>
      <c r="K47" s="1127"/>
      <c r="L47" s="689"/>
    </row>
    <row r="48" spans="1:12" ht="21" hidden="1" customHeight="1" x14ac:dyDescent="0.25">
      <c r="A48" s="1475"/>
      <c r="B48" s="312" t="s">
        <v>795</v>
      </c>
      <c r="C48" s="720"/>
      <c r="D48" s="715"/>
      <c r="E48" s="715"/>
      <c r="F48" s="2604"/>
      <c r="G48" s="2605"/>
      <c r="H48" s="2606"/>
      <c r="I48" s="1127"/>
      <c r="J48" s="1663"/>
      <c r="K48" s="1127"/>
      <c r="L48" s="689"/>
    </row>
    <row r="49" spans="1:12" ht="21" hidden="1" customHeight="1" x14ac:dyDescent="0.25">
      <c r="A49" s="1475"/>
      <c r="B49" s="312" t="s">
        <v>489</v>
      </c>
      <c r="C49" s="720"/>
      <c r="D49" s="715"/>
      <c r="E49" s="715"/>
      <c r="F49" s="2604"/>
      <c r="G49" s="2605"/>
      <c r="H49" s="2606"/>
      <c r="I49" s="1127"/>
      <c r="J49" s="1663"/>
      <c r="K49" s="1127"/>
      <c r="L49" s="689"/>
    </row>
    <row r="50" spans="1:12" ht="21" hidden="1" customHeight="1" x14ac:dyDescent="0.25">
      <c r="A50" s="1475"/>
      <c r="B50" s="312" t="s">
        <v>490</v>
      </c>
      <c r="C50" s="720"/>
      <c r="D50" s="715"/>
      <c r="E50" s="715"/>
      <c r="F50" s="2604"/>
      <c r="G50" s="2605"/>
      <c r="H50" s="2606"/>
      <c r="I50" s="1127"/>
      <c r="J50" s="1663"/>
      <c r="K50" s="1127"/>
      <c r="L50" s="689"/>
    </row>
    <row r="51" spans="1:12" ht="21" hidden="1" customHeight="1" x14ac:dyDescent="0.25">
      <c r="A51" s="1475"/>
      <c r="B51" s="312" t="s">
        <v>491</v>
      </c>
      <c r="C51" s="720"/>
      <c r="D51" s="715"/>
      <c r="E51" s="715"/>
      <c r="F51" s="2604"/>
      <c r="G51" s="2605"/>
      <c r="H51" s="2606"/>
      <c r="I51" s="1127"/>
      <c r="J51" s="1663"/>
      <c r="K51" s="1127"/>
      <c r="L51" s="689"/>
    </row>
    <row r="52" spans="1:12" ht="21" hidden="1" customHeight="1" x14ac:dyDescent="0.25">
      <c r="A52" s="1475"/>
      <c r="B52" s="312" t="s">
        <v>175</v>
      </c>
      <c r="C52" s="720"/>
      <c r="D52" s="715"/>
      <c r="E52" s="715"/>
      <c r="F52" s="2604"/>
      <c r="G52" s="2605"/>
      <c r="H52" s="2606"/>
      <c r="I52" s="1127"/>
      <c r="J52" s="1663"/>
      <c r="K52" s="1127"/>
      <c r="L52" s="689"/>
    </row>
    <row r="53" spans="1:12" ht="21" customHeight="1" x14ac:dyDescent="0.25">
      <c r="A53" s="1475"/>
      <c r="B53" s="785" t="s">
        <v>67</v>
      </c>
      <c r="C53" s="784">
        <f>C47+C31</f>
        <v>26.859849826253214</v>
      </c>
      <c r="D53" s="784">
        <f>D47+D31</f>
        <v>28.61</v>
      </c>
      <c r="E53" s="784">
        <f>E47+E31</f>
        <v>32.001526820123445</v>
      </c>
      <c r="F53" s="2604"/>
      <c r="G53" s="2605"/>
      <c r="H53" s="2606"/>
      <c r="I53" s="1132"/>
      <c r="J53" s="1668"/>
      <c r="K53" s="1132"/>
      <c r="L53" s="693"/>
    </row>
    <row r="54" spans="1:12" ht="21" customHeight="1" x14ac:dyDescent="0.25">
      <c r="A54" s="929" t="s">
        <v>382</v>
      </c>
      <c r="B54" s="1339" t="s">
        <v>1262</v>
      </c>
      <c r="C54" s="720">
        <v>8.7349867415379811E-4</v>
      </c>
      <c r="D54" s="715">
        <f>E54</f>
        <v>9.1247395058052989E-4</v>
      </c>
      <c r="E54" s="715">
        <v>9.1247395058052989E-4</v>
      </c>
      <c r="F54" s="2604"/>
      <c r="G54" s="2605"/>
      <c r="H54" s="2606"/>
      <c r="I54" s="1127"/>
      <c r="J54" s="1663"/>
      <c r="K54" s="1127"/>
      <c r="L54" s="689"/>
    </row>
    <row r="55" spans="1:12" ht="21" customHeight="1" x14ac:dyDescent="0.25">
      <c r="A55" s="929" t="s">
        <v>386</v>
      </c>
      <c r="B55" s="1339" t="s">
        <v>1263</v>
      </c>
      <c r="C55" s="793">
        <v>6372</v>
      </c>
      <c r="D55" s="792">
        <v>6718</v>
      </c>
      <c r="E55" s="792">
        <v>6368</v>
      </c>
      <c r="F55" s="2604"/>
      <c r="G55" s="2605"/>
      <c r="H55" s="2606"/>
      <c r="I55" s="1127"/>
      <c r="J55" s="1663"/>
      <c r="K55" s="1127"/>
      <c r="L55" s="689"/>
    </row>
    <row r="56" spans="1:12" ht="21" customHeight="1" x14ac:dyDescent="0.25">
      <c r="A56" s="1475"/>
      <c r="B56" s="785" t="s">
        <v>67</v>
      </c>
      <c r="C56" s="784">
        <f t="shared" ref="C56:E56" si="0">C55*C54</f>
        <v>5.5659335517080013</v>
      </c>
      <c r="D56" s="784">
        <f t="shared" si="0"/>
        <v>6.13</v>
      </c>
      <c r="E56" s="784">
        <f t="shared" si="0"/>
        <v>5.8106341172968143</v>
      </c>
      <c r="F56" s="2604"/>
      <c r="G56" s="2605"/>
      <c r="H56" s="2606"/>
      <c r="I56" s="1127"/>
      <c r="J56" s="1663"/>
      <c r="K56" s="1127"/>
      <c r="L56" s="689"/>
    </row>
    <row r="57" spans="1:12" ht="29.25" customHeight="1" thickBot="1" x14ac:dyDescent="0.3">
      <c r="A57" s="1103" t="s">
        <v>382</v>
      </c>
      <c r="B57" s="1104" t="s">
        <v>454</v>
      </c>
      <c r="C57" s="1135">
        <v>38.141839877961218</v>
      </c>
      <c r="D57" s="1135">
        <f>(D53+D56)*0.8</f>
        <v>27.792000000000002</v>
      </c>
      <c r="E57" s="1135">
        <f t="shared" ref="E57" si="1">E53+E56</f>
        <v>37.812160937420259</v>
      </c>
      <c r="F57" s="2607"/>
      <c r="G57" s="2608"/>
      <c r="H57" s="2609"/>
      <c r="I57" s="1134"/>
      <c r="J57" s="1670"/>
      <c r="K57" s="1134"/>
      <c r="L57" s="695"/>
    </row>
    <row r="58" spans="1:12" ht="21" customHeight="1" x14ac:dyDescent="0.25">
      <c r="A58" s="1671"/>
      <c r="B58" s="1449"/>
      <c r="C58" s="1672"/>
      <c r="D58" s="1673"/>
      <c r="E58" s="1673"/>
      <c r="F58" s="1673"/>
      <c r="G58" s="700"/>
      <c r="H58" s="700"/>
      <c r="I58" s="700"/>
      <c r="J58" s="1674"/>
    </row>
    <row r="59" spans="1:12" ht="21" customHeight="1" thickBot="1" x14ac:dyDescent="0.3">
      <c r="A59" s="2546" t="s">
        <v>533</v>
      </c>
      <c r="B59" s="2547"/>
      <c r="C59" s="2547"/>
      <c r="D59" s="2547"/>
      <c r="E59" s="2547"/>
      <c r="F59" s="2547"/>
      <c r="G59" s="2547"/>
      <c r="H59" s="2547"/>
      <c r="I59" s="1675"/>
      <c r="J59" s="1676"/>
    </row>
    <row r="60" spans="1:12" ht="21" customHeight="1" x14ac:dyDescent="0.25">
      <c r="A60" s="188"/>
      <c r="B60" s="33"/>
      <c r="C60" s="779"/>
      <c r="D60" s="697"/>
      <c r="E60" s="698"/>
      <c r="F60" s="698"/>
    </row>
    <row r="61" spans="1:12" ht="21" hidden="1" customHeight="1" x14ac:dyDescent="0.25">
      <c r="A61" s="110" t="s">
        <v>316</v>
      </c>
      <c r="B61" s="166"/>
      <c r="D61" s="699"/>
      <c r="E61" s="699"/>
      <c r="F61" s="699"/>
    </row>
    <row r="62" spans="1:12" ht="21" hidden="1" customHeight="1" x14ac:dyDescent="0.25">
      <c r="A62" s="111">
        <v>1</v>
      </c>
      <c r="B62" s="174" t="s">
        <v>433</v>
      </c>
      <c r="C62" s="2539" t="s">
        <v>450</v>
      </c>
      <c r="D62" s="2540"/>
      <c r="E62" s="2541"/>
      <c r="F62" s="700"/>
    </row>
    <row r="63" spans="1:12" ht="21" hidden="1" customHeight="1" x14ac:dyDescent="0.25">
      <c r="A63" s="112">
        <v>2</v>
      </c>
      <c r="B63" s="15" t="s">
        <v>440</v>
      </c>
      <c r="C63" s="781">
        <v>21.3</v>
      </c>
      <c r="D63" s="701"/>
      <c r="E63" s="702"/>
      <c r="F63" s="703"/>
    </row>
    <row r="64" spans="1:12" ht="21" hidden="1" customHeight="1" x14ac:dyDescent="0.25">
      <c r="A64" s="111">
        <v>3</v>
      </c>
      <c r="B64" s="2" t="s">
        <v>425</v>
      </c>
      <c r="C64" s="782" t="s">
        <v>451</v>
      </c>
      <c r="D64" s="704"/>
      <c r="E64" s="705"/>
      <c r="F64" s="703"/>
    </row>
    <row r="65" spans="1:6" ht="21" hidden="1" customHeight="1" x14ac:dyDescent="0.25">
      <c r="A65" s="111">
        <v>4</v>
      </c>
      <c r="B65" s="2" t="s">
        <v>426</v>
      </c>
      <c r="C65" s="2542" t="s">
        <v>452</v>
      </c>
      <c r="D65" s="2543"/>
      <c r="E65" s="2544"/>
      <c r="F65" s="706"/>
    </row>
    <row r="66" spans="1:6" ht="21" hidden="1" customHeight="1" x14ac:dyDescent="0.25">
      <c r="A66" s="111">
        <v>5</v>
      </c>
      <c r="B66" s="2" t="s">
        <v>428</v>
      </c>
      <c r="C66" s="783"/>
      <c r="D66" s="704"/>
      <c r="E66" s="705"/>
      <c r="F66" s="703"/>
    </row>
    <row r="67" spans="1:6" ht="21" customHeight="1" x14ac:dyDescent="0.25">
      <c r="A67" s="123"/>
    </row>
    <row r="68" spans="1:6" ht="21" customHeight="1" x14ac:dyDescent="0.25">
      <c r="A68" s="123"/>
    </row>
    <row r="69" spans="1:6" ht="21" customHeight="1" x14ac:dyDescent="0.25">
      <c r="A69" s="123"/>
    </row>
    <row r="70" spans="1:6" ht="21" customHeight="1" x14ac:dyDescent="0.25">
      <c r="A70" s="123"/>
    </row>
    <row r="71" spans="1:6" ht="21" customHeight="1" x14ac:dyDescent="0.25">
      <c r="A71" s="123"/>
    </row>
    <row r="72" spans="1:6" ht="21" customHeight="1" x14ac:dyDescent="0.25">
      <c r="A72" s="123"/>
    </row>
    <row r="73" spans="1:6" ht="21" customHeight="1" x14ac:dyDescent="0.25">
      <c r="A73" s="123"/>
    </row>
    <row r="74" spans="1:6" ht="21" customHeight="1" x14ac:dyDescent="0.25">
      <c r="A74" s="123"/>
    </row>
    <row r="75" spans="1:6" ht="21" customHeight="1" x14ac:dyDescent="0.25">
      <c r="A75" s="123"/>
    </row>
    <row r="76" spans="1:6" ht="21" customHeight="1" x14ac:dyDescent="0.25">
      <c r="A76" s="123"/>
    </row>
    <row r="77" spans="1:6" ht="21" customHeight="1" x14ac:dyDescent="0.25">
      <c r="A77" s="123"/>
    </row>
    <row r="78" spans="1:6" ht="21" customHeight="1" x14ac:dyDescent="0.25">
      <c r="A78" s="123"/>
    </row>
    <row r="79" spans="1:6" ht="21" customHeight="1" x14ac:dyDescent="0.25">
      <c r="A79" s="123"/>
    </row>
    <row r="80" spans="1:6" ht="21" customHeight="1" x14ac:dyDescent="0.25">
      <c r="A80" s="123"/>
    </row>
    <row r="81" spans="1:1" ht="21" customHeight="1" x14ac:dyDescent="0.25">
      <c r="A81" s="123"/>
    </row>
    <row r="82" spans="1:1" ht="21" customHeight="1" x14ac:dyDescent="0.25">
      <c r="A82" s="123"/>
    </row>
    <row r="83" spans="1:1" ht="21" customHeight="1" x14ac:dyDescent="0.25">
      <c r="A83" s="123"/>
    </row>
    <row r="84" spans="1:1" ht="21" customHeight="1" x14ac:dyDescent="0.25">
      <c r="A84" s="123"/>
    </row>
    <row r="85" spans="1:1" ht="21" customHeight="1" x14ac:dyDescent="0.25">
      <c r="A85" s="123"/>
    </row>
    <row r="86" spans="1:1" ht="21" customHeight="1" x14ac:dyDescent="0.25">
      <c r="A86" s="123"/>
    </row>
    <row r="87" spans="1:1" ht="21" customHeight="1" x14ac:dyDescent="0.25">
      <c r="A87" s="123"/>
    </row>
    <row r="88" spans="1:1" ht="21" customHeight="1" x14ac:dyDescent="0.25">
      <c r="A88" s="123"/>
    </row>
    <row r="89" spans="1:1" ht="21" customHeight="1" x14ac:dyDescent="0.25">
      <c r="A89" s="123"/>
    </row>
    <row r="90" spans="1:1" ht="21" customHeight="1" x14ac:dyDescent="0.25">
      <c r="A90" s="123"/>
    </row>
    <row r="91" spans="1:1" ht="21" customHeight="1" x14ac:dyDescent="0.25">
      <c r="A91" s="123"/>
    </row>
    <row r="92" spans="1:1" ht="21" customHeight="1" x14ac:dyDescent="0.25">
      <c r="A92" s="123"/>
    </row>
    <row r="93" spans="1:1" ht="21" customHeight="1" x14ac:dyDescent="0.25">
      <c r="A93" s="123"/>
    </row>
    <row r="94" spans="1:1" ht="21" customHeight="1" x14ac:dyDescent="0.25">
      <c r="A94" s="123"/>
    </row>
    <row r="95" spans="1:1" ht="21" customHeight="1" x14ac:dyDescent="0.25">
      <c r="A95" s="123"/>
    </row>
    <row r="96" spans="1:1" ht="21" customHeight="1" x14ac:dyDescent="0.25">
      <c r="A96" s="123"/>
    </row>
    <row r="97" spans="1:1" ht="21" customHeight="1" x14ac:dyDescent="0.25">
      <c r="A97" s="123"/>
    </row>
    <row r="98" spans="1:1" ht="21" customHeight="1" x14ac:dyDescent="0.25">
      <c r="A98" s="123"/>
    </row>
    <row r="99" spans="1:1" ht="21" customHeight="1" x14ac:dyDescent="0.25">
      <c r="A99" s="123"/>
    </row>
    <row r="100" spans="1:1" ht="21" customHeight="1" x14ac:dyDescent="0.25">
      <c r="A100" s="123"/>
    </row>
    <row r="101" spans="1:1" ht="21" customHeight="1" x14ac:dyDescent="0.25">
      <c r="A101" s="123"/>
    </row>
    <row r="102" spans="1:1" ht="21" customHeight="1" x14ac:dyDescent="0.25">
      <c r="A102" s="123"/>
    </row>
    <row r="103" spans="1:1" ht="21" customHeight="1" x14ac:dyDescent="0.25">
      <c r="A103" s="123"/>
    </row>
    <row r="104" spans="1:1" ht="21" customHeight="1" x14ac:dyDescent="0.25">
      <c r="A104" s="123"/>
    </row>
    <row r="105" spans="1:1" ht="21" customHeight="1" x14ac:dyDescent="0.25">
      <c r="A105" s="123"/>
    </row>
    <row r="106" spans="1:1" ht="21" customHeight="1" x14ac:dyDescent="0.25">
      <c r="A106" s="123"/>
    </row>
    <row r="107" spans="1:1" ht="21" customHeight="1" x14ac:dyDescent="0.25">
      <c r="A107" s="123"/>
    </row>
    <row r="108" spans="1:1" ht="21" customHeight="1" x14ac:dyDescent="0.25">
      <c r="A108" s="123"/>
    </row>
    <row r="109" spans="1:1" ht="21" customHeight="1" x14ac:dyDescent="0.25">
      <c r="A109" s="123"/>
    </row>
    <row r="110" spans="1:1" ht="21" customHeight="1" x14ac:dyDescent="0.25">
      <c r="A110" s="123"/>
    </row>
    <row r="111" spans="1:1" ht="21" customHeight="1" x14ac:dyDescent="0.25">
      <c r="A111" s="123"/>
    </row>
    <row r="112" spans="1:1" ht="21" customHeight="1" x14ac:dyDescent="0.25">
      <c r="A112" s="123"/>
    </row>
    <row r="113" spans="1:1" ht="21" customHeight="1" x14ac:dyDescent="0.25">
      <c r="A113" s="123"/>
    </row>
    <row r="114" spans="1:1" ht="21" customHeight="1" x14ac:dyDescent="0.25">
      <c r="A114" s="123"/>
    </row>
    <row r="115" spans="1:1" ht="21" customHeight="1" x14ac:dyDescent="0.25">
      <c r="A115" s="123"/>
    </row>
    <row r="116" spans="1:1" ht="21" customHeight="1" x14ac:dyDescent="0.25">
      <c r="A116" s="123"/>
    </row>
    <row r="117" spans="1:1" ht="21" customHeight="1" x14ac:dyDescent="0.25">
      <c r="A117" s="123"/>
    </row>
    <row r="118" spans="1:1" ht="21" customHeight="1" x14ac:dyDescent="0.25">
      <c r="A118" s="123"/>
    </row>
    <row r="119" spans="1:1" ht="21" customHeight="1" x14ac:dyDescent="0.25">
      <c r="A119" s="123"/>
    </row>
    <row r="120" spans="1:1" ht="21" customHeight="1" x14ac:dyDescent="0.25">
      <c r="A120" s="123"/>
    </row>
    <row r="121" spans="1:1" ht="21" customHeight="1" x14ac:dyDescent="0.25">
      <c r="A121" s="123"/>
    </row>
    <row r="122" spans="1:1" ht="21" customHeight="1" x14ac:dyDescent="0.25">
      <c r="A122" s="123"/>
    </row>
    <row r="123" spans="1:1" ht="21" customHeight="1" x14ac:dyDescent="0.25">
      <c r="A123" s="123"/>
    </row>
    <row r="124" spans="1:1" ht="21" customHeight="1" x14ac:dyDescent="0.25">
      <c r="A124" s="123"/>
    </row>
    <row r="125" spans="1:1" ht="21" customHeight="1" x14ac:dyDescent="0.25">
      <c r="A125" s="123"/>
    </row>
    <row r="126" spans="1:1" ht="21" customHeight="1" x14ac:dyDescent="0.25">
      <c r="A126" s="123"/>
    </row>
    <row r="127" spans="1:1" ht="21" customHeight="1" x14ac:dyDescent="0.25">
      <c r="A127" s="123"/>
    </row>
    <row r="128" spans="1:1" ht="21" customHeight="1" x14ac:dyDescent="0.25">
      <c r="A128" s="123"/>
    </row>
    <row r="129" spans="1:1" ht="21" customHeight="1" x14ac:dyDescent="0.25">
      <c r="A129" s="123"/>
    </row>
    <row r="130" spans="1:1" ht="21" customHeight="1" x14ac:dyDescent="0.25"/>
    <row r="131" spans="1:1" ht="21" customHeight="1" x14ac:dyDescent="0.25"/>
    <row r="132" spans="1:1" ht="21" customHeight="1" x14ac:dyDescent="0.25"/>
    <row r="133" spans="1:1" ht="21" customHeight="1" x14ac:dyDescent="0.25"/>
    <row r="134" spans="1:1" ht="21" customHeight="1" x14ac:dyDescent="0.25"/>
    <row r="135" spans="1:1" ht="21" customHeight="1" x14ac:dyDescent="0.25"/>
    <row r="136" spans="1:1" ht="21" customHeight="1" x14ac:dyDescent="0.25"/>
    <row r="137" spans="1:1" ht="21" customHeight="1" x14ac:dyDescent="0.25"/>
    <row r="138" spans="1:1" ht="21" customHeight="1" x14ac:dyDescent="0.25"/>
    <row r="139" spans="1:1" ht="21" customHeight="1" x14ac:dyDescent="0.25"/>
    <row r="140" spans="1:1" ht="21" customHeight="1" x14ac:dyDescent="0.25"/>
    <row r="141" spans="1:1" ht="21" customHeight="1" x14ac:dyDescent="0.25"/>
    <row r="142" spans="1:1" ht="21" customHeight="1" x14ac:dyDescent="0.25"/>
    <row r="143" spans="1:1" ht="21" customHeight="1" x14ac:dyDescent="0.25"/>
    <row r="144" spans="1:1"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sheetData>
  <mergeCells count="18">
    <mergeCell ref="C62:E62"/>
    <mergeCell ref="C65:E65"/>
    <mergeCell ref="D5:E5"/>
    <mergeCell ref="A5:A7"/>
    <mergeCell ref="B5:B7"/>
    <mergeCell ref="A59:H59"/>
    <mergeCell ref="F8:H57"/>
    <mergeCell ref="K3:L3"/>
    <mergeCell ref="G4:H4"/>
    <mergeCell ref="I4:J4"/>
    <mergeCell ref="K4:L4"/>
    <mergeCell ref="F6:G6"/>
    <mergeCell ref="A2:J2"/>
    <mergeCell ref="A1:B1"/>
    <mergeCell ref="F5:G5"/>
    <mergeCell ref="D6:E6"/>
    <mergeCell ref="G3:H3"/>
    <mergeCell ref="I3:J3"/>
  </mergeCells>
  <pageMargins left="0.70866141732283505" right="0.70866141732283505" top="0.74803149606299202" bottom="0.74803149606299202" header="0.31496062992126" footer="0.31496062992126"/>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Z71"/>
  <sheetViews>
    <sheetView showGridLines="0" view="pageBreakPreview" topLeftCell="G2" zoomScale="65" zoomScaleNormal="68" zoomScaleSheetLayoutView="100" workbookViewId="0">
      <selection sqref="A1:D1"/>
    </sheetView>
  </sheetViews>
  <sheetFormatPr defaultColWidth="9.140625" defaultRowHeight="15" x14ac:dyDescent="0.25"/>
  <cols>
    <col min="1" max="1" width="31.85546875" style="441" customWidth="1"/>
    <col min="2" max="9" width="13.42578125" style="441" customWidth="1"/>
    <col min="10" max="14" width="19.140625" style="441" customWidth="1"/>
    <col min="15" max="15" width="27.7109375" style="441" customWidth="1"/>
    <col min="16" max="16" width="20.42578125" style="441" customWidth="1"/>
    <col min="17" max="17" width="16.85546875" style="441" hidden="1" customWidth="1"/>
    <col min="18" max="18" width="14.140625" style="441" hidden="1" customWidth="1"/>
    <col min="19" max="21" width="25.140625" style="441" customWidth="1"/>
    <col min="22" max="30" width="18.7109375" style="441" customWidth="1"/>
    <col min="31" max="16384" width="9.140625" style="441"/>
  </cols>
  <sheetData>
    <row r="1" spans="1:26" x14ac:dyDescent="0.25">
      <c r="A1" s="1698"/>
      <c r="B1" s="1699"/>
      <c r="C1" s="1699"/>
      <c r="D1" s="1699"/>
      <c r="E1" s="1699"/>
      <c r="F1" s="1699"/>
      <c r="G1" s="1699"/>
      <c r="H1" s="1699"/>
      <c r="I1" s="1699"/>
      <c r="J1" s="1699"/>
      <c r="K1" s="1231"/>
      <c r="L1" s="1231"/>
      <c r="M1" s="1231"/>
      <c r="N1" s="1231"/>
      <c r="O1" s="1231"/>
      <c r="P1" s="1231"/>
      <c r="Q1" s="1136"/>
      <c r="R1" s="1136"/>
      <c r="S1" s="1136"/>
      <c r="T1" s="1136"/>
      <c r="U1" s="1137"/>
    </row>
    <row r="2" spans="1:26" x14ac:dyDescent="0.25">
      <c r="A2" s="1705" t="s">
        <v>1190</v>
      </c>
      <c r="B2" s="1706"/>
      <c r="C2" s="1706"/>
      <c r="D2" s="1706"/>
      <c r="E2" s="1706"/>
      <c r="F2" s="1706"/>
      <c r="G2" s="1706"/>
      <c r="H2" s="1706"/>
      <c r="I2" s="1706"/>
      <c r="J2" s="1706"/>
      <c r="K2" s="1706"/>
      <c r="L2" s="1706"/>
      <c r="M2" s="1706"/>
      <c r="N2" s="1677"/>
      <c r="O2" s="1677"/>
      <c r="P2" s="1677"/>
      <c r="Q2" s="1678"/>
      <c r="R2" s="1678"/>
      <c r="S2" s="1678"/>
      <c r="T2" s="1679"/>
      <c r="U2" s="1680"/>
      <c r="V2" s="442"/>
      <c r="W2" s="443"/>
      <c r="X2" s="443"/>
      <c r="Y2" s="443"/>
      <c r="Z2" s="443"/>
    </row>
    <row r="3" spans="1:26" x14ac:dyDescent="0.2">
      <c r="A3" s="1681" t="s">
        <v>1371</v>
      </c>
      <c r="B3" s="1682"/>
      <c r="C3" s="1682"/>
      <c r="D3" s="1682"/>
      <c r="E3" s="1682"/>
      <c r="F3" s="1682"/>
      <c r="G3" s="1682"/>
      <c r="H3" s="1682"/>
      <c r="I3" s="2028" t="str">
        <f>R3</f>
        <v>Form No: F23_1</v>
      </c>
      <c r="J3" s="1682"/>
      <c r="K3" s="1682"/>
      <c r="L3" s="2625"/>
      <c r="M3" s="2625"/>
      <c r="N3" s="1683" t="str">
        <f>R3</f>
        <v>Form No: F23_1</v>
      </c>
      <c r="O3" s="1683"/>
      <c r="P3" s="1683"/>
      <c r="Q3" s="1684"/>
      <c r="R3" s="2613" t="s">
        <v>1378</v>
      </c>
      <c r="S3" s="2613"/>
      <c r="T3" s="2613"/>
      <c r="U3" s="2614"/>
      <c r="V3" s="442"/>
      <c r="W3" s="443"/>
      <c r="X3" s="443"/>
      <c r="Y3" s="443"/>
      <c r="Z3" s="443"/>
    </row>
    <row r="4" spans="1:26" x14ac:dyDescent="0.25">
      <c r="A4" s="1685"/>
      <c r="B4" s="1686"/>
      <c r="C4" s="1686"/>
      <c r="D4" s="1686"/>
      <c r="E4" s="1686"/>
      <c r="F4" s="1686"/>
      <c r="G4" s="1686"/>
      <c r="H4" s="1686"/>
      <c r="I4" s="1686"/>
      <c r="J4" s="1678"/>
      <c r="K4" s="1687"/>
      <c r="L4" s="1678"/>
      <c r="M4" s="1688"/>
      <c r="N4" s="1688"/>
      <c r="O4" s="1688"/>
      <c r="P4" s="1688"/>
      <c r="Q4" s="1678"/>
      <c r="R4" s="1678"/>
      <c r="S4" s="1678"/>
      <c r="T4" s="1689"/>
      <c r="U4" s="1690"/>
    </row>
    <row r="5" spans="1:26" ht="15.75" thickBot="1" x14ac:dyDescent="0.3">
      <c r="A5" s="1691" t="s">
        <v>1004</v>
      </c>
      <c r="B5" s="1692"/>
      <c r="C5" s="1692"/>
      <c r="D5" s="1692"/>
      <c r="E5" s="1692"/>
      <c r="F5" s="1692"/>
      <c r="G5" s="1692"/>
      <c r="H5" s="1692"/>
      <c r="I5" s="1692"/>
      <c r="J5" s="1693"/>
      <c r="K5" s="1694"/>
      <c r="L5" s="1693"/>
      <c r="M5" s="1695"/>
      <c r="N5" s="1695"/>
      <c r="O5" s="1695"/>
      <c r="P5" s="1695"/>
      <c r="Q5" s="1693"/>
      <c r="R5" s="1696" t="s">
        <v>867</v>
      </c>
      <c r="S5" s="1696"/>
      <c r="T5" s="1689"/>
      <c r="U5" s="1690"/>
    </row>
    <row r="6" spans="1:26" ht="15" customHeight="1" x14ac:dyDescent="0.25">
      <c r="A6" s="2610" t="s">
        <v>808</v>
      </c>
      <c r="B6" s="2612" t="s">
        <v>1363</v>
      </c>
      <c r="C6" s="2612"/>
      <c r="D6" s="2612"/>
      <c r="E6" s="2612"/>
      <c r="F6" s="2612" t="s">
        <v>1364</v>
      </c>
      <c r="G6" s="2612"/>
      <c r="H6" s="2612"/>
      <c r="I6" s="2615"/>
      <c r="J6" s="2610" t="s">
        <v>1359</v>
      </c>
      <c r="K6" s="2612"/>
      <c r="L6" s="2612"/>
      <c r="M6" s="2612"/>
      <c r="N6" s="2615"/>
      <c r="O6" s="2616" t="s">
        <v>1358</v>
      </c>
      <c r="P6" s="2617"/>
      <c r="Q6" s="2617"/>
      <c r="R6" s="2617"/>
      <c r="S6" s="2617"/>
      <c r="T6" s="2617"/>
      <c r="U6" s="2618"/>
    </row>
    <row r="7" spans="1:26" ht="90" customHeight="1" x14ac:dyDescent="0.25">
      <c r="A7" s="2611"/>
      <c r="B7" s="1380" t="s">
        <v>1298</v>
      </c>
      <c r="C7" s="1380" t="s">
        <v>1299</v>
      </c>
      <c r="D7" s="1380" t="s">
        <v>1300</v>
      </c>
      <c r="E7" s="1380" t="s">
        <v>1301</v>
      </c>
      <c r="F7" s="1380" t="s">
        <v>1360</v>
      </c>
      <c r="G7" s="1380" t="s">
        <v>1361</v>
      </c>
      <c r="H7" s="1380" t="s">
        <v>1362</v>
      </c>
      <c r="I7" s="2053" t="s">
        <v>1354</v>
      </c>
      <c r="J7" s="2060" t="s">
        <v>1275</v>
      </c>
      <c r="K7" s="2029" t="s">
        <v>554</v>
      </c>
      <c r="L7" s="2029" t="s">
        <v>811</v>
      </c>
      <c r="M7" s="2029" t="s">
        <v>812</v>
      </c>
      <c r="N7" s="1138" t="s">
        <v>1355</v>
      </c>
      <c r="O7" s="2060" t="s">
        <v>1356</v>
      </c>
      <c r="P7" s="2029" t="s">
        <v>1357</v>
      </c>
      <c r="Q7" s="2029" t="s">
        <v>810</v>
      </c>
      <c r="R7" s="2029" t="s">
        <v>812</v>
      </c>
      <c r="S7" s="2029" t="s">
        <v>1365</v>
      </c>
      <c r="T7" s="2029" t="s">
        <v>1335</v>
      </c>
      <c r="U7" s="1138" t="s">
        <v>1334</v>
      </c>
    </row>
    <row r="8" spans="1:26" x14ac:dyDescent="0.25">
      <c r="A8" s="2042" t="s">
        <v>1266</v>
      </c>
      <c r="B8" s="1386"/>
      <c r="C8" s="1386"/>
      <c r="D8" s="1386"/>
      <c r="E8" s="1386"/>
      <c r="F8" s="1386"/>
      <c r="G8" s="1386"/>
      <c r="H8" s="1386"/>
      <c r="I8" s="2054"/>
      <c r="J8" s="2061"/>
      <c r="K8" s="742"/>
      <c r="L8" s="742"/>
      <c r="M8" s="742"/>
      <c r="N8" s="2067"/>
      <c r="O8" s="2061"/>
      <c r="P8" s="742"/>
      <c r="Q8" s="444"/>
      <c r="R8" s="444"/>
      <c r="S8" s="444"/>
      <c r="T8" s="380"/>
      <c r="U8" s="1697"/>
    </row>
    <row r="9" spans="1:26" x14ac:dyDescent="0.25">
      <c r="A9" s="2042" t="s">
        <v>1267</v>
      </c>
      <c r="B9" s="1386">
        <v>141.97153220000001</v>
      </c>
      <c r="C9" s="1386">
        <v>1.3126724999999999</v>
      </c>
      <c r="D9" s="1386">
        <v>43.836364000000003</v>
      </c>
      <c r="E9" s="1386">
        <f>B9+C9-D9</f>
        <v>99.4478407</v>
      </c>
      <c r="F9" s="1386">
        <v>0</v>
      </c>
      <c r="G9" s="1386">
        <f>E9-F9</f>
        <v>99.4478407</v>
      </c>
      <c r="H9" s="611">
        <f>O9</f>
        <v>0</v>
      </c>
      <c r="I9" s="2055">
        <f>G9*H9</f>
        <v>0</v>
      </c>
      <c r="J9" s="2068">
        <v>0</v>
      </c>
      <c r="K9" s="862">
        <v>17.36428569653469</v>
      </c>
      <c r="L9" s="1387">
        <v>0</v>
      </c>
      <c r="M9" s="862">
        <f>J9+K9-L9</f>
        <v>17.36428569653469</v>
      </c>
      <c r="N9" s="2057">
        <f>AVERAGE(J9,M9)</f>
        <v>8.6821428482673451</v>
      </c>
      <c r="O9" s="2062">
        <v>0</v>
      </c>
      <c r="P9" s="1379">
        <f>N9*O9</f>
        <v>0</v>
      </c>
      <c r="Q9" s="444"/>
      <c r="R9" s="444"/>
      <c r="S9" s="2619">
        <f>I23+P23</f>
        <v>1168.3314751977077</v>
      </c>
      <c r="T9" s="2621">
        <v>106.18272716015279</v>
      </c>
      <c r="U9" s="2623">
        <f>S9-T9</f>
        <v>1062.1487480375549</v>
      </c>
    </row>
    <row r="10" spans="1:26" x14ac:dyDescent="0.25">
      <c r="A10" s="2042" t="s">
        <v>1268</v>
      </c>
      <c r="B10" s="1386">
        <v>1.2559750000000001</v>
      </c>
      <c r="C10" s="1386">
        <v>9.3290899999999996E-2</v>
      </c>
      <c r="D10" s="1386">
        <v>1.2938400000000001</v>
      </c>
      <c r="E10" s="1386">
        <f t="shared" ref="E10:E23" si="0">B10+C10-D10</f>
        <v>5.5425899999999917E-2</v>
      </c>
      <c r="F10" s="1386">
        <v>0</v>
      </c>
      <c r="G10" s="1386">
        <f t="shared" ref="G10:G23" si="1">E10-F10</f>
        <v>5.5425899999999917E-2</v>
      </c>
      <c r="H10" s="611">
        <f t="shared" ref="H10:H20" si="2">O10</f>
        <v>0</v>
      </c>
      <c r="I10" s="2055">
        <f t="shared" ref="I10:I20" si="3">G10*H10</f>
        <v>0</v>
      </c>
      <c r="J10" s="2068">
        <v>0</v>
      </c>
      <c r="K10" s="862">
        <v>0.15361606929044017</v>
      </c>
      <c r="L10" s="1387">
        <v>0</v>
      </c>
      <c r="M10" s="862">
        <f t="shared" ref="M10:M23" si="4">J10+K10-L10</f>
        <v>0.15361606929044017</v>
      </c>
      <c r="N10" s="2057">
        <f t="shared" ref="N10:N23" si="5">AVERAGE(J10,M10)</f>
        <v>7.6808034645220083E-2</v>
      </c>
      <c r="O10" s="2062">
        <v>0</v>
      </c>
      <c r="P10" s="1379">
        <f t="shared" ref="P10:P20" si="6">N10*O10</f>
        <v>0</v>
      </c>
      <c r="Q10" s="444"/>
      <c r="R10" s="444"/>
      <c r="S10" s="2620"/>
      <c r="T10" s="2622"/>
      <c r="U10" s="2624"/>
    </row>
    <row r="11" spans="1:26" x14ac:dyDescent="0.25">
      <c r="A11" s="2042" t="s">
        <v>813</v>
      </c>
      <c r="B11" s="1386">
        <v>1085.1380303000001</v>
      </c>
      <c r="C11" s="1386">
        <v>145.7633457</v>
      </c>
      <c r="D11" s="1386">
        <v>0.84647399999999995</v>
      </c>
      <c r="E11" s="1386">
        <f t="shared" si="0"/>
        <v>1230.0549020000001</v>
      </c>
      <c r="F11" s="1386">
        <v>323.92478675463252</v>
      </c>
      <c r="G11" s="1386">
        <f t="shared" si="1"/>
        <v>906.13011524536751</v>
      </c>
      <c r="H11" s="611">
        <f t="shared" si="2"/>
        <v>3.3399999999999999E-2</v>
      </c>
      <c r="I11" s="2055">
        <f t="shared" si="3"/>
        <v>30.264745849195275</v>
      </c>
      <c r="J11" s="2068">
        <v>0</v>
      </c>
      <c r="K11" s="862">
        <v>132.72130325225945</v>
      </c>
      <c r="L11" s="1387">
        <v>0</v>
      </c>
      <c r="M11" s="862">
        <f t="shared" si="4"/>
        <v>132.72130325225945</v>
      </c>
      <c r="N11" s="2057">
        <f t="shared" si="5"/>
        <v>66.360651626129723</v>
      </c>
      <c r="O11" s="2062">
        <v>3.3399999999999999E-2</v>
      </c>
      <c r="P11" s="1379">
        <f t="shared" si="6"/>
        <v>2.2164457643127329</v>
      </c>
      <c r="Q11" s="444"/>
      <c r="R11" s="444"/>
      <c r="S11" s="2620"/>
      <c r="T11" s="2622"/>
      <c r="U11" s="2624"/>
    </row>
    <row r="12" spans="1:26" x14ac:dyDescent="0.25">
      <c r="A12" s="2042" t="s">
        <v>814</v>
      </c>
      <c r="B12" s="1386">
        <v>91.6321966</v>
      </c>
      <c r="C12" s="1386">
        <v>11.908338199999999</v>
      </c>
      <c r="D12" s="1386">
        <v>0</v>
      </c>
      <c r="E12" s="1386">
        <f t="shared" si="0"/>
        <v>103.5405348</v>
      </c>
      <c r="F12" s="1386">
        <v>27.26654363233504</v>
      </c>
      <c r="G12" s="1386">
        <f t="shared" si="1"/>
        <v>76.27399116766496</v>
      </c>
      <c r="H12" s="611">
        <f t="shared" si="2"/>
        <v>3.3399999999999999E-2</v>
      </c>
      <c r="I12" s="2055">
        <f t="shared" si="3"/>
        <v>2.5475513050000096</v>
      </c>
      <c r="J12" s="2068">
        <v>0</v>
      </c>
      <c r="K12" s="862">
        <v>11.207371056064678</v>
      </c>
      <c r="L12" s="1387">
        <v>0</v>
      </c>
      <c r="M12" s="862">
        <f t="shared" si="4"/>
        <v>11.207371056064678</v>
      </c>
      <c r="N12" s="2057">
        <f t="shared" si="5"/>
        <v>5.6036855280323392</v>
      </c>
      <c r="O12" s="2062">
        <v>3.3399999999999999E-2</v>
      </c>
      <c r="P12" s="1379">
        <f t="shared" si="6"/>
        <v>0.18716309663628011</v>
      </c>
      <c r="Q12" s="444"/>
      <c r="R12" s="444"/>
      <c r="S12" s="2620"/>
      <c r="T12" s="2622"/>
      <c r="U12" s="2624"/>
    </row>
    <row r="13" spans="1:26" x14ac:dyDescent="0.25">
      <c r="A13" s="2042" t="s">
        <v>1269</v>
      </c>
      <c r="B13" s="1386">
        <v>12822.189399999999</v>
      </c>
      <c r="C13" s="1386">
        <v>1435.3935369999999</v>
      </c>
      <c r="D13" s="1386">
        <v>288.92350549999998</v>
      </c>
      <c r="E13" s="1386">
        <f t="shared" si="0"/>
        <v>13968.659431499998</v>
      </c>
      <c r="F13" s="1386">
        <v>3678.5309503174699</v>
      </c>
      <c r="G13" s="1386">
        <f t="shared" si="1"/>
        <v>10290.128481182528</v>
      </c>
      <c r="H13" s="611">
        <f t="shared" si="2"/>
        <v>5.28E-2</v>
      </c>
      <c r="I13" s="2055">
        <f t="shared" si="3"/>
        <v>543.31878380643752</v>
      </c>
      <c r="J13" s="2068">
        <v>0</v>
      </c>
      <c r="K13" s="862">
        <v>1568.2591893354142</v>
      </c>
      <c r="L13" s="1387">
        <v>0</v>
      </c>
      <c r="M13" s="862">
        <f t="shared" si="4"/>
        <v>1568.2591893354142</v>
      </c>
      <c r="N13" s="2057">
        <f t="shared" si="5"/>
        <v>784.12959466770712</v>
      </c>
      <c r="O13" s="2062">
        <v>5.28E-2</v>
      </c>
      <c r="P13" s="1379">
        <f t="shared" si="6"/>
        <v>41.402042598454933</v>
      </c>
      <c r="Q13" s="444"/>
      <c r="R13" s="444"/>
      <c r="S13" s="2620"/>
      <c r="T13" s="2622"/>
      <c r="U13" s="2624"/>
    </row>
    <row r="14" spans="1:26" x14ac:dyDescent="0.25">
      <c r="A14" s="2042" t="s">
        <v>1270</v>
      </c>
      <c r="B14" s="1386">
        <v>11314.740872599998</v>
      </c>
      <c r="C14" s="1386">
        <v>1707.3708612999999</v>
      </c>
      <c r="D14" s="1386">
        <v>20.610670599999999</v>
      </c>
      <c r="E14" s="1386">
        <f t="shared" si="0"/>
        <v>13001.501063299998</v>
      </c>
      <c r="F14" s="1386">
        <v>3423.8377917700286</v>
      </c>
      <c r="G14" s="1386">
        <f t="shared" si="1"/>
        <v>9577.6632715299693</v>
      </c>
      <c r="H14" s="611">
        <f t="shared" si="2"/>
        <v>5.28E-2</v>
      </c>
      <c r="I14" s="2055">
        <f t="shared" si="3"/>
        <v>505.70062073678235</v>
      </c>
      <c r="J14" s="2068">
        <v>0</v>
      </c>
      <c r="K14" s="862">
        <v>1383.8858399957776</v>
      </c>
      <c r="L14" s="1387">
        <v>0</v>
      </c>
      <c r="M14" s="862">
        <f t="shared" si="4"/>
        <v>1383.8858399957776</v>
      </c>
      <c r="N14" s="2057">
        <f t="shared" si="5"/>
        <v>691.94291999788879</v>
      </c>
      <c r="O14" s="2062">
        <v>5.28E-2</v>
      </c>
      <c r="P14" s="1379">
        <f t="shared" si="6"/>
        <v>36.534586175888528</v>
      </c>
      <c r="Q14" s="444"/>
      <c r="R14" s="444"/>
      <c r="S14" s="2620"/>
      <c r="T14" s="2622"/>
      <c r="U14" s="2624"/>
    </row>
    <row r="15" spans="1:26" x14ac:dyDescent="0.25">
      <c r="A15" s="2042" t="s">
        <v>815</v>
      </c>
      <c r="B15" s="1386">
        <v>3.3714123000000003</v>
      </c>
      <c r="C15" s="1386">
        <v>0</v>
      </c>
      <c r="D15" s="1386">
        <v>0</v>
      </c>
      <c r="E15" s="1386">
        <f t="shared" si="0"/>
        <v>3.3714123000000003</v>
      </c>
      <c r="F15" s="1386">
        <v>0.88783355000153075</v>
      </c>
      <c r="G15" s="1386">
        <f t="shared" si="1"/>
        <v>2.4835787499984696</v>
      </c>
      <c r="H15" s="611">
        <f t="shared" si="2"/>
        <v>9.5000000000000001E-2</v>
      </c>
      <c r="I15" s="2055">
        <f t="shared" si="3"/>
        <v>0.2359399812498546</v>
      </c>
      <c r="J15" s="2068">
        <v>0</v>
      </c>
      <c r="K15" s="862">
        <v>0.41235144448212924</v>
      </c>
      <c r="L15" s="1387">
        <v>0</v>
      </c>
      <c r="M15" s="862">
        <f t="shared" si="4"/>
        <v>0.41235144448212924</v>
      </c>
      <c r="N15" s="2057">
        <f t="shared" si="5"/>
        <v>0.20617572224106462</v>
      </c>
      <c r="O15" s="2062">
        <v>9.5000000000000001E-2</v>
      </c>
      <c r="P15" s="1379">
        <f t="shared" si="6"/>
        <v>1.9586693612901138E-2</v>
      </c>
      <c r="Q15" s="444"/>
      <c r="R15" s="444"/>
      <c r="S15" s="2620"/>
      <c r="T15" s="2622"/>
      <c r="U15" s="2624"/>
    </row>
    <row r="16" spans="1:26" x14ac:dyDescent="0.25">
      <c r="A16" s="2042" t="s">
        <v>816</v>
      </c>
      <c r="B16" s="1386">
        <v>8.7441341999999995</v>
      </c>
      <c r="C16" s="1386">
        <v>1.2318279000000001</v>
      </c>
      <c r="D16" s="1386">
        <v>0</v>
      </c>
      <c r="E16" s="1386">
        <f t="shared" si="0"/>
        <v>9.9759621000000003</v>
      </c>
      <c r="F16" s="1386">
        <v>2.6270871248597292</v>
      </c>
      <c r="G16" s="1386">
        <f t="shared" si="1"/>
        <v>7.3488749751402711</v>
      </c>
      <c r="H16" s="611">
        <f t="shared" si="2"/>
        <v>6.3299999999999995E-2</v>
      </c>
      <c r="I16" s="2055">
        <f t="shared" si="3"/>
        <v>0.4651837859263791</v>
      </c>
      <c r="J16" s="2068">
        <v>0</v>
      </c>
      <c r="K16" s="862">
        <v>1.0694795080730966</v>
      </c>
      <c r="L16" s="1387">
        <v>0</v>
      </c>
      <c r="M16" s="862">
        <f t="shared" si="4"/>
        <v>1.0694795080730966</v>
      </c>
      <c r="N16" s="2057">
        <f t="shared" si="5"/>
        <v>0.53473975403654828</v>
      </c>
      <c r="O16" s="2062">
        <v>6.3299999999999995E-2</v>
      </c>
      <c r="P16" s="1379">
        <f t="shared" si="6"/>
        <v>3.3849026430513504E-2</v>
      </c>
      <c r="Q16" s="444"/>
      <c r="R16" s="444"/>
      <c r="S16" s="2620"/>
      <c r="T16" s="2622"/>
      <c r="U16" s="2624"/>
    </row>
    <row r="17" spans="1:21" x14ac:dyDescent="0.25">
      <c r="A17" s="2042" t="s">
        <v>817</v>
      </c>
      <c r="B17" s="1386">
        <v>9.5503201999999998</v>
      </c>
      <c r="C17" s="1386">
        <v>2.5621158999999998</v>
      </c>
      <c r="D17" s="1386">
        <v>0</v>
      </c>
      <c r="E17" s="1386">
        <f t="shared" si="0"/>
        <v>12.1124361</v>
      </c>
      <c r="F17" s="1386">
        <v>3.1897098856255868</v>
      </c>
      <c r="G17" s="1386">
        <f t="shared" si="1"/>
        <v>8.9227262143744142</v>
      </c>
      <c r="H17" s="611">
        <f t="shared" si="2"/>
        <v>6.3299999999999995E-2</v>
      </c>
      <c r="I17" s="2055">
        <f t="shared" si="3"/>
        <v>0.56480856936990043</v>
      </c>
      <c r="J17" s="2068">
        <v>0</v>
      </c>
      <c r="K17" s="862">
        <v>1.1680826844396508</v>
      </c>
      <c r="L17" s="1387">
        <v>0</v>
      </c>
      <c r="M17" s="862">
        <f t="shared" si="4"/>
        <v>1.1680826844396508</v>
      </c>
      <c r="N17" s="2057">
        <f t="shared" si="5"/>
        <v>0.5840413422198254</v>
      </c>
      <c r="O17" s="2062">
        <v>6.3299999999999995E-2</v>
      </c>
      <c r="P17" s="1379">
        <f t="shared" si="6"/>
        <v>3.6969816962514945E-2</v>
      </c>
      <c r="Q17" s="444"/>
      <c r="R17" s="444"/>
      <c r="S17" s="2620"/>
      <c r="T17" s="2622"/>
      <c r="U17" s="2624"/>
    </row>
    <row r="18" spans="1:21" x14ac:dyDescent="0.25">
      <c r="A18" s="2042" t="s">
        <v>1271</v>
      </c>
      <c r="B18" s="1386">
        <v>0</v>
      </c>
      <c r="C18" s="1386">
        <v>0</v>
      </c>
      <c r="D18" s="1386">
        <v>0</v>
      </c>
      <c r="E18" s="1386">
        <f t="shared" si="0"/>
        <v>0</v>
      </c>
      <c r="F18" s="1386">
        <v>0</v>
      </c>
      <c r="G18" s="1386">
        <f t="shared" si="1"/>
        <v>0</v>
      </c>
      <c r="H18" s="611">
        <f t="shared" si="2"/>
        <v>9.5000000000000001E-2</v>
      </c>
      <c r="I18" s="2055">
        <f t="shared" si="3"/>
        <v>0</v>
      </c>
      <c r="J18" s="2068">
        <v>0</v>
      </c>
      <c r="K18" s="862">
        <v>0</v>
      </c>
      <c r="L18" s="1387">
        <v>0</v>
      </c>
      <c r="M18" s="862">
        <f t="shared" si="4"/>
        <v>0</v>
      </c>
      <c r="N18" s="2057">
        <f t="shared" si="5"/>
        <v>0</v>
      </c>
      <c r="O18" s="2062">
        <v>9.5000000000000001E-2</v>
      </c>
      <c r="P18" s="1379">
        <f t="shared" si="6"/>
        <v>0</v>
      </c>
      <c r="Q18" s="444"/>
      <c r="R18" s="444"/>
      <c r="S18" s="2620"/>
      <c r="T18" s="2622"/>
      <c r="U18" s="2624"/>
    </row>
    <row r="19" spans="1:21" x14ac:dyDescent="0.25">
      <c r="A19" s="2042" t="s">
        <v>1272</v>
      </c>
      <c r="B19" s="1386">
        <v>4.2658205999999996</v>
      </c>
      <c r="C19" s="1386">
        <v>2.9847499999999999E-2</v>
      </c>
      <c r="D19" s="1386">
        <v>0</v>
      </c>
      <c r="E19" s="1386">
        <f t="shared" si="0"/>
        <v>4.2956680999999994</v>
      </c>
      <c r="F19" s="1386">
        <v>1.1312286719875022</v>
      </c>
      <c r="G19" s="1386">
        <f t="shared" si="1"/>
        <v>3.1644394280124972</v>
      </c>
      <c r="H19" s="611">
        <f t="shared" si="2"/>
        <v>5.28E-2</v>
      </c>
      <c r="I19" s="2055">
        <f t="shared" si="3"/>
        <v>0.16708240179905987</v>
      </c>
      <c r="J19" s="2068">
        <v>0</v>
      </c>
      <c r="K19" s="862">
        <v>0.52174493351395279</v>
      </c>
      <c r="L19" s="1387">
        <v>0</v>
      </c>
      <c r="M19" s="862">
        <f t="shared" si="4"/>
        <v>0.52174493351395279</v>
      </c>
      <c r="N19" s="2057">
        <f t="shared" si="5"/>
        <v>0.2608724667569764</v>
      </c>
      <c r="O19" s="2062">
        <v>5.28E-2</v>
      </c>
      <c r="P19" s="1379">
        <f t="shared" si="6"/>
        <v>1.3774066244768353E-2</v>
      </c>
      <c r="Q19" s="444"/>
      <c r="R19" s="444"/>
      <c r="S19" s="2620"/>
      <c r="T19" s="2622"/>
      <c r="U19" s="2624"/>
    </row>
    <row r="20" spans="1:21" ht="30" x14ac:dyDescent="0.25">
      <c r="A20" s="2043" t="s">
        <v>1273</v>
      </c>
      <c r="B20" s="1386">
        <v>105.4419635</v>
      </c>
      <c r="C20" s="1386">
        <v>4.7429331000000001</v>
      </c>
      <c r="D20" s="1386">
        <v>9.8387199999999994E-2</v>
      </c>
      <c r="E20" s="1386">
        <f t="shared" si="0"/>
        <v>110.0865094</v>
      </c>
      <c r="F20" s="1386">
        <v>28.990371912648857</v>
      </c>
      <c r="G20" s="1386">
        <f t="shared" si="1"/>
        <v>81.096137487351143</v>
      </c>
      <c r="H20" s="611">
        <f t="shared" si="2"/>
        <v>5.28E-2</v>
      </c>
      <c r="I20" s="2055">
        <f t="shared" si="3"/>
        <v>4.2818760593321405</v>
      </c>
      <c r="J20" s="2068">
        <v>0</v>
      </c>
      <c r="K20" s="862">
        <v>12.896419093641246</v>
      </c>
      <c r="L20" s="1387">
        <v>0</v>
      </c>
      <c r="M20" s="862">
        <f t="shared" si="4"/>
        <v>12.896419093641246</v>
      </c>
      <c r="N20" s="2057">
        <f t="shared" si="5"/>
        <v>6.4482095468206229</v>
      </c>
      <c r="O20" s="2062">
        <v>5.28E-2</v>
      </c>
      <c r="P20" s="1379">
        <f t="shared" si="6"/>
        <v>0.34046546407212891</v>
      </c>
      <c r="Q20" s="380"/>
      <c r="R20" s="380"/>
      <c r="S20" s="2620"/>
      <c r="T20" s="2622"/>
      <c r="U20" s="2624"/>
    </row>
    <row r="21" spans="1:21" x14ac:dyDescent="0.25">
      <c r="A21" s="2044" t="s">
        <v>1285</v>
      </c>
      <c r="B21" s="882">
        <f>SUM(B11:B20)</f>
        <v>25445.074150299995</v>
      </c>
      <c r="C21" s="882">
        <f>SUM(C11:C20)</f>
        <v>3309.0028066</v>
      </c>
      <c r="D21" s="882">
        <f>SUM(D11:D20)</f>
        <v>310.47903729999996</v>
      </c>
      <c r="E21" s="1386">
        <f t="shared" si="0"/>
        <v>28443.597919599997</v>
      </c>
      <c r="F21" s="882">
        <f>SUM(F11:F20)</f>
        <v>7490.386303619588</v>
      </c>
      <c r="G21" s="1386">
        <f t="shared" si="1"/>
        <v>20953.21161598041</v>
      </c>
      <c r="H21" s="1388">
        <f>I21/G21</f>
        <v>5.1903575090400562E-2</v>
      </c>
      <c r="I21" s="2056">
        <f>SUM(I11:I20)</f>
        <v>1087.5465924950925</v>
      </c>
      <c r="J21" s="2065">
        <f>SUM(J11:J20)</f>
        <v>0</v>
      </c>
      <c r="K21" s="882">
        <f>SUM(K11:K20)</f>
        <v>3112.141781303666</v>
      </c>
      <c r="L21" s="882">
        <f>SUM(L11:L20)</f>
        <v>0</v>
      </c>
      <c r="M21" s="882">
        <f t="shared" si="4"/>
        <v>3112.141781303666</v>
      </c>
      <c r="N21" s="2056">
        <f t="shared" si="5"/>
        <v>1556.070890651833</v>
      </c>
      <c r="O21" s="2063">
        <f>P21/N21</f>
        <v>5.1915939812211757E-2</v>
      </c>
      <c r="P21" s="882">
        <f>SUM(P11:P20)</f>
        <v>80.784882702615306</v>
      </c>
      <c r="Q21" s="380"/>
      <c r="R21" s="380"/>
      <c r="S21" s="2620"/>
      <c r="T21" s="2622"/>
      <c r="U21" s="2624"/>
    </row>
    <row r="22" spans="1:21" x14ac:dyDescent="0.25">
      <c r="A22" s="2045" t="s">
        <v>1274</v>
      </c>
      <c r="B22" s="862">
        <f>SUM(B9:B10)</f>
        <v>143.22750720000002</v>
      </c>
      <c r="C22" s="862">
        <f>SUM(C9:C10)</f>
        <v>1.4059633999999999</v>
      </c>
      <c r="D22" s="862">
        <f>SUM(D9:D10)</f>
        <v>45.130204000000006</v>
      </c>
      <c r="E22" s="1386">
        <f t="shared" si="0"/>
        <v>99.503266600000003</v>
      </c>
      <c r="F22" s="862">
        <f>SUM(F9:F10)</f>
        <v>0</v>
      </c>
      <c r="G22" s="1386">
        <f t="shared" si="1"/>
        <v>99.503266600000003</v>
      </c>
      <c r="H22" s="1389"/>
      <c r="I22" s="2057">
        <f>SUM(I9:I10)</f>
        <v>0</v>
      </c>
      <c r="J22" s="2068">
        <f>SUM(J9:J10)</f>
        <v>0</v>
      </c>
      <c r="K22" s="862">
        <f>SUM(K9:K10)</f>
        <v>17.51790176582513</v>
      </c>
      <c r="L22" s="862">
        <f>SUM(L9:L10)</f>
        <v>0</v>
      </c>
      <c r="M22" s="862">
        <f t="shared" si="4"/>
        <v>17.51790176582513</v>
      </c>
      <c r="N22" s="2057">
        <f t="shared" si="5"/>
        <v>8.7589508829125649</v>
      </c>
      <c r="O22" s="2064"/>
      <c r="P22" s="862">
        <f>SUM(P9:P10)</f>
        <v>0</v>
      </c>
      <c r="Q22" s="380"/>
      <c r="R22" s="380"/>
      <c r="S22" s="380"/>
      <c r="T22" s="380"/>
      <c r="U22" s="1697"/>
    </row>
    <row r="23" spans="1:21" x14ac:dyDescent="0.25">
      <c r="A23" s="2046" t="s">
        <v>355</v>
      </c>
      <c r="B23" s="1391">
        <f>SUM(B21:B22)</f>
        <v>25588.301657499997</v>
      </c>
      <c r="C23" s="1391">
        <f>SUM(C21:C22)</f>
        <v>3310.40877</v>
      </c>
      <c r="D23" s="1391">
        <f>SUM(D21:D22)</f>
        <v>355.60924129999995</v>
      </c>
      <c r="E23" s="1386">
        <f t="shared" si="0"/>
        <v>28543.101186199994</v>
      </c>
      <c r="F23" s="1391">
        <f>SUM(F21:F22)</f>
        <v>7490.386303619588</v>
      </c>
      <c r="G23" s="1386">
        <f t="shared" si="1"/>
        <v>21052.714882580407</v>
      </c>
      <c r="H23" s="1392"/>
      <c r="I23" s="2058">
        <f>SUM(I21:I22)</f>
        <v>1087.5465924950925</v>
      </c>
      <c r="J23" s="2069">
        <f>SUM(J21:J22)</f>
        <v>0</v>
      </c>
      <c r="K23" s="1391">
        <f>SUM(K21:K22)</f>
        <v>3129.6596830694912</v>
      </c>
      <c r="L23" s="1391">
        <f>SUM(L21:L22)</f>
        <v>0</v>
      </c>
      <c r="M23" s="882">
        <f t="shared" si="4"/>
        <v>3129.6596830694912</v>
      </c>
      <c r="N23" s="2056">
        <f t="shared" si="5"/>
        <v>1564.8298415347456</v>
      </c>
      <c r="O23" s="2065"/>
      <c r="P23" s="1391">
        <f>SUM(P21:P22)</f>
        <v>80.784882702615306</v>
      </c>
      <c r="Q23" s="380"/>
      <c r="R23" s="380"/>
      <c r="S23" s="380"/>
      <c r="T23" s="380"/>
      <c r="U23" s="1697"/>
    </row>
    <row r="24" spans="1:21" ht="16.5" customHeight="1" thickBot="1" x14ac:dyDescent="0.3">
      <c r="A24" s="2047" t="s">
        <v>819</v>
      </c>
      <c r="B24" s="2048"/>
      <c r="C24" s="2048"/>
      <c r="D24" s="2048"/>
      <c r="E24" s="2048"/>
      <c r="F24" s="2048"/>
      <c r="G24" s="2048"/>
      <c r="H24" s="2048"/>
      <c r="I24" s="2059"/>
      <c r="J24" s="2070"/>
      <c r="K24" s="2049"/>
      <c r="L24" s="2050"/>
      <c r="M24" s="2049"/>
      <c r="N24" s="2071"/>
      <c r="O24" s="2066"/>
      <c r="P24" s="2049"/>
      <c r="Q24" s="2049"/>
      <c r="R24" s="2049"/>
      <c r="S24" s="2049"/>
      <c r="T24" s="2051"/>
      <c r="U24" s="2052"/>
    </row>
    <row r="25" spans="1:21" x14ac:dyDescent="0.25">
      <c r="A25" s="1700"/>
      <c r="B25" s="1701"/>
      <c r="C25" s="1701"/>
      <c r="D25" s="1701"/>
      <c r="E25" s="1701"/>
      <c r="F25" s="1701"/>
      <c r="G25" s="1701"/>
      <c r="H25" s="1701"/>
      <c r="I25" s="1701"/>
      <c r="J25" s="1702"/>
      <c r="K25" s="1703"/>
      <c r="L25" s="1704"/>
      <c r="M25" s="1703"/>
      <c r="N25" s="1703"/>
      <c r="O25" s="1703"/>
      <c r="P25" s="1703"/>
      <c r="Q25" s="1703"/>
      <c r="R25" s="1703"/>
      <c r="S25" s="1703"/>
      <c r="T25" s="1689"/>
      <c r="U25" s="1690"/>
    </row>
    <row r="26" spans="1:21" ht="15" customHeight="1" thickBot="1" x14ac:dyDescent="0.25">
      <c r="A26" s="1707"/>
      <c r="B26" s="1708"/>
      <c r="C26" s="1708"/>
      <c r="D26" s="1708"/>
      <c r="E26" s="1708"/>
      <c r="F26" s="1708"/>
      <c r="G26" s="1708"/>
      <c r="H26" s="1708"/>
      <c r="I26" s="2007" t="str">
        <f>T26</f>
        <v>Signature of Petitioner</v>
      </c>
      <c r="J26" s="1708"/>
      <c r="K26" s="1708"/>
      <c r="L26" s="1708"/>
      <c r="M26" s="1708"/>
      <c r="N26" s="2007" t="str">
        <f>I26</f>
        <v>Signature of Petitioner</v>
      </c>
      <c r="O26" s="1708"/>
      <c r="P26" s="1708"/>
      <c r="Q26" s="1708"/>
      <c r="R26" s="1708"/>
      <c r="S26" s="1708"/>
      <c r="T26" s="2626" t="s">
        <v>533</v>
      </c>
      <c r="U26" s="2627"/>
    </row>
    <row r="27" spans="1:21" x14ac:dyDescent="0.25">
      <c r="A27" s="445"/>
      <c r="B27" s="445"/>
      <c r="C27" s="445"/>
      <c r="D27" s="445"/>
      <c r="E27" s="445"/>
      <c r="F27" s="445"/>
      <c r="G27" s="445"/>
      <c r="H27" s="445"/>
      <c r="I27" s="445"/>
      <c r="J27" s="446"/>
      <c r="K27" s="447"/>
      <c r="L27" s="446"/>
      <c r="M27" s="448"/>
      <c r="N27" s="448"/>
      <c r="O27" s="448"/>
      <c r="P27" s="448"/>
      <c r="Q27" s="446"/>
      <c r="R27" s="446"/>
      <c r="S27" s="446"/>
    </row>
    <row r="28" spans="1:21" x14ac:dyDescent="0.25">
      <c r="A28" s="449"/>
      <c r="B28" s="449"/>
      <c r="C28" s="449"/>
      <c r="D28" s="449"/>
      <c r="E28" s="449"/>
      <c r="F28" s="449"/>
      <c r="G28" s="449"/>
      <c r="H28" s="449"/>
      <c r="I28" s="449"/>
      <c r="J28" s="446"/>
      <c r="K28" s="447"/>
      <c r="L28" s="446"/>
      <c r="M28" s="448"/>
      <c r="N28" s="448"/>
      <c r="O28" s="448"/>
      <c r="P28" s="448"/>
      <c r="Q28" s="446"/>
      <c r="R28" s="448"/>
      <c r="S28" s="448"/>
    </row>
    <row r="29" spans="1:21" x14ac:dyDescent="0.25">
      <c r="A29" s="2628"/>
      <c r="B29" s="1344"/>
      <c r="C29" s="1344"/>
      <c r="D29" s="1344"/>
      <c r="E29" s="1344"/>
      <c r="F29" s="1344"/>
      <c r="G29" s="1344"/>
      <c r="H29" s="1344"/>
      <c r="I29" s="1344"/>
      <c r="J29" s="2628"/>
      <c r="K29" s="2628"/>
      <c r="L29" s="2628"/>
      <c r="M29" s="2628"/>
      <c r="N29" s="1344"/>
      <c r="O29" s="1344"/>
      <c r="P29" s="1344"/>
      <c r="Q29" s="2628"/>
      <c r="R29" s="2628"/>
      <c r="S29" s="1344"/>
    </row>
    <row r="30" spans="1:21" x14ac:dyDescent="0.25">
      <c r="A30" s="2628"/>
      <c r="B30" s="1344"/>
      <c r="C30" s="1344"/>
      <c r="D30" s="1344"/>
      <c r="E30" s="1344"/>
      <c r="F30" s="1344"/>
      <c r="G30" s="1344"/>
      <c r="H30" s="1344"/>
      <c r="I30" s="1344"/>
      <c r="J30" s="450"/>
      <c r="K30" s="450"/>
      <c r="L30" s="450"/>
      <c r="M30" s="450"/>
      <c r="N30" s="1344"/>
      <c r="O30" s="1344"/>
      <c r="P30" s="1344"/>
      <c r="Q30" s="450"/>
      <c r="R30" s="450"/>
      <c r="S30" s="1344"/>
    </row>
    <row r="31" spans="1:21" x14ac:dyDescent="0.25">
      <c r="A31" s="451"/>
      <c r="B31" s="451"/>
      <c r="C31" s="451"/>
      <c r="D31" s="451"/>
      <c r="E31" s="451"/>
      <c r="F31" s="451"/>
      <c r="G31" s="451"/>
      <c r="H31" s="451"/>
      <c r="I31" s="451"/>
      <c r="J31" s="451"/>
      <c r="K31" s="451"/>
      <c r="L31" s="451"/>
      <c r="M31" s="451"/>
      <c r="N31" s="451"/>
      <c r="O31" s="451"/>
      <c r="P31" s="451"/>
      <c r="Q31" s="451"/>
      <c r="R31" s="451"/>
      <c r="S31" s="451"/>
    </row>
    <row r="32" spans="1:21" x14ac:dyDescent="0.25">
      <c r="A32" s="451"/>
      <c r="B32" s="451"/>
      <c r="C32" s="451"/>
      <c r="D32" s="451"/>
      <c r="E32" s="451"/>
      <c r="F32" s="451"/>
      <c r="G32" s="451"/>
      <c r="H32" s="451"/>
      <c r="I32" s="451"/>
      <c r="J32" s="451"/>
      <c r="K32" s="451"/>
      <c r="L32" s="451"/>
      <c r="M32" s="451"/>
      <c r="N32" s="451"/>
      <c r="O32" s="451"/>
      <c r="P32" s="451"/>
      <c r="Q32" s="451"/>
      <c r="R32" s="451"/>
      <c r="S32" s="451"/>
    </row>
    <row r="33" spans="1:19" x14ac:dyDescent="0.25">
      <c r="A33" s="451"/>
      <c r="B33" s="451"/>
      <c r="C33" s="451"/>
      <c r="D33" s="451"/>
      <c r="E33" s="451"/>
      <c r="F33" s="451"/>
      <c r="G33" s="451"/>
      <c r="H33" s="451"/>
      <c r="I33" s="451"/>
      <c r="J33" s="451"/>
      <c r="K33" s="451"/>
      <c r="L33" s="451"/>
      <c r="M33" s="451"/>
      <c r="N33" s="451"/>
      <c r="O33" s="451"/>
      <c r="P33" s="451"/>
      <c r="Q33" s="451"/>
      <c r="R33" s="451"/>
      <c r="S33" s="451"/>
    </row>
    <row r="34" spans="1:19" x14ac:dyDescent="0.25">
      <c r="A34" s="451"/>
      <c r="B34" s="451"/>
      <c r="C34" s="451"/>
      <c r="D34" s="451"/>
      <c r="E34" s="451"/>
      <c r="F34" s="451"/>
      <c r="G34" s="451"/>
      <c r="H34" s="451"/>
      <c r="I34" s="451"/>
      <c r="J34" s="451"/>
      <c r="K34" s="451"/>
      <c r="L34" s="451"/>
      <c r="M34" s="451"/>
      <c r="N34" s="451"/>
      <c r="O34" s="451"/>
      <c r="P34" s="451"/>
      <c r="Q34" s="451"/>
      <c r="R34" s="451"/>
      <c r="S34" s="451"/>
    </row>
    <row r="35" spans="1:19" x14ac:dyDescent="0.25">
      <c r="A35" s="451"/>
      <c r="B35" s="451"/>
      <c r="C35" s="451"/>
      <c r="D35" s="451"/>
      <c r="E35" s="451"/>
      <c r="F35" s="451"/>
      <c r="G35" s="451"/>
      <c r="H35" s="451"/>
      <c r="I35" s="451"/>
      <c r="J35" s="451"/>
      <c r="K35" s="451"/>
      <c r="L35" s="451"/>
      <c r="M35" s="451"/>
      <c r="N35" s="451"/>
      <c r="O35" s="451"/>
      <c r="P35" s="451"/>
      <c r="Q35" s="451"/>
      <c r="R35" s="451"/>
      <c r="S35" s="451"/>
    </row>
    <row r="36" spans="1:19" x14ac:dyDescent="0.25">
      <c r="A36" s="451"/>
      <c r="B36" s="451"/>
      <c r="C36" s="451"/>
      <c r="D36" s="451"/>
      <c r="E36" s="451"/>
      <c r="F36" s="451"/>
      <c r="G36" s="451"/>
      <c r="H36" s="451"/>
      <c r="I36" s="451"/>
      <c r="J36" s="451"/>
      <c r="K36" s="451"/>
      <c r="L36" s="451"/>
      <c r="M36" s="451"/>
      <c r="N36" s="451"/>
      <c r="O36" s="451"/>
      <c r="P36" s="451"/>
      <c r="Q36" s="451"/>
      <c r="R36" s="451"/>
      <c r="S36" s="451"/>
    </row>
    <row r="37" spans="1:19" x14ac:dyDescent="0.25">
      <c r="A37" s="451"/>
      <c r="B37" s="451"/>
      <c r="C37" s="451"/>
      <c r="D37" s="451"/>
      <c r="E37" s="451"/>
      <c r="F37" s="451"/>
      <c r="G37" s="451"/>
      <c r="H37" s="451"/>
      <c r="I37" s="451"/>
      <c r="J37" s="451"/>
      <c r="K37" s="451"/>
      <c r="L37" s="451"/>
      <c r="M37" s="451"/>
      <c r="N37" s="451"/>
      <c r="O37" s="451"/>
      <c r="P37" s="451"/>
      <c r="Q37" s="451"/>
      <c r="R37" s="451"/>
      <c r="S37" s="451"/>
    </row>
    <row r="38" spans="1:19" x14ac:dyDescent="0.25">
      <c r="A38" s="451"/>
      <c r="B38" s="451"/>
      <c r="C38" s="451"/>
      <c r="D38" s="451"/>
      <c r="E38" s="451"/>
      <c r="F38" s="451"/>
      <c r="G38" s="451"/>
      <c r="H38" s="451"/>
      <c r="I38" s="451"/>
      <c r="J38" s="451"/>
      <c r="K38" s="451"/>
      <c r="L38" s="451"/>
      <c r="M38" s="451"/>
      <c r="N38" s="451"/>
      <c r="O38" s="451"/>
      <c r="P38" s="451"/>
      <c r="Q38" s="451"/>
      <c r="R38" s="451"/>
      <c r="S38" s="451"/>
    </row>
    <row r="39" spans="1:19" x14ac:dyDescent="0.25">
      <c r="A39" s="451"/>
      <c r="B39" s="451"/>
      <c r="C39" s="451"/>
      <c r="D39" s="451"/>
      <c r="E39" s="451"/>
      <c r="F39" s="451"/>
      <c r="G39" s="451"/>
      <c r="H39" s="451"/>
      <c r="I39" s="451"/>
      <c r="J39" s="451"/>
      <c r="K39" s="451"/>
      <c r="L39" s="451"/>
      <c r="M39" s="451"/>
      <c r="N39" s="451"/>
      <c r="O39" s="451"/>
      <c r="P39" s="451"/>
      <c r="Q39" s="451"/>
      <c r="R39" s="451"/>
      <c r="S39" s="451"/>
    </row>
    <row r="40" spans="1:19" x14ac:dyDescent="0.25">
      <c r="A40" s="452"/>
      <c r="B40" s="452"/>
      <c r="C40" s="452"/>
      <c r="D40" s="452"/>
      <c r="E40" s="452"/>
      <c r="F40" s="452"/>
      <c r="G40" s="452"/>
      <c r="H40" s="452"/>
      <c r="I40" s="452"/>
      <c r="J40" s="451"/>
      <c r="K40" s="451"/>
      <c r="L40" s="451"/>
      <c r="M40" s="451"/>
      <c r="N40" s="451"/>
      <c r="O40" s="451"/>
      <c r="P40" s="451"/>
      <c r="Q40" s="451"/>
      <c r="R40" s="451"/>
      <c r="S40" s="451"/>
    </row>
    <row r="41" spans="1:19" x14ac:dyDescent="0.25">
      <c r="A41" s="451"/>
      <c r="B41" s="451"/>
      <c r="C41" s="451"/>
      <c r="D41" s="451"/>
      <c r="E41" s="451"/>
      <c r="F41" s="451"/>
      <c r="G41" s="451"/>
      <c r="H41" s="451"/>
      <c r="I41" s="451"/>
      <c r="J41" s="451"/>
      <c r="K41" s="451"/>
      <c r="L41" s="451"/>
      <c r="M41" s="451"/>
      <c r="N41" s="451"/>
      <c r="O41" s="451"/>
      <c r="P41" s="451"/>
      <c r="Q41" s="451"/>
      <c r="R41" s="451"/>
      <c r="S41" s="451"/>
    </row>
    <row r="42" spans="1:19" x14ac:dyDescent="0.25">
      <c r="A42" s="451"/>
      <c r="B42" s="451"/>
      <c r="C42" s="451"/>
      <c r="D42" s="451"/>
      <c r="E42" s="451"/>
      <c r="F42" s="451"/>
      <c r="G42" s="451"/>
      <c r="H42" s="451"/>
      <c r="I42" s="451"/>
      <c r="J42" s="451"/>
      <c r="K42" s="451"/>
      <c r="L42" s="451"/>
      <c r="M42" s="451"/>
      <c r="N42" s="451"/>
      <c r="O42" s="451"/>
      <c r="P42" s="451"/>
      <c r="Q42" s="451"/>
      <c r="R42" s="451"/>
      <c r="S42" s="451"/>
    </row>
    <row r="43" spans="1:19" x14ac:dyDescent="0.25">
      <c r="A43" s="451"/>
      <c r="B43" s="451"/>
      <c r="C43" s="451"/>
      <c r="D43" s="451"/>
      <c r="E43" s="451"/>
      <c r="F43" s="451"/>
      <c r="G43" s="451"/>
      <c r="H43" s="451"/>
      <c r="I43" s="451"/>
      <c r="J43" s="451"/>
      <c r="K43" s="451"/>
      <c r="L43" s="451"/>
      <c r="M43" s="451"/>
      <c r="N43" s="451"/>
      <c r="O43" s="451"/>
      <c r="P43" s="451"/>
      <c r="Q43" s="451"/>
      <c r="R43" s="451"/>
      <c r="S43" s="451"/>
    </row>
    <row r="44" spans="1:19" x14ac:dyDescent="0.25">
      <c r="A44" s="453"/>
      <c r="B44" s="453"/>
      <c r="C44" s="453"/>
      <c r="D44" s="453"/>
      <c r="E44" s="453"/>
      <c r="F44" s="453"/>
      <c r="G44" s="453"/>
      <c r="H44" s="453"/>
      <c r="I44" s="453"/>
      <c r="J44" s="451"/>
      <c r="K44" s="451"/>
      <c r="L44" s="451"/>
      <c r="M44" s="451"/>
      <c r="N44" s="451"/>
      <c r="O44" s="451"/>
      <c r="P44" s="451"/>
      <c r="Q44" s="451"/>
      <c r="R44" s="451"/>
      <c r="S44" s="451"/>
    </row>
    <row r="45" spans="1:19" x14ac:dyDescent="0.25">
      <c r="A45" s="454"/>
      <c r="B45" s="454"/>
      <c r="C45" s="454"/>
      <c r="D45" s="454"/>
      <c r="E45" s="454"/>
      <c r="F45" s="454"/>
      <c r="G45" s="454"/>
      <c r="H45" s="454"/>
      <c r="I45" s="454"/>
      <c r="J45" s="451"/>
      <c r="K45" s="451"/>
      <c r="L45" s="451"/>
      <c r="M45" s="451"/>
      <c r="N45" s="451"/>
      <c r="O45" s="451"/>
      <c r="P45" s="451"/>
      <c r="Q45" s="451"/>
      <c r="R45" s="451"/>
      <c r="S45" s="451"/>
    </row>
    <row r="46" spans="1:19" x14ac:dyDescent="0.25">
      <c r="A46" s="454"/>
      <c r="B46" s="454"/>
      <c r="C46" s="454"/>
      <c r="D46" s="454"/>
      <c r="E46" s="454"/>
      <c r="F46" s="454"/>
      <c r="G46" s="454"/>
      <c r="H46" s="454"/>
      <c r="I46" s="454"/>
      <c r="J46" s="451"/>
      <c r="K46" s="451"/>
      <c r="L46" s="451"/>
      <c r="M46" s="451"/>
      <c r="N46" s="451"/>
      <c r="O46" s="451"/>
      <c r="P46" s="451"/>
      <c r="Q46" s="451"/>
      <c r="R46" s="451"/>
      <c r="S46" s="451"/>
    </row>
    <row r="47" spans="1:19" x14ac:dyDescent="0.25">
      <c r="A47" s="455"/>
      <c r="B47" s="455"/>
      <c r="C47" s="455"/>
      <c r="D47" s="455"/>
      <c r="E47" s="455"/>
      <c r="F47" s="455"/>
      <c r="G47" s="455"/>
      <c r="H47" s="455"/>
      <c r="I47" s="455"/>
      <c r="J47" s="456"/>
      <c r="K47" s="457"/>
      <c r="L47" s="458"/>
      <c r="M47" s="457"/>
      <c r="N47" s="457"/>
      <c r="O47" s="457"/>
      <c r="P47" s="457"/>
      <c r="Q47" s="457"/>
      <c r="R47" s="457"/>
      <c r="S47" s="457"/>
    </row>
    <row r="48" spans="1:19" x14ac:dyDescent="0.25">
      <c r="A48" s="451"/>
      <c r="B48" s="451"/>
      <c r="C48" s="451"/>
      <c r="D48" s="451"/>
      <c r="E48" s="451"/>
      <c r="F48" s="451"/>
      <c r="G48" s="451"/>
      <c r="H48" s="451"/>
      <c r="I48" s="451"/>
      <c r="J48" s="451"/>
      <c r="K48" s="451"/>
      <c r="L48" s="451"/>
      <c r="M48" s="451"/>
      <c r="N48" s="451"/>
      <c r="O48" s="451"/>
      <c r="P48" s="451"/>
      <c r="Q48" s="451"/>
      <c r="R48" s="451"/>
      <c r="S48" s="451"/>
    </row>
    <row r="49" spans="1:19" x14ac:dyDescent="0.25">
      <c r="A49" s="451"/>
      <c r="B49" s="451"/>
      <c r="C49" s="451"/>
      <c r="D49" s="451"/>
      <c r="E49" s="451"/>
      <c r="F49" s="451"/>
      <c r="G49" s="451"/>
      <c r="H49" s="451"/>
      <c r="I49" s="451"/>
      <c r="J49" s="451"/>
      <c r="K49" s="451"/>
      <c r="L49" s="451"/>
      <c r="M49" s="451"/>
      <c r="N49" s="451"/>
      <c r="O49" s="451"/>
      <c r="P49" s="451"/>
      <c r="Q49" s="451"/>
      <c r="R49" s="451"/>
      <c r="S49" s="451"/>
    </row>
    <row r="50" spans="1:19" x14ac:dyDescent="0.25">
      <c r="A50" s="445"/>
      <c r="B50" s="445"/>
      <c r="C50" s="445"/>
      <c r="D50" s="445"/>
      <c r="E50" s="445"/>
      <c r="F50" s="445"/>
      <c r="G50" s="445"/>
      <c r="H50" s="445"/>
      <c r="I50" s="445"/>
      <c r="J50" s="446"/>
      <c r="K50" s="447"/>
      <c r="L50" s="446"/>
      <c r="M50" s="448"/>
      <c r="N50" s="448"/>
      <c r="O50" s="448"/>
      <c r="P50" s="448"/>
      <c r="Q50" s="446"/>
      <c r="R50" s="446"/>
      <c r="S50" s="446"/>
    </row>
    <row r="51" spans="1:19" x14ac:dyDescent="0.25">
      <c r="A51" s="445"/>
      <c r="B51" s="445"/>
      <c r="C51" s="445"/>
      <c r="D51" s="445"/>
      <c r="E51" s="445"/>
      <c r="F51" s="445"/>
      <c r="G51" s="445"/>
      <c r="H51" s="445"/>
      <c r="I51" s="445"/>
      <c r="J51" s="446"/>
      <c r="K51" s="447"/>
      <c r="L51" s="446"/>
      <c r="M51" s="448"/>
      <c r="N51" s="448"/>
      <c r="O51" s="448"/>
      <c r="P51" s="448"/>
      <c r="Q51" s="446"/>
      <c r="R51" s="446"/>
      <c r="S51" s="446"/>
    </row>
    <row r="52" spans="1:19" x14ac:dyDescent="0.25">
      <c r="A52" s="449"/>
      <c r="B52" s="449"/>
      <c r="C52" s="449"/>
      <c r="D52" s="449"/>
      <c r="E52" s="449"/>
      <c r="F52" s="449"/>
      <c r="G52" s="449"/>
      <c r="H52" s="449"/>
      <c r="I52" s="449"/>
      <c r="J52" s="446"/>
      <c r="K52" s="447"/>
      <c r="L52" s="446"/>
      <c r="M52" s="448"/>
      <c r="N52" s="448"/>
      <c r="O52" s="448"/>
      <c r="P52" s="448"/>
      <c r="Q52" s="446"/>
      <c r="R52" s="448"/>
      <c r="S52" s="448"/>
    </row>
    <row r="53" spans="1:19" x14ac:dyDescent="0.25">
      <c r="A53" s="2628"/>
      <c r="B53" s="1344"/>
      <c r="C53" s="1344"/>
      <c r="D53" s="1344"/>
      <c r="E53" s="1344"/>
      <c r="F53" s="1344"/>
      <c r="G53" s="1344"/>
      <c r="H53" s="1344"/>
      <c r="I53" s="1344"/>
      <c r="J53" s="2628"/>
      <c r="K53" s="2628"/>
      <c r="L53" s="2628"/>
      <c r="M53" s="2628"/>
      <c r="N53" s="1344"/>
      <c r="O53" s="1344"/>
      <c r="P53" s="1344"/>
      <c r="Q53" s="2628"/>
      <c r="R53" s="2628"/>
      <c r="S53" s="1344"/>
    </row>
    <row r="54" spans="1:19" x14ac:dyDescent="0.25">
      <c r="A54" s="2628"/>
      <c r="B54" s="1344"/>
      <c r="C54" s="1344"/>
      <c r="D54" s="1344"/>
      <c r="E54" s="1344"/>
      <c r="F54" s="1344"/>
      <c r="G54" s="1344"/>
      <c r="H54" s="1344"/>
      <c r="I54" s="1344"/>
      <c r="J54" s="450"/>
      <c r="K54" s="450"/>
      <c r="L54" s="450"/>
      <c r="M54" s="450"/>
      <c r="N54" s="1344"/>
      <c r="O54" s="1344"/>
      <c r="P54" s="1344"/>
      <c r="Q54" s="450"/>
      <c r="R54" s="450"/>
      <c r="S54" s="1344"/>
    </row>
    <row r="55" spans="1:19" x14ac:dyDescent="0.25">
      <c r="A55" s="451"/>
      <c r="B55" s="451"/>
      <c r="C55" s="451"/>
      <c r="D55" s="451"/>
      <c r="E55" s="451"/>
      <c r="F55" s="451"/>
      <c r="G55" s="451"/>
      <c r="H55" s="451"/>
      <c r="I55" s="451"/>
      <c r="J55" s="451"/>
      <c r="K55" s="451"/>
      <c r="L55" s="451"/>
      <c r="M55" s="451"/>
      <c r="N55" s="451"/>
      <c r="O55" s="451"/>
      <c r="P55" s="451"/>
      <c r="Q55" s="451"/>
      <c r="R55" s="451"/>
      <c r="S55" s="451"/>
    </row>
    <row r="56" spans="1:19" x14ac:dyDescent="0.25">
      <c r="A56" s="451"/>
      <c r="B56" s="451"/>
      <c r="C56" s="451"/>
      <c r="D56" s="451"/>
      <c r="E56" s="451"/>
      <c r="F56" s="451"/>
      <c r="G56" s="451"/>
      <c r="H56" s="451"/>
      <c r="I56" s="451"/>
      <c r="J56" s="451"/>
      <c r="K56" s="451"/>
      <c r="L56" s="451"/>
      <c r="M56" s="451"/>
      <c r="N56" s="451"/>
      <c r="O56" s="451"/>
      <c r="P56" s="451"/>
      <c r="Q56" s="451"/>
      <c r="R56" s="451"/>
      <c r="S56" s="451"/>
    </row>
    <row r="57" spans="1:19" x14ac:dyDescent="0.25">
      <c r="A57" s="451"/>
      <c r="B57" s="451"/>
      <c r="C57" s="451"/>
      <c r="D57" s="451"/>
      <c r="E57" s="451"/>
      <c r="F57" s="451"/>
      <c r="G57" s="451"/>
      <c r="H57" s="451"/>
      <c r="I57" s="451"/>
      <c r="J57" s="451"/>
      <c r="K57" s="451"/>
      <c r="L57" s="451"/>
      <c r="M57" s="451"/>
      <c r="N57" s="451"/>
      <c r="O57" s="451"/>
      <c r="P57" s="451"/>
      <c r="Q57" s="451"/>
      <c r="R57" s="451"/>
      <c r="S57" s="451"/>
    </row>
    <row r="58" spans="1:19" x14ac:dyDescent="0.25">
      <c r="A58" s="451"/>
      <c r="B58" s="451"/>
      <c r="C58" s="451"/>
      <c r="D58" s="451"/>
      <c r="E58" s="451"/>
      <c r="F58" s="451"/>
      <c r="G58" s="451"/>
      <c r="H58" s="451"/>
      <c r="I58" s="451"/>
      <c r="J58" s="451"/>
      <c r="K58" s="451"/>
      <c r="L58" s="451"/>
      <c r="M58" s="451"/>
      <c r="N58" s="451"/>
      <c r="O58" s="451"/>
      <c r="P58" s="451"/>
      <c r="Q58" s="451"/>
      <c r="R58" s="451"/>
      <c r="S58" s="451"/>
    </row>
    <row r="59" spans="1:19" x14ac:dyDescent="0.25">
      <c r="A59" s="451"/>
      <c r="B59" s="451"/>
      <c r="C59" s="451"/>
      <c r="D59" s="451"/>
      <c r="E59" s="451"/>
      <c r="F59" s="451"/>
      <c r="G59" s="451"/>
      <c r="H59" s="451"/>
      <c r="I59" s="451"/>
      <c r="J59" s="451"/>
      <c r="K59" s="451"/>
      <c r="L59" s="451"/>
      <c r="M59" s="451"/>
      <c r="N59" s="451"/>
      <c r="O59" s="451"/>
      <c r="P59" s="451"/>
      <c r="Q59" s="451"/>
      <c r="R59" s="451"/>
      <c r="S59" s="451"/>
    </row>
    <row r="60" spans="1:19" x14ac:dyDescent="0.25">
      <c r="A60" s="451"/>
      <c r="B60" s="451"/>
      <c r="C60" s="451"/>
      <c r="D60" s="451"/>
      <c r="E60" s="451"/>
      <c r="F60" s="451"/>
      <c r="G60" s="451"/>
      <c r="H60" s="451"/>
      <c r="I60" s="451"/>
      <c r="J60" s="451"/>
      <c r="K60" s="451"/>
      <c r="L60" s="451"/>
      <c r="M60" s="451"/>
      <c r="N60" s="451"/>
      <c r="O60" s="451"/>
      <c r="P60" s="451"/>
      <c r="Q60" s="451"/>
      <c r="R60" s="451"/>
      <c r="S60" s="451"/>
    </row>
    <row r="61" spans="1:19" x14ac:dyDescent="0.25">
      <c r="A61" s="451"/>
      <c r="B61" s="451"/>
      <c r="C61" s="451"/>
      <c r="D61" s="451"/>
      <c r="E61" s="451"/>
      <c r="F61" s="451"/>
      <c r="G61" s="451"/>
      <c r="H61" s="451"/>
      <c r="I61" s="451"/>
      <c r="J61" s="451"/>
      <c r="K61" s="451"/>
      <c r="L61" s="451"/>
      <c r="M61" s="451"/>
      <c r="N61" s="451"/>
      <c r="O61" s="451"/>
      <c r="P61" s="451"/>
      <c r="Q61" s="451"/>
      <c r="R61" s="451"/>
      <c r="S61" s="451"/>
    </row>
    <row r="62" spans="1:19" x14ac:dyDescent="0.25">
      <c r="A62" s="451"/>
      <c r="B62" s="451"/>
      <c r="C62" s="451"/>
      <c r="D62" s="451"/>
      <c r="E62" s="451"/>
      <c r="F62" s="451"/>
      <c r="G62" s="451"/>
      <c r="H62" s="451"/>
      <c r="I62" s="451"/>
      <c r="J62" s="451"/>
      <c r="K62" s="451"/>
      <c r="L62" s="451"/>
      <c r="M62" s="451"/>
      <c r="N62" s="451"/>
      <c r="O62" s="451"/>
      <c r="P62" s="451"/>
      <c r="Q62" s="451"/>
      <c r="R62" s="451"/>
      <c r="S62" s="451"/>
    </row>
    <row r="63" spans="1:19" x14ac:dyDescent="0.25">
      <c r="A63" s="451"/>
      <c r="B63" s="451"/>
      <c r="C63" s="451"/>
      <c r="D63" s="451"/>
      <c r="E63" s="451"/>
      <c r="F63" s="451"/>
      <c r="G63" s="451"/>
      <c r="H63" s="451"/>
      <c r="I63" s="451"/>
      <c r="J63" s="451"/>
      <c r="K63" s="451"/>
      <c r="L63" s="451"/>
      <c r="M63" s="451"/>
      <c r="N63" s="451"/>
      <c r="O63" s="451"/>
      <c r="P63" s="451"/>
      <c r="Q63" s="451"/>
      <c r="R63" s="451"/>
      <c r="S63" s="451"/>
    </row>
    <row r="64" spans="1:19" x14ac:dyDescent="0.25">
      <c r="A64" s="452"/>
      <c r="B64" s="452"/>
      <c r="C64" s="452"/>
      <c r="D64" s="452"/>
      <c r="E64" s="452"/>
      <c r="F64" s="452"/>
      <c r="G64" s="452"/>
      <c r="H64" s="452"/>
      <c r="I64" s="452"/>
      <c r="J64" s="451"/>
      <c r="K64" s="451"/>
      <c r="L64" s="451"/>
      <c r="M64" s="451"/>
      <c r="N64" s="451"/>
      <c r="O64" s="451"/>
      <c r="P64" s="451"/>
      <c r="Q64" s="451"/>
      <c r="R64" s="451"/>
      <c r="S64" s="451"/>
    </row>
    <row r="65" spans="1:19" x14ac:dyDescent="0.25">
      <c r="A65" s="451"/>
      <c r="B65" s="451"/>
      <c r="C65" s="451"/>
      <c r="D65" s="451"/>
      <c r="E65" s="451"/>
      <c r="F65" s="451"/>
      <c r="G65" s="451"/>
      <c r="H65" s="451"/>
      <c r="I65" s="451"/>
      <c r="J65" s="451"/>
      <c r="K65" s="451"/>
      <c r="L65" s="451"/>
      <c r="M65" s="451"/>
      <c r="N65" s="451"/>
      <c r="O65" s="451"/>
      <c r="P65" s="451"/>
      <c r="Q65" s="451"/>
      <c r="R65" s="451"/>
      <c r="S65" s="451"/>
    </row>
    <row r="66" spans="1:19" x14ac:dyDescent="0.25">
      <c r="A66" s="451"/>
      <c r="B66" s="451"/>
      <c r="C66" s="451"/>
      <c r="D66" s="451"/>
      <c r="E66" s="451"/>
      <c r="F66" s="451"/>
      <c r="G66" s="451"/>
      <c r="H66" s="451"/>
      <c r="I66" s="451"/>
      <c r="J66" s="451"/>
      <c r="K66" s="451"/>
      <c r="L66" s="451"/>
      <c r="M66" s="451"/>
      <c r="N66" s="451"/>
      <c r="O66" s="451"/>
      <c r="P66" s="451"/>
      <c r="Q66" s="451"/>
      <c r="R66" s="451"/>
      <c r="S66" s="451"/>
    </row>
    <row r="67" spans="1:19" x14ac:dyDescent="0.25">
      <c r="A67" s="451"/>
      <c r="B67" s="451"/>
      <c r="C67" s="451"/>
      <c r="D67" s="451"/>
      <c r="E67" s="451"/>
      <c r="F67" s="451"/>
      <c r="G67" s="451"/>
      <c r="H67" s="451"/>
      <c r="I67" s="451"/>
      <c r="J67" s="451"/>
      <c r="K67" s="451"/>
      <c r="L67" s="451"/>
      <c r="M67" s="451"/>
      <c r="N67" s="451"/>
      <c r="O67" s="451"/>
      <c r="P67" s="451"/>
      <c r="Q67" s="451"/>
      <c r="R67" s="451"/>
      <c r="S67" s="451"/>
    </row>
    <row r="68" spans="1:19" x14ac:dyDescent="0.25">
      <c r="A68" s="453"/>
      <c r="B68" s="453"/>
      <c r="C68" s="453"/>
      <c r="D68" s="453"/>
      <c r="E68" s="453"/>
      <c r="F68" s="453"/>
      <c r="G68" s="453"/>
      <c r="H68" s="453"/>
      <c r="I68" s="453"/>
      <c r="J68" s="451"/>
      <c r="K68" s="451"/>
      <c r="L68" s="451"/>
      <c r="M68" s="451"/>
      <c r="N68" s="451"/>
      <c r="O68" s="451"/>
      <c r="P68" s="451"/>
      <c r="Q68" s="451"/>
      <c r="R68" s="451"/>
      <c r="S68" s="451"/>
    </row>
    <row r="69" spans="1:19" x14ac:dyDescent="0.25">
      <c r="A69" s="454"/>
      <c r="B69" s="454"/>
      <c r="C69" s="454"/>
      <c r="D69" s="454"/>
      <c r="E69" s="454"/>
      <c r="F69" s="454"/>
      <c r="G69" s="454"/>
      <c r="H69" s="454"/>
      <c r="I69" s="454"/>
      <c r="J69" s="451"/>
      <c r="K69" s="451"/>
      <c r="L69" s="451"/>
      <c r="M69" s="451"/>
      <c r="N69" s="451"/>
      <c r="O69" s="451"/>
      <c r="P69" s="451"/>
      <c r="Q69" s="451"/>
      <c r="R69" s="451"/>
      <c r="S69" s="451"/>
    </row>
    <row r="70" spans="1:19" x14ac:dyDescent="0.25">
      <c r="A70" s="454"/>
      <c r="B70" s="454"/>
      <c r="C70" s="454"/>
      <c r="D70" s="454"/>
      <c r="E70" s="454"/>
      <c r="F70" s="454"/>
      <c r="G70" s="454"/>
      <c r="H70" s="454"/>
      <c r="I70" s="454"/>
      <c r="J70" s="451"/>
      <c r="K70" s="451"/>
      <c r="L70" s="451"/>
      <c r="M70" s="451"/>
      <c r="N70" s="451"/>
      <c r="O70" s="451"/>
      <c r="P70" s="451"/>
      <c r="Q70" s="451"/>
      <c r="R70" s="451"/>
      <c r="S70" s="451"/>
    </row>
    <row r="71" spans="1:19" x14ac:dyDescent="0.25">
      <c r="A71" s="455"/>
      <c r="B71" s="455"/>
      <c r="C71" s="455"/>
      <c r="D71" s="455"/>
      <c r="E71" s="455"/>
      <c r="F71" s="455"/>
      <c r="G71" s="455"/>
      <c r="H71" s="455"/>
      <c r="I71" s="455"/>
      <c r="J71" s="456"/>
      <c r="K71" s="457"/>
      <c r="L71" s="458"/>
      <c r="M71" s="457"/>
      <c r="N71" s="457"/>
      <c r="O71" s="457"/>
      <c r="P71" s="457"/>
      <c r="Q71" s="457"/>
      <c r="R71" s="457"/>
      <c r="S71" s="457"/>
    </row>
  </sheetData>
  <mergeCells count="17">
    <mergeCell ref="A29:A30"/>
    <mergeCell ref="J29:M29"/>
    <mergeCell ref="Q29:R29"/>
    <mergeCell ref="A53:A54"/>
    <mergeCell ref="J53:M53"/>
    <mergeCell ref="Q53:R53"/>
    <mergeCell ref="S9:S21"/>
    <mergeCell ref="T9:T21"/>
    <mergeCell ref="U9:U21"/>
    <mergeCell ref="L3:M3"/>
    <mergeCell ref="T26:U26"/>
    <mergeCell ref="A6:A7"/>
    <mergeCell ref="B6:E6"/>
    <mergeCell ref="R3:U3"/>
    <mergeCell ref="J6:N6"/>
    <mergeCell ref="F6:I6"/>
    <mergeCell ref="O6:U6"/>
  </mergeCells>
  <pageMargins left="0.27559055118110198" right="0.23622047244094499" top="0.47244094488188998" bottom="0.23622047244094499" header="0.23622047244094499" footer="0.23622047244094499"/>
  <pageSetup paperSize="9" scale="91" fitToWidth="2" fitToHeight="0" orientation="landscape" r:id="rId1"/>
  <headerFooter alignWithMargins="0"/>
  <rowBreaks count="1" manualBreakCount="1">
    <brk id="49" max="11" man="1"/>
  </rowBreaks>
  <colBreaks count="2" manualBreakCount="2">
    <brk id="9" max="25" man="1"/>
    <brk id="14" max="2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69"/>
  <sheetViews>
    <sheetView tabSelected="1" view="pageBreakPreview" topLeftCell="A36" zoomScale="70" zoomScaleNormal="70" zoomScaleSheetLayoutView="70" workbookViewId="0">
      <selection activeCell="B42" sqref="B42"/>
    </sheetView>
  </sheetViews>
  <sheetFormatPr defaultColWidth="9.140625" defaultRowHeight="15" x14ac:dyDescent="0.25"/>
  <cols>
    <col min="1" max="1" width="5" style="1301" customWidth="1"/>
    <col min="2" max="2" width="48.42578125" style="1301" customWidth="1"/>
    <col min="3" max="7" width="14.42578125" style="1301" hidden="1" customWidth="1"/>
    <col min="8" max="8" width="14.28515625" style="1301" hidden="1" customWidth="1"/>
    <col min="9" max="10" width="13.5703125" style="1301" hidden="1" customWidth="1"/>
    <col min="11" max="11" width="17.7109375" style="1301" hidden="1" customWidth="1"/>
    <col min="12" max="12" width="22.5703125" style="1301" hidden="1" customWidth="1"/>
    <col min="13" max="14" width="15" style="1301" customWidth="1"/>
    <col min="15" max="17" width="9.85546875" style="1301" hidden="1" customWidth="1"/>
    <col min="18" max="16384" width="9.140625" style="1301"/>
  </cols>
  <sheetData>
    <row r="1" spans="1:17" ht="21" customHeight="1" x14ac:dyDescent="0.25">
      <c r="A1" s="1813" t="s">
        <v>1190</v>
      </c>
      <c r="B1" s="1814"/>
      <c r="C1" s="1814"/>
      <c r="D1" s="1814"/>
      <c r="E1" s="1814"/>
      <c r="F1" s="1814"/>
      <c r="G1" s="1814"/>
      <c r="H1" s="1814"/>
      <c r="I1" s="1814"/>
      <c r="J1" s="1814"/>
      <c r="K1" s="1815"/>
      <c r="L1" s="1816"/>
      <c r="M1" s="1816"/>
      <c r="N1" s="1816"/>
      <c r="O1" s="1816"/>
      <c r="P1" s="1816"/>
      <c r="Q1" s="1817"/>
    </row>
    <row r="2" spans="1:17" ht="21" customHeight="1" x14ac:dyDescent="0.25">
      <c r="A2" s="1818" t="s">
        <v>47</v>
      </c>
      <c r="B2" s="1819"/>
      <c r="C2" s="1819"/>
      <c r="D2" s="1819"/>
      <c r="E2" s="1819"/>
      <c r="F2" s="1819"/>
      <c r="G2" s="1819"/>
      <c r="H2" s="1819"/>
      <c r="I2" s="2104"/>
      <c r="J2" s="2104"/>
      <c r="K2" s="2009"/>
      <c r="L2" s="2119" t="s">
        <v>174</v>
      </c>
      <c r="M2" s="2119"/>
      <c r="N2" s="2104"/>
      <c r="O2" s="2104"/>
      <c r="P2" s="2104"/>
      <c r="Q2" s="2105"/>
    </row>
    <row r="3" spans="1:17" ht="21" customHeight="1" thickBot="1" x14ac:dyDescent="0.3">
      <c r="A3" s="1820"/>
      <c r="B3" s="1821"/>
      <c r="C3" s="1821"/>
      <c r="D3" s="1821"/>
      <c r="E3" s="1821"/>
      <c r="F3" s="1821"/>
      <c r="G3" s="1821"/>
      <c r="H3" s="1822"/>
      <c r="I3" s="2120"/>
      <c r="J3" s="2120"/>
      <c r="K3" s="2011"/>
      <c r="L3" s="2106" t="s">
        <v>392</v>
      </c>
      <c r="M3" s="2106"/>
      <c r="N3" s="2120"/>
      <c r="O3" s="2120"/>
      <c r="P3" s="1822"/>
      <c r="Q3" s="1823"/>
    </row>
    <row r="4" spans="1:17" ht="21" customHeight="1" x14ac:dyDescent="0.25">
      <c r="A4" s="2123" t="s">
        <v>344</v>
      </c>
      <c r="B4" s="2126" t="s">
        <v>48</v>
      </c>
      <c r="C4" s="2116" t="s">
        <v>946</v>
      </c>
      <c r="D4" s="2117"/>
      <c r="E4" s="2117"/>
      <c r="F4" s="2117"/>
      <c r="G4" s="2118"/>
      <c r="H4" s="2130" t="s">
        <v>756</v>
      </c>
      <c r="I4" s="2130"/>
      <c r="J4" s="2130"/>
      <c r="K4" s="2121" t="s">
        <v>757</v>
      </c>
      <c r="L4" s="2122"/>
      <c r="M4" s="2012" t="s">
        <v>757</v>
      </c>
      <c r="N4" s="2012" t="s">
        <v>1111</v>
      </c>
      <c r="O4" s="2012"/>
      <c r="P4" s="2012"/>
      <c r="Q4" s="1824"/>
    </row>
    <row r="5" spans="1:17" ht="30.75" customHeight="1" x14ac:dyDescent="0.25">
      <c r="A5" s="2124"/>
      <c r="B5" s="2127"/>
      <c r="C5" s="1825" t="s">
        <v>1191</v>
      </c>
      <c r="D5" s="1825" t="s">
        <v>841</v>
      </c>
      <c r="E5" s="1825" t="s">
        <v>842</v>
      </c>
      <c r="F5" s="1825" t="s">
        <v>843</v>
      </c>
      <c r="G5" s="1825" t="s">
        <v>844</v>
      </c>
      <c r="H5" s="2114" t="s">
        <v>845</v>
      </c>
      <c r="I5" s="2129"/>
      <c r="J5" s="2115"/>
      <c r="K5" s="2114" t="s">
        <v>846</v>
      </c>
      <c r="L5" s="2115"/>
      <c r="M5" s="2010" t="s">
        <v>758</v>
      </c>
      <c r="N5" s="2010" t="s">
        <v>759</v>
      </c>
      <c r="O5" s="2010" t="s">
        <v>760</v>
      </c>
      <c r="P5" s="2010" t="s">
        <v>761</v>
      </c>
      <c r="Q5" s="1826" t="s">
        <v>762</v>
      </c>
    </row>
    <row r="6" spans="1:17" ht="31.5" x14ac:dyDescent="0.25">
      <c r="A6" s="2125"/>
      <c r="B6" s="2128"/>
      <c r="C6" s="1827" t="s">
        <v>763</v>
      </c>
      <c r="D6" s="1827" t="s">
        <v>763</v>
      </c>
      <c r="E6" s="1827" t="s">
        <v>763</v>
      </c>
      <c r="F6" s="1827" t="s">
        <v>763</v>
      </c>
      <c r="G6" s="1827" t="s">
        <v>763</v>
      </c>
      <c r="H6" s="1828" t="s">
        <v>764</v>
      </c>
      <c r="I6" s="1828" t="s">
        <v>765</v>
      </c>
      <c r="J6" s="1828" t="s">
        <v>766</v>
      </c>
      <c r="K6" s="1828" t="s">
        <v>764</v>
      </c>
      <c r="L6" s="1828" t="s">
        <v>767</v>
      </c>
      <c r="M6" s="1829" t="s">
        <v>767</v>
      </c>
      <c r="N6" s="1828" t="s">
        <v>768</v>
      </c>
      <c r="O6" s="1828" t="s">
        <v>768</v>
      </c>
      <c r="P6" s="1828" t="s">
        <v>768</v>
      </c>
      <c r="Q6" s="1830" t="s">
        <v>768</v>
      </c>
    </row>
    <row r="7" spans="1:17" ht="21" customHeight="1" x14ac:dyDescent="0.25">
      <c r="A7" s="1831" t="s">
        <v>49</v>
      </c>
      <c r="B7" s="1832" t="s">
        <v>50</v>
      </c>
      <c r="C7" s="1833">
        <f>C8/(1-C9)</f>
        <v>80922.513034410847</v>
      </c>
      <c r="D7" s="1833">
        <f t="shared" ref="D7:G7" si="0">D8/(1-D9)</f>
        <v>85553.680058133497</v>
      </c>
      <c r="E7" s="1833">
        <f t="shared" si="0"/>
        <v>93164.080489575776</v>
      </c>
      <c r="F7" s="1833">
        <f t="shared" si="0"/>
        <v>105508.62623120789</v>
      </c>
      <c r="G7" s="1833">
        <f t="shared" si="0"/>
        <v>118541.19321961634</v>
      </c>
      <c r="H7" s="1834">
        <f>H8/(1-H9)</f>
        <v>129948.65145228217</v>
      </c>
      <c r="I7" s="1834">
        <f>I8/(1-I9)</f>
        <v>115870.00207382828</v>
      </c>
      <c r="J7" s="1834">
        <f>J8/(1-J9)</f>
        <v>115870.00207382828</v>
      </c>
      <c r="K7" s="1834">
        <f>K8/(1-K9)</f>
        <v>115111.95562007466</v>
      </c>
      <c r="L7" s="1834">
        <f>L8/(1-L9)</f>
        <v>121003.22208046334</v>
      </c>
      <c r="M7" s="1833">
        <f t="shared" ref="M7:Q7" si="1">M8/(1-M9)</f>
        <v>122382.14514591443</v>
      </c>
      <c r="N7" s="1833">
        <f t="shared" si="1"/>
        <v>124721.50356884247</v>
      </c>
      <c r="O7" s="1833">
        <f t="shared" si="1"/>
        <v>129576.59873188408</v>
      </c>
      <c r="P7" s="1833">
        <f t="shared" si="1"/>
        <v>134569.99647568548</v>
      </c>
      <c r="Q7" s="1835">
        <f t="shared" si="1"/>
        <v>139894.08911420629</v>
      </c>
    </row>
    <row r="8" spans="1:17" ht="21" customHeight="1" x14ac:dyDescent="0.25">
      <c r="A8" s="1831" t="s">
        <v>51</v>
      </c>
      <c r="B8" s="1832" t="s">
        <v>779</v>
      </c>
      <c r="C8" s="1833">
        <f>77586.12+18.57</f>
        <v>77604.69</v>
      </c>
      <c r="D8" s="1836">
        <v>82413.86</v>
      </c>
      <c r="E8" s="1836">
        <v>89819.49</v>
      </c>
      <c r="F8" s="1836">
        <v>101763.07</v>
      </c>
      <c r="G8" s="1836">
        <v>114321.12674099801</v>
      </c>
      <c r="H8" s="1837">
        <v>125270.5</v>
      </c>
      <c r="I8" s="1838">
        <v>111745.03</v>
      </c>
      <c r="J8" s="1839">
        <f>I8</f>
        <v>111745.03</v>
      </c>
      <c r="K8" s="1839">
        <v>111013.97</v>
      </c>
      <c r="L8" s="1839">
        <v>116731.80834102299</v>
      </c>
      <c r="M8" s="1839">
        <v>118221.15221095334</v>
      </c>
      <c r="N8" s="1839">
        <v>120568.27750000001</v>
      </c>
      <c r="O8" s="1839">
        <v>125170.99437500001</v>
      </c>
      <c r="P8" s="1839">
        <v>130061.90159375001</v>
      </c>
      <c r="Q8" s="1840">
        <v>135277.58417343747</v>
      </c>
    </row>
    <row r="9" spans="1:17" ht="21" customHeight="1" x14ac:dyDescent="0.25">
      <c r="A9" s="1831" t="s">
        <v>52</v>
      </c>
      <c r="B9" s="1832" t="s">
        <v>53</v>
      </c>
      <c r="C9" s="1841">
        <v>4.1000000000000002E-2</v>
      </c>
      <c r="D9" s="1841">
        <v>3.6700000000000003E-2</v>
      </c>
      <c r="E9" s="1841">
        <v>3.5900000000000001E-2</v>
      </c>
      <c r="F9" s="1841">
        <v>3.5499999999999997E-2</v>
      </c>
      <c r="G9" s="1841">
        <v>3.56E-2</v>
      </c>
      <c r="H9" s="1842">
        <v>3.5999999999999997E-2</v>
      </c>
      <c r="I9" s="1841">
        <v>3.56E-2</v>
      </c>
      <c r="J9" s="1843">
        <v>3.56E-2</v>
      </c>
      <c r="K9" s="1843">
        <v>3.56E-2</v>
      </c>
      <c r="L9" s="1843">
        <v>3.5299999999999998E-2</v>
      </c>
      <c r="M9" s="1843">
        <v>3.4000000000000002E-2</v>
      </c>
      <c r="N9" s="1843">
        <v>3.3300000000000003E-2</v>
      </c>
      <c r="O9" s="1843">
        <v>3.4000000000000002E-2</v>
      </c>
      <c r="P9" s="1843">
        <v>3.3500000000000002E-2</v>
      </c>
      <c r="Q9" s="1844">
        <v>3.3000000000000002E-2</v>
      </c>
    </row>
    <row r="10" spans="1:17" ht="21" customHeight="1" x14ac:dyDescent="0.25">
      <c r="A10" s="1831" t="s">
        <v>54</v>
      </c>
      <c r="B10" s="1832" t="s">
        <v>947</v>
      </c>
      <c r="C10" s="1833">
        <f t="shared" ref="C10:L10" si="2">(C49+C50)/C8*10</f>
        <v>0.12466772304611996</v>
      </c>
      <c r="D10" s="1833">
        <f t="shared" si="2"/>
        <v>0.17622035905125671</v>
      </c>
      <c r="E10" s="1833">
        <f t="shared" si="2"/>
        <v>0.1775293981295151</v>
      </c>
      <c r="F10" s="1833">
        <f t="shared" si="2"/>
        <v>0.1943082102377611</v>
      </c>
      <c r="G10" s="1833">
        <f>(G49+G50)/G8*10</f>
        <v>0.257139487102725</v>
      </c>
      <c r="H10" s="1833">
        <f t="shared" si="2"/>
        <v>0.19045505526041645</v>
      </c>
      <c r="I10" s="1833">
        <f t="shared" si="2"/>
        <v>0.24325622356537915</v>
      </c>
      <c r="J10" s="1833">
        <f t="shared" si="2"/>
        <v>0.32777306309908061</v>
      </c>
      <c r="K10" s="1833">
        <f t="shared" si="2"/>
        <v>0.18482448650381564</v>
      </c>
      <c r="L10" s="1845">
        <f t="shared" si="2"/>
        <v>0.24985849804358812</v>
      </c>
      <c r="M10" s="1845">
        <f>(M49+M50)/M8*10</f>
        <v>0.2781275933942492</v>
      </c>
      <c r="N10" s="1845">
        <f t="shared" ref="N10:Q10" si="3">(N49+N50)/N8*10</f>
        <v>0.29420031696280213</v>
      </c>
      <c r="O10" s="1833">
        <f t="shared" si="3"/>
        <v>0.28338214962078817</v>
      </c>
      <c r="P10" s="1833">
        <f t="shared" si="3"/>
        <v>0.32315245345194665</v>
      </c>
      <c r="Q10" s="1835">
        <f t="shared" si="3"/>
        <v>0.3402048462244836</v>
      </c>
    </row>
    <row r="11" spans="1:17" ht="21" customHeight="1" x14ac:dyDescent="0.25">
      <c r="A11" s="1831" t="s">
        <v>55</v>
      </c>
      <c r="B11" s="1846" t="s">
        <v>56</v>
      </c>
      <c r="C11" s="1847"/>
      <c r="D11" s="1834"/>
      <c r="E11" s="1834"/>
      <c r="F11" s="1834"/>
      <c r="G11" s="1834"/>
      <c r="H11" s="1837"/>
      <c r="I11" s="1834"/>
      <c r="J11" s="1839"/>
      <c r="K11" s="1839"/>
      <c r="L11" s="1839"/>
      <c r="M11" s="1839"/>
      <c r="N11" s="1839"/>
      <c r="O11" s="1839"/>
      <c r="P11" s="1839"/>
      <c r="Q11" s="1840"/>
    </row>
    <row r="12" spans="1:17" ht="21" customHeight="1" x14ac:dyDescent="0.25">
      <c r="A12" s="1831" t="s">
        <v>57</v>
      </c>
      <c r="B12" s="1832" t="s">
        <v>58</v>
      </c>
      <c r="C12" s="1834" t="str">
        <f>IFERROR((C49+C50)/C11,"-")</f>
        <v>-</v>
      </c>
      <c r="D12" s="1834" t="str">
        <f t="shared" ref="D12:L12" si="4">IFERROR((D49+D50)/D11,"-")</f>
        <v>-</v>
      </c>
      <c r="E12" s="1834" t="str">
        <f t="shared" si="4"/>
        <v>-</v>
      </c>
      <c r="F12" s="1834" t="str">
        <f t="shared" si="4"/>
        <v>-</v>
      </c>
      <c r="G12" s="1834" t="str">
        <f t="shared" si="4"/>
        <v>-</v>
      </c>
      <c r="H12" s="1834" t="str">
        <f t="shared" si="4"/>
        <v>-</v>
      </c>
      <c r="I12" s="1834" t="str">
        <f t="shared" si="4"/>
        <v>-</v>
      </c>
      <c r="J12" s="1834" t="str">
        <f t="shared" si="4"/>
        <v>-</v>
      </c>
      <c r="K12" s="1834" t="str">
        <f t="shared" si="4"/>
        <v>-</v>
      </c>
      <c r="L12" s="1834" t="str">
        <f t="shared" si="4"/>
        <v>-</v>
      </c>
      <c r="M12" s="1848" t="str">
        <f t="shared" ref="M12:Q12" si="5">IFERROR((M49+M50)/M11,"-")</f>
        <v>-</v>
      </c>
      <c r="N12" s="1848" t="str">
        <f t="shared" si="5"/>
        <v>-</v>
      </c>
      <c r="O12" s="1848" t="str">
        <f t="shared" si="5"/>
        <v>-</v>
      </c>
      <c r="P12" s="1848" t="str">
        <f t="shared" si="5"/>
        <v>-</v>
      </c>
      <c r="Q12" s="1849" t="str">
        <f t="shared" si="5"/>
        <v>-</v>
      </c>
    </row>
    <row r="13" spans="1:17" ht="30" customHeight="1" x14ac:dyDescent="0.25">
      <c r="A13" s="1831" t="s">
        <v>59</v>
      </c>
      <c r="B13" s="1832" t="s">
        <v>60</v>
      </c>
      <c r="C13" s="1834">
        <v>12327</v>
      </c>
      <c r="D13" s="1834">
        <v>13003</v>
      </c>
      <c r="E13" s="1834">
        <v>14503</v>
      </c>
      <c r="F13" s="1834">
        <v>16110</v>
      </c>
      <c r="G13" s="1834">
        <v>18061</v>
      </c>
      <c r="H13" s="1837"/>
      <c r="I13" s="1834">
        <v>20062</v>
      </c>
      <c r="J13" s="1839">
        <f>I13</f>
        <v>20062</v>
      </c>
      <c r="K13" s="1839"/>
      <c r="L13" s="1850">
        <v>0</v>
      </c>
      <c r="M13" s="1839">
        <v>23867</v>
      </c>
      <c r="N13" s="1839">
        <v>25486</v>
      </c>
      <c r="O13" s="1839">
        <v>28500</v>
      </c>
      <c r="P13" s="1839">
        <v>30000</v>
      </c>
      <c r="Q13" s="1840">
        <v>30792</v>
      </c>
    </row>
    <row r="14" spans="1:17" ht="21" customHeight="1" x14ac:dyDescent="0.25">
      <c r="A14" s="1831"/>
      <c r="B14" s="1851"/>
      <c r="C14" s="1852"/>
      <c r="D14" s="1852"/>
      <c r="E14" s="1852"/>
      <c r="F14" s="1853"/>
      <c r="G14" s="1854"/>
      <c r="H14" s="1854"/>
      <c r="I14" s="1839"/>
      <c r="J14" s="1839"/>
      <c r="K14" s="1839"/>
      <c r="L14" s="1839"/>
      <c r="M14" s="1855"/>
      <c r="N14" s="1855"/>
      <c r="O14" s="1855"/>
      <c r="P14" s="1855"/>
      <c r="Q14" s="1856"/>
    </row>
    <row r="15" spans="1:17" ht="21" customHeight="1" x14ac:dyDescent="0.25">
      <c r="A15" s="1831" t="s">
        <v>369</v>
      </c>
      <c r="B15" s="1857" t="s">
        <v>370</v>
      </c>
      <c r="C15" s="1852"/>
      <c r="D15" s="1852"/>
      <c r="E15" s="1852"/>
      <c r="F15" s="1853"/>
      <c r="G15" s="1854"/>
      <c r="H15" s="1854"/>
      <c r="I15" s="1839"/>
      <c r="J15" s="1839"/>
      <c r="K15" s="1839"/>
      <c r="L15" s="1839"/>
      <c r="M15" s="1839"/>
      <c r="N15" s="1839"/>
      <c r="O15" s="1839"/>
      <c r="P15" s="1839"/>
      <c r="Q15" s="1840"/>
    </row>
    <row r="16" spans="1:17" ht="21" customHeight="1" x14ac:dyDescent="0.25">
      <c r="A16" s="1858">
        <v>1</v>
      </c>
      <c r="B16" s="1857" t="s">
        <v>61</v>
      </c>
      <c r="C16" s="1852"/>
      <c r="D16" s="1852"/>
      <c r="E16" s="1852"/>
      <c r="F16" s="1853"/>
      <c r="G16" s="1854"/>
      <c r="H16" s="1854"/>
      <c r="I16" s="1839"/>
      <c r="J16" s="1839"/>
      <c r="K16" s="1839"/>
      <c r="L16" s="1839"/>
      <c r="M16" s="1839"/>
      <c r="N16" s="1839"/>
      <c r="O16" s="1839"/>
      <c r="P16" s="1839"/>
      <c r="Q16" s="1840"/>
    </row>
    <row r="17" spans="1:17" ht="30" customHeight="1" x14ac:dyDescent="0.25">
      <c r="A17" s="1858" t="s">
        <v>62</v>
      </c>
      <c r="B17" s="1859" t="s">
        <v>389</v>
      </c>
      <c r="C17" s="1860">
        <v>1051.48</v>
      </c>
      <c r="D17" s="1860">
        <v>1304.9100000000001</v>
      </c>
      <c r="E17" s="1860">
        <v>1619.26</v>
      </c>
      <c r="F17" s="1861">
        <v>1784.21</v>
      </c>
      <c r="G17" s="1861">
        <v>2069.41</v>
      </c>
      <c r="H17" s="1838">
        <f>H49</f>
        <v>2385.8399999999997</v>
      </c>
      <c r="I17" s="1838">
        <v>2171.1382000000003</v>
      </c>
      <c r="J17" s="1838">
        <v>2171.1382000000003</v>
      </c>
      <c r="K17" s="1838">
        <f>K49</f>
        <v>2051.8099999999995</v>
      </c>
      <c r="L17" s="1838">
        <v>2222.4540235999998</v>
      </c>
      <c r="M17" s="1839">
        <f>M42</f>
        <v>3288.0564552727674</v>
      </c>
      <c r="N17" s="1839">
        <f t="shared" ref="N17" si="6">N42</f>
        <v>3547.1225456159086</v>
      </c>
      <c r="O17" s="1839">
        <v>3547.1225456159095</v>
      </c>
      <c r="P17" s="1839">
        <v>4202.9822600645957</v>
      </c>
      <c r="Q17" s="1840">
        <v>4602.2089721343928</v>
      </c>
    </row>
    <row r="18" spans="1:17" ht="21" customHeight="1" thickBot="1" x14ac:dyDescent="0.3">
      <c r="A18" s="1862" t="s">
        <v>63</v>
      </c>
      <c r="B18" s="1863" t="s">
        <v>66</v>
      </c>
      <c r="C18" s="1864">
        <v>0</v>
      </c>
      <c r="D18" s="1864">
        <v>0</v>
      </c>
      <c r="E18" s="1864">
        <v>0</v>
      </c>
      <c r="F18" s="1865">
        <v>0</v>
      </c>
      <c r="G18" s="1865">
        <v>132.07</v>
      </c>
      <c r="H18" s="1865">
        <v>0</v>
      </c>
      <c r="I18" s="1866">
        <v>0</v>
      </c>
      <c r="J18" s="1866">
        <v>236.73902669375087</v>
      </c>
      <c r="K18" s="1866">
        <v>0</v>
      </c>
      <c r="L18" s="1866">
        <v>0</v>
      </c>
      <c r="M18" s="1867">
        <v>0</v>
      </c>
      <c r="N18" s="1867">
        <v>0</v>
      </c>
      <c r="O18" s="1867">
        <v>0</v>
      </c>
      <c r="P18" s="1867">
        <v>0</v>
      </c>
      <c r="Q18" s="1868">
        <v>0</v>
      </c>
    </row>
    <row r="19" spans="1:17" ht="21" customHeight="1" thickBot="1" x14ac:dyDescent="0.3">
      <c r="A19" s="1869"/>
      <c r="B19" s="1870" t="s">
        <v>374</v>
      </c>
      <c r="C19" s="1871">
        <f>SUM(C17:C18)</f>
        <v>1051.48</v>
      </c>
      <c r="D19" s="1871">
        <f>SUM(D17:D18)</f>
        <v>1304.9100000000001</v>
      </c>
      <c r="E19" s="1871">
        <f t="shared" ref="E19:I19" si="7">SUM(E17:E18)</f>
        <v>1619.26</v>
      </c>
      <c r="F19" s="1871">
        <f t="shared" si="7"/>
        <v>1784.21</v>
      </c>
      <c r="G19" s="1871">
        <f>SUM(G17:G18)</f>
        <v>2201.48</v>
      </c>
      <c r="H19" s="1871">
        <f t="shared" si="7"/>
        <v>2385.8399999999997</v>
      </c>
      <c r="I19" s="1871">
        <f t="shared" si="7"/>
        <v>2171.1382000000003</v>
      </c>
      <c r="J19" s="1871">
        <f>SUM(J17:J18)</f>
        <v>2407.8772266937513</v>
      </c>
      <c r="K19" s="1871">
        <f t="shared" ref="K19" si="8">SUM(K17:K18)</f>
        <v>2051.8099999999995</v>
      </c>
      <c r="L19" s="1871">
        <f t="shared" ref="L19" si="9">SUM(L17:L18)</f>
        <v>2222.4540235999998</v>
      </c>
      <c r="M19" s="1871">
        <f t="shared" ref="M19:Q19" si="10">SUM(M17:M18)</f>
        <v>3288.0564552727674</v>
      </c>
      <c r="N19" s="1871">
        <f t="shared" si="10"/>
        <v>3547.1225456159086</v>
      </c>
      <c r="O19" s="1871">
        <f t="shared" si="10"/>
        <v>3547.1225456159095</v>
      </c>
      <c r="P19" s="1871">
        <f t="shared" si="10"/>
        <v>4202.9822600645957</v>
      </c>
      <c r="Q19" s="1872">
        <f t="shared" si="10"/>
        <v>4602.2089721343928</v>
      </c>
    </row>
    <row r="20" spans="1:17" ht="21" customHeight="1" x14ac:dyDescent="0.25">
      <c r="A20" s="1873"/>
      <c r="B20" s="1874"/>
      <c r="C20" s="1875"/>
      <c r="D20" s="1875"/>
      <c r="E20" s="1875"/>
      <c r="F20" s="1876"/>
      <c r="G20" s="1877"/>
      <c r="H20" s="1877"/>
      <c r="I20" s="1855"/>
      <c r="J20" s="1855"/>
      <c r="K20" s="1855"/>
      <c r="L20" s="1855"/>
      <c r="M20" s="1855"/>
      <c r="N20" s="1855"/>
      <c r="O20" s="1855"/>
      <c r="P20" s="1855"/>
      <c r="Q20" s="1856"/>
    </row>
    <row r="21" spans="1:17" ht="21" customHeight="1" x14ac:dyDescent="0.25">
      <c r="A21" s="1858" t="s">
        <v>172</v>
      </c>
      <c r="B21" s="1857" t="s">
        <v>68</v>
      </c>
      <c r="C21" s="1852"/>
      <c r="D21" s="1852"/>
      <c r="E21" s="1852"/>
      <c r="F21" s="1853"/>
      <c r="G21" s="1854"/>
      <c r="H21" s="1854"/>
      <c r="I21" s="1839"/>
      <c r="J21" s="1839"/>
      <c r="K21" s="1839"/>
      <c r="L21" s="1839"/>
      <c r="M21" s="1839"/>
      <c r="N21" s="1839"/>
      <c r="O21" s="1839"/>
      <c r="P21" s="1839"/>
      <c r="Q21" s="1840"/>
    </row>
    <row r="22" spans="1:17" ht="21" customHeight="1" x14ac:dyDescent="0.25">
      <c r="A22" s="1858" t="s">
        <v>62</v>
      </c>
      <c r="B22" s="1857" t="s">
        <v>860</v>
      </c>
      <c r="C22" s="1838">
        <f>C26-SUM('F30'!C10:C12)</f>
        <v>491.77999999999992</v>
      </c>
      <c r="D22" s="1838">
        <f>D26-SUM('F30'!D10:D12)</f>
        <v>527.15000000000009</v>
      </c>
      <c r="E22" s="1838">
        <f>E26-SUM('F30'!E10:E12)</f>
        <v>428.02</v>
      </c>
      <c r="F22" s="1838">
        <f>F26-SUM('F30'!F10:F12)</f>
        <v>409.63000000000005</v>
      </c>
      <c r="G22" s="1838">
        <f>G26</f>
        <v>923.28148613523808</v>
      </c>
      <c r="H22" s="1839">
        <f t="shared" ref="H22:L22" si="11">H26</f>
        <v>771.44</v>
      </c>
      <c r="I22" s="1839">
        <f t="shared" si="11"/>
        <v>763.85340000000008</v>
      </c>
      <c r="J22" s="1839">
        <f t="shared" si="11"/>
        <v>1237.3314533875018</v>
      </c>
      <c r="K22" s="1839">
        <f t="shared" si="11"/>
        <v>368.32</v>
      </c>
      <c r="L22" s="1839">
        <f t="shared" si="11"/>
        <v>912.65176770000005</v>
      </c>
      <c r="M22" s="1839"/>
      <c r="N22" s="1839"/>
      <c r="O22" s="1839">
        <f t="shared" ref="O22:Q22" si="12">O26</f>
        <v>1153.6928833502498</v>
      </c>
      <c r="P22" s="1839">
        <f t="shared" si="12"/>
        <v>992.15411055825439</v>
      </c>
      <c r="Q22" s="1840">
        <f t="shared" si="12"/>
        <v>1031.9700412753746</v>
      </c>
    </row>
    <row r="23" spans="1:17" ht="21" customHeight="1" x14ac:dyDescent="0.25">
      <c r="A23" s="1858" t="s">
        <v>365</v>
      </c>
      <c r="B23" s="1859" t="s">
        <v>69</v>
      </c>
      <c r="C23" s="1860">
        <v>140.12</v>
      </c>
      <c r="D23" s="1860">
        <v>154.68</v>
      </c>
      <c r="E23" s="1838">
        <v>167.81</v>
      </c>
      <c r="F23" s="1878">
        <v>205.35</v>
      </c>
      <c r="G23" s="1879">
        <v>344.93989799178604</v>
      </c>
      <c r="H23" s="1854">
        <v>289.19</v>
      </c>
      <c r="I23" s="1839">
        <v>429.3965</v>
      </c>
      <c r="J23" s="1880">
        <v>423.69813822558893</v>
      </c>
      <c r="K23" s="1839">
        <v>332.35</v>
      </c>
      <c r="L23" s="1880">
        <v>460.18577850000003</v>
      </c>
      <c r="M23" s="1839">
        <f>F22D!L8</f>
        <v>473.82417590735912</v>
      </c>
      <c r="N23" s="1839">
        <f>F22D!M8</f>
        <v>487.86677069006379</v>
      </c>
      <c r="O23" s="1839">
        <v>487.86677069006379</v>
      </c>
      <c r="P23" s="1839">
        <v>497.61697856539024</v>
      </c>
      <c r="Q23" s="1840">
        <v>512.3647139961671</v>
      </c>
    </row>
    <row r="24" spans="1:17" ht="21" customHeight="1" x14ac:dyDescent="0.25">
      <c r="A24" s="1858" t="s">
        <v>366</v>
      </c>
      <c r="B24" s="1859" t="s">
        <v>1181</v>
      </c>
      <c r="C24" s="1860">
        <v>415.42</v>
      </c>
      <c r="D24" s="1860">
        <v>452.49</v>
      </c>
      <c r="E24" s="1838">
        <v>473.99</v>
      </c>
      <c r="F24" s="1878">
        <v>513.86</v>
      </c>
      <c r="G24" s="1879">
        <v>540.19974826549071</v>
      </c>
      <c r="H24" s="1854">
        <f>782.09-327.63</f>
        <v>454.46000000000004</v>
      </c>
      <c r="I24" s="1839">
        <v>274.8569</v>
      </c>
      <c r="J24" s="1839">
        <v>775.82115422449272</v>
      </c>
      <c r="K24" s="1839">
        <f>744.89-734.98</f>
        <v>9.9099999999999682</v>
      </c>
      <c r="L24" s="1839">
        <v>385.0025296</v>
      </c>
      <c r="M24" s="1839">
        <f>F22A!K10</f>
        <v>582.63048792931056</v>
      </c>
      <c r="N24" s="1839">
        <f>F22A!L10</f>
        <v>613.49737271776735</v>
      </c>
      <c r="O24" s="1839">
        <v>613.49737271776735</v>
      </c>
      <c r="P24" s="1839">
        <v>446.05596477554496</v>
      </c>
      <c r="Q24" s="1840">
        <v>469.68733724776814</v>
      </c>
    </row>
    <row r="25" spans="1:17" ht="21" customHeight="1" x14ac:dyDescent="0.25">
      <c r="A25" s="1858" t="s">
        <v>371</v>
      </c>
      <c r="B25" s="1859" t="s">
        <v>1182</v>
      </c>
      <c r="C25" s="1860">
        <v>24.06</v>
      </c>
      <c r="D25" s="1860">
        <v>26.13</v>
      </c>
      <c r="E25" s="1838">
        <v>28.35</v>
      </c>
      <c r="F25" s="1878">
        <v>62.51</v>
      </c>
      <c r="G25" s="1879">
        <v>38.141839877961218</v>
      </c>
      <c r="H25" s="1854">
        <v>27.79</v>
      </c>
      <c r="I25" s="1839">
        <v>59.6</v>
      </c>
      <c r="J25" s="1839">
        <v>37.812160937420259</v>
      </c>
      <c r="K25" s="1839">
        <v>26.06</v>
      </c>
      <c r="L25" s="1839">
        <v>67.463459599999993</v>
      </c>
      <c r="M25" s="1839">
        <f>F22E!K11</f>
        <v>50.822526905073495</v>
      </c>
      <c r="N25" s="1839">
        <f>F22E!L11</f>
        <v>52.328739942418785</v>
      </c>
      <c r="O25" s="1839">
        <v>52.328739942418785</v>
      </c>
      <c r="P25" s="1839">
        <v>48.481167217319133</v>
      </c>
      <c r="Q25" s="1840">
        <v>49.917990031439253</v>
      </c>
    </row>
    <row r="26" spans="1:17" ht="21" customHeight="1" x14ac:dyDescent="0.25">
      <c r="A26" s="1858"/>
      <c r="B26" s="1859" t="s">
        <v>1184</v>
      </c>
      <c r="C26" s="1860">
        <f>SUM(C23:C25)</f>
        <v>579.59999999999991</v>
      </c>
      <c r="D26" s="1860">
        <f>SUM(D23:D25)</f>
        <v>633.30000000000007</v>
      </c>
      <c r="E26" s="1860">
        <f t="shared" ref="E26:F26" si="13">SUM(E23:E25)</f>
        <v>670.15</v>
      </c>
      <c r="F26" s="1860">
        <f t="shared" si="13"/>
        <v>781.72</v>
      </c>
      <c r="G26" s="1879">
        <v>923.28148613523808</v>
      </c>
      <c r="H26" s="1860">
        <f t="shared" ref="H26:L26" si="14">SUM(H23:H25)</f>
        <v>771.44</v>
      </c>
      <c r="I26" s="1860">
        <f t="shared" si="14"/>
        <v>763.85340000000008</v>
      </c>
      <c r="J26" s="1860">
        <f t="shared" si="14"/>
        <v>1237.3314533875018</v>
      </c>
      <c r="K26" s="1860">
        <f t="shared" si="14"/>
        <v>368.32</v>
      </c>
      <c r="L26" s="1860">
        <f t="shared" si="14"/>
        <v>912.65176770000005</v>
      </c>
      <c r="M26" s="1860">
        <f>SUM(M23:M25)</f>
        <v>1107.2771907417432</v>
      </c>
      <c r="N26" s="1860">
        <f>SUM(N23:N25)</f>
        <v>1153.6928833502498</v>
      </c>
      <c r="O26" s="1860">
        <f t="shared" ref="O26:Q26" si="15">SUM(O23:O25)</f>
        <v>1153.6928833502498</v>
      </c>
      <c r="P26" s="1860">
        <f t="shared" si="15"/>
        <v>992.15411055825439</v>
      </c>
      <c r="Q26" s="1881">
        <f t="shared" si="15"/>
        <v>1031.9700412753746</v>
      </c>
    </row>
    <row r="27" spans="1:17" ht="21" customHeight="1" x14ac:dyDescent="0.25">
      <c r="A27" s="1858" t="s">
        <v>63</v>
      </c>
      <c r="B27" s="1859" t="s">
        <v>71</v>
      </c>
      <c r="C27" s="1860">
        <v>375.64</v>
      </c>
      <c r="D27" s="1860">
        <v>524.13</v>
      </c>
      <c r="E27" s="1860">
        <v>613.45000000000005</v>
      </c>
      <c r="F27" s="1878">
        <v>793.25</v>
      </c>
      <c r="G27" s="1879">
        <v>1009.6059044270045</v>
      </c>
      <c r="H27" s="1854">
        <v>968.5</v>
      </c>
      <c r="I27" s="1839">
        <v>1044.9692</v>
      </c>
      <c r="J27" s="1839">
        <v>1146.7708708919365</v>
      </c>
      <c r="K27" s="1839">
        <v>1205.52</v>
      </c>
      <c r="L27" s="1839">
        <v>1240.0828999999999</v>
      </c>
      <c r="M27" s="1839">
        <f>F23A!L16</f>
        <v>1062.1487480375549</v>
      </c>
      <c r="N27" s="1839">
        <f>F23A!M16</f>
        <v>1181.1610097507669</v>
      </c>
      <c r="O27" s="1839">
        <v>1181.1610097507669</v>
      </c>
      <c r="P27" s="1839">
        <v>1840.2251615282685</v>
      </c>
      <c r="Q27" s="1840">
        <v>2037.1530362551127</v>
      </c>
    </row>
    <row r="28" spans="1:17" ht="21" customHeight="1" x14ac:dyDescent="0.25">
      <c r="A28" s="1858" t="s">
        <v>65</v>
      </c>
      <c r="B28" s="1859" t="s">
        <v>367</v>
      </c>
      <c r="C28" s="1860">
        <f>742.61-'F30'!C8</f>
        <v>414.97</v>
      </c>
      <c r="D28" s="1860">
        <f>797.85-'F30'!D8</f>
        <v>323.96000000000004</v>
      </c>
      <c r="E28" s="1860">
        <f>887.44-'F30'!E8</f>
        <v>460.40000000000003</v>
      </c>
      <c r="F28" s="1860">
        <f>1105.65-'F30'!F8</f>
        <v>648.71</v>
      </c>
      <c r="G28" s="1879">
        <v>845.72168969985023</v>
      </c>
      <c r="H28" s="1854">
        <f>1140.35-631.65</f>
        <v>508.69999999999993</v>
      </c>
      <c r="I28" s="1839">
        <v>1062.874</v>
      </c>
      <c r="J28" s="1839">
        <v>1080.6436302790808</v>
      </c>
      <c r="K28" s="1839">
        <f>1307.28-904.73</f>
        <v>402.54999999999995</v>
      </c>
      <c r="L28" s="1839">
        <v>1090.0582505</v>
      </c>
      <c r="M28" s="1839">
        <f>'F24'!H18-'F30'!L8</f>
        <v>1125.116988817374</v>
      </c>
      <c r="N28" s="1839">
        <f>'F24'!I18-'F30'!M8</f>
        <v>1207.5949344717162</v>
      </c>
      <c r="O28" s="1839">
        <v>1207.5949344717162</v>
      </c>
      <c r="P28" s="1839">
        <v>1367.1830960953748</v>
      </c>
      <c r="Q28" s="1840">
        <v>1518.4575570439449</v>
      </c>
    </row>
    <row r="29" spans="1:17" ht="21" customHeight="1" x14ac:dyDescent="0.25">
      <c r="A29" s="1858" t="s">
        <v>70</v>
      </c>
      <c r="B29" s="1859" t="s">
        <v>1075</v>
      </c>
      <c r="C29" s="1860">
        <v>41.34</v>
      </c>
      <c r="D29" s="1860">
        <v>42.79</v>
      </c>
      <c r="E29" s="1860">
        <v>46.37</v>
      </c>
      <c r="F29" s="1878">
        <v>59.04</v>
      </c>
      <c r="G29" s="1879">
        <v>81.108059811691859</v>
      </c>
      <c r="H29" s="1854">
        <v>71.040000000000006</v>
      </c>
      <c r="I29" s="1839">
        <v>0</v>
      </c>
      <c r="J29" s="1839">
        <v>101.99855551654663</v>
      </c>
      <c r="K29" s="1839">
        <v>54.99</v>
      </c>
      <c r="L29" s="1839">
        <v>0</v>
      </c>
      <c r="M29" s="1839">
        <f>'F26'!K14</f>
        <v>54.043968062687881</v>
      </c>
      <c r="N29" s="1839">
        <f>'F26'!L14</f>
        <v>55.48021604134491</v>
      </c>
      <c r="O29" s="1839">
        <v>55.480216041344903</v>
      </c>
      <c r="P29" s="1839">
        <v>48.834180999585314</v>
      </c>
      <c r="Q29" s="1840">
        <v>50.794634296714683</v>
      </c>
    </row>
    <row r="30" spans="1:17" ht="21" customHeight="1" x14ac:dyDescent="0.25">
      <c r="A30" s="1858" t="s">
        <v>72</v>
      </c>
      <c r="B30" s="1859" t="s">
        <v>1198</v>
      </c>
      <c r="C30" s="1860">
        <v>2.87</v>
      </c>
      <c r="D30" s="1860">
        <v>1.75</v>
      </c>
      <c r="E30" s="1860">
        <v>1.26</v>
      </c>
      <c r="F30" s="1878">
        <v>1.1599999999999999</v>
      </c>
      <c r="G30" s="1879">
        <v>0.85030000000000006</v>
      </c>
      <c r="H30" s="1854">
        <v>0.54</v>
      </c>
      <c r="I30" s="1839">
        <v>0.436</v>
      </c>
      <c r="J30" s="1839">
        <v>0.436</v>
      </c>
      <c r="K30" s="1839">
        <v>0.56000000000000005</v>
      </c>
      <c r="L30" s="1839">
        <v>8.5012400000000002E-2</v>
      </c>
      <c r="M30" s="1839">
        <v>8.770530271031747E-2</v>
      </c>
      <c r="N30" s="1839">
        <v>9.0483507388432999E-2</v>
      </c>
      <c r="O30" s="1839">
        <v>9.0483507388432999E-2</v>
      </c>
      <c r="P30" s="1839">
        <v>9.6062536127659234E-2</v>
      </c>
      <c r="Q30" s="1840">
        <v>0.10198555641375925</v>
      </c>
    </row>
    <row r="31" spans="1:17" ht="26.25" customHeight="1" x14ac:dyDescent="0.25">
      <c r="A31" s="1858" t="s">
        <v>74</v>
      </c>
      <c r="B31" s="1859" t="s">
        <v>76</v>
      </c>
      <c r="C31" s="1860">
        <v>0</v>
      </c>
      <c r="D31" s="1860">
        <v>0</v>
      </c>
      <c r="E31" s="1860">
        <v>0</v>
      </c>
      <c r="F31" s="1861">
        <v>0</v>
      </c>
      <c r="G31" s="1861">
        <v>0</v>
      </c>
      <c r="H31" s="1854">
        <v>0</v>
      </c>
      <c r="I31" s="1839">
        <v>0</v>
      </c>
      <c r="J31" s="1839">
        <v>0</v>
      </c>
      <c r="K31" s="1839">
        <v>0</v>
      </c>
      <c r="L31" s="1839">
        <v>0</v>
      </c>
      <c r="M31" s="1839">
        <v>0</v>
      </c>
      <c r="N31" s="1839">
        <v>0</v>
      </c>
      <c r="O31" s="1839">
        <v>0</v>
      </c>
      <c r="P31" s="1839">
        <v>0</v>
      </c>
      <c r="Q31" s="1840">
        <v>0</v>
      </c>
    </row>
    <row r="32" spans="1:17" ht="21" customHeight="1" x14ac:dyDescent="0.25">
      <c r="A32" s="1858" t="s">
        <v>75</v>
      </c>
      <c r="B32" s="1859" t="s">
        <v>90</v>
      </c>
      <c r="C32" s="1860">
        <v>67.61</v>
      </c>
      <c r="D32" s="1860">
        <v>75.41</v>
      </c>
      <c r="E32" s="1860">
        <v>87.17</v>
      </c>
      <c r="F32" s="1878">
        <v>110.97</v>
      </c>
      <c r="G32" s="1879">
        <v>140.74014944479998</v>
      </c>
      <c r="H32" s="1854">
        <v>138.16999999999999</v>
      </c>
      <c r="I32" s="1839">
        <v>0</v>
      </c>
      <c r="J32" s="1839">
        <v>164.07506684479998</v>
      </c>
      <c r="K32" s="1839">
        <v>86.13</v>
      </c>
      <c r="L32" s="1839">
        <v>0</v>
      </c>
      <c r="M32" s="1839">
        <f>'F25'!L13</f>
        <v>169.76762277058447</v>
      </c>
      <c r="N32" s="1839">
        <f>'F25'!M13</f>
        <v>186.78662186199253</v>
      </c>
      <c r="O32" s="1839">
        <v>186.78662186199253</v>
      </c>
      <c r="P32" s="1839">
        <v>206.82833850662792</v>
      </c>
      <c r="Q32" s="1840">
        <v>231.62909745590341</v>
      </c>
    </row>
    <row r="33" spans="1:18" ht="21" customHeight="1" thickBot="1" x14ac:dyDescent="0.3">
      <c r="A33" s="1882" t="s">
        <v>1018</v>
      </c>
      <c r="B33" s="1863" t="s">
        <v>372</v>
      </c>
      <c r="C33" s="1864">
        <v>0</v>
      </c>
      <c r="D33" s="1864">
        <v>0</v>
      </c>
      <c r="E33" s="1864">
        <v>0</v>
      </c>
      <c r="F33" s="1883">
        <v>0</v>
      </c>
      <c r="G33" s="1865">
        <v>0</v>
      </c>
      <c r="H33" s="1884">
        <v>0</v>
      </c>
      <c r="I33" s="1867">
        <v>0</v>
      </c>
      <c r="J33" s="1867">
        <v>0</v>
      </c>
      <c r="K33" s="1867">
        <v>0</v>
      </c>
      <c r="L33" s="1867">
        <v>0</v>
      </c>
      <c r="M33" s="1867">
        <v>0</v>
      </c>
      <c r="N33" s="1867">
        <v>0</v>
      </c>
      <c r="O33" s="1867">
        <v>0</v>
      </c>
      <c r="P33" s="1867">
        <v>0</v>
      </c>
      <c r="Q33" s="1868">
        <v>0</v>
      </c>
    </row>
    <row r="34" spans="1:18" ht="21" customHeight="1" thickBot="1" x14ac:dyDescent="0.3">
      <c r="A34" s="1885"/>
      <c r="B34" s="1886" t="s">
        <v>375</v>
      </c>
      <c r="C34" s="1887">
        <f>SUM(C22,C27:C33)</f>
        <v>1394.2099999999996</v>
      </c>
      <c r="D34" s="1887">
        <f>SUM(D22,D27:D33)</f>
        <v>1495.1900000000003</v>
      </c>
      <c r="E34" s="1887">
        <f t="shared" ref="E34:F34" si="16">SUM(E22,E27:E33)</f>
        <v>1636.67</v>
      </c>
      <c r="F34" s="1887">
        <f t="shared" si="16"/>
        <v>2022.7600000000002</v>
      </c>
      <c r="G34" s="1887">
        <f t="shared" ref="G34:K34" si="17">SUM(G26:G33)</f>
        <v>3001.3075895185848</v>
      </c>
      <c r="H34" s="1887">
        <f t="shared" si="17"/>
        <v>2458.39</v>
      </c>
      <c r="I34" s="1887">
        <f t="shared" si="17"/>
        <v>2872.1326000000004</v>
      </c>
      <c r="J34" s="1887">
        <f t="shared" si="17"/>
        <v>3731.2555769198657</v>
      </c>
      <c r="K34" s="1887">
        <f t="shared" si="17"/>
        <v>2118.0699999999997</v>
      </c>
      <c r="L34" s="1887">
        <f>SUM(L26:L33)</f>
        <v>3242.8779305999997</v>
      </c>
      <c r="M34" s="1887">
        <f>SUM(M26:M33)</f>
        <v>3518.4422237326544</v>
      </c>
      <c r="N34" s="1887">
        <f>SUM(N26:N33)</f>
        <v>3784.8061489834586</v>
      </c>
      <c r="O34" s="1887">
        <f t="shared" ref="O34:Q34" si="18">SUM(O22,O27:O33)</f>
        <v>3784.8061489834586</v>
      </c>
      <c r="P34" s="1887">
        <f t="shared" si="18"/>
        <v>4455.3209502242389</v>
      </c>
      <c r="Q34" s="1888">
        <f t="shared" si="18"/>
        <v>4870.1063518834635</v>
      </c>
    </row>
    <row r="35" spans="1:18" ht="21" customHeight="1" x14ac:dyDescent="0.25">
      <c r="A35" s="1889"/>
      <c r="B35" s="1890"/>
      <c r="C35" s="1891"/>
      <c r="D35" s="1891"/>
      <c r="E35" s="1891"/>
      <c r="F35" s="1877"/>
      <c r="G35" s="1877"/>
      <c r="H35" s="1877"/>
      <c r="I35" s="1855"/>
      <c r="J35" s="1855"/>
      <c r="K35" s="1855"/>
      <c r="L35" s="1855"/>
      <c r="M35" s="1855"/>
      <c r="N35" s="1855"/>
      <c r="O35" s="1855"/>
      <c r="P35" s="1855"/>
      <c r="Q35" s="1856"/>
    </row>
    <row r="36" spans="1:18" ht="21" customHeight="1" x14ac:dyDescent="0.25">
      <c r="A36" s="1858" t="s">
        <v>249</v>
      </c>
      <c r="B36" s="1857" t="s">
        <v>376</v>
      </c>
      <c r="C36" s="1852"/>
      <c r="D36" s="1852"/>
      <c r="E36" s="1852"/>
      <c r="F36" s="1853"/>
      <c r="G36" s="1854"/>
      <c r="H36" s="1854"/>
      <c r="I36" s="1839"/>
      <c r="J36" s="1839"/>
      <c r="K36" s="1839"/>
      <c r="L36" s="1839"/>
      <c r="M36" s="1839"/>
      <c r="N36" s="1839"/>
      <c r="O36" s="1839"/>
      <c r="P36" s="1839"/>
      <c r="Q36" s="1840"/>
    </row>
    <row r="37" spans="1:18" ht="21" customHeight="1" x14ac:dyDescent="0.25">
      <c r="A37" s="1858" t="s">
        <v>62</v>
      </c>
      <c r="B37" s="1859" t="s">
        <v>368</v>
      </c>
      <c r="C37" s="1834">
        <v>0</v>
      </c>
      <c r="D37" s="1834">
        <v>0</v>
      </c>
      <c r="E37" s="1834">
        <v>0</v>
      </c>
      <c r="F37" s="1892">
        <v>0</v>
      </c>
      <c r="G37" s="1854">
        <v>0</v>
      </c>
      <c r="H37" s="1854">
        <v>0</v>
      </c>
      <c r="I37" s="1839">
        <v>0</v>
      </c>
      <c r="J37" s="1839">
        <v>0</v>
      </c>
      <c r="K37" s="1839">
        <v>0</v>
      </c>
      <c r="L37" s="1839">
        <v>0</v>
      </c>
      <c r="M37" s="1839">
        <v>0</v>
      </c>
      <c r="N37" s="1839">
        <v>0</v>
      </c>
      <c r="O37" s="1839">
        <v>0</v>
      </c>
      <c r="P37" s="1839">
        <v>0</v>
      </c>
      <c r="Q37" s="1840">
        <v>0</v>
      </c>
    </row>
    <row r="38" spans="1:18" ht="21" customHeight="1" x14ac:dyDescent="0.25">
      <c r="A38" s="1858" t="s">
        <v>63</v>
      </c>
      <c r="B38" s="1859" t="s">
        <v>373</v>
      </c>
      <c r="C38" s="1834">
        <v>23.75</v>
      </c>
      <c r="D38" s="1834">
        <v>42.89</v>
      </c>
      <c r="E38" s="1834">
        <v>42.11</v>
      </c>
      <c r="F38" s="1892">
        <v>45.42</v>
      </c>
      <c r="G38" s="1854">
        <v>61.66</v>
      </c>
      <c r="H38" s="1854">
        <v>72.55</v>
      </c>
      <c r="I38" s="1839">
        <v>151.58520000000001</v>
      </c>
      <c r="J38" s="1839">
        <v>68.554500000000019</v>
      </c>
      <c r="K38" s="1839">
        <v>66.260000000000005</v>
      </c>
      <c r="L38" s="1839">
        <v>326.23450000000003</v>
      </c>
      <c r="M38" s="1839">
        <f>'F27'!L8</f>
        <v>230.38576845988695</v>
      </c>
      <c r="N38" s="1839">
        <f>'F27'!M8</f>
        <v>237.68360336754986</v>
      </c>
      <c r="O38" s="1839">
        <v>237.68360336754986</v>
      </c>
      <c r="P38" s="1839">
        <v>252.3386901596422</v>
      </c>
      <c r="Q38" s="1840">
        <v>267.8973797490703</v>
      </c>
    </row>
    <row r="39" spans="1:18" ht="32.25" thickBot="1" x14ac:dyDescent="0.3">
      <c r="A39" s="1862" t="s">
        <v>65</v>
      </c>
      <c r="B39" s="1863" t="s">
        <v>949</v>
      </c>
      <c r="C39" s="1848">
        <v>0</v>
      </c>
      <c r="D39" s="1848">
        <v>0</v>
      </c>
      <c r="E39" s="1848">
        <v>0</v>
      </c>
      <c r="F39" s="1893"/>
      <c r="G39" s="1884">
        <v>0</v>
      </c>
      <c r="H39" s="1884">
        <v>0</v>
      </c>
      <c r="I39" s="1867">
        <v>0</v>
      </c>
      <c r="J39" s="1867">
        <v>0</v>
      </c>
      <c r="K39" s="1867">
        <v>0</v>
      </c>
      <c r="L39" s="1867">
        <v>0</v>
      </c>
      <c r="M39" s="1867">
        <v>0</v>
      </c>
      <c r="N39" s="1867">
        <v>0</v>
      </c>
      <c r="O39" s="1867">
        <v>0</v>
      </c>
      <c r="P39" s="1867">
        <v>0</v>
      </c>
      <c r="Q39" s="1868">
        <v>0</v>
      </c>
    </row>
    <row r="40" spans="1:18" ht="21" customHeight="1" thickBot="1" x14ac:dyDescent="0.3">
      <c r="A40" s="1885"/>
      <c r="B40" s="1886" t="s">
        <v>378</v>
      </c>
      <c r="C40" s="1887">
        <f>SUM(C37:C39)</f>
        <v>23.75</v>
      </c>
      <c r="D40" s="1887">
        <f>SUM(D37:D39)</f>
        <v>42.89</v>
      </c>
      <c r="E40" s="1887">
        <f t="shared" ref="E40:G40" si="19">SUM(E37:E39)</f>
        <v>42.11</v>
      </c>
      <c r="F40" s="1887">
        <f t="shared" si="19"/>
        <v>45.42</v>
      </c>
      <c r="G40" s="1887">
        <f t="shared" si="19"/>
        <v>61.66</v>
      </c>
      <c r="H40" s="1887">
        <f t="shared" ref="H40:L40" si="20">SUM(H37:H39)</f>
        <v>72.55</v>
      </c>
      <c r="I40" s="1887">
        <f t="shared" si="20"/>
        <v>151.58520000000001</v>
      </c>
      <c r="J40" s="1887">
        <f t="shared" si="20"/>
        <v>68.554500000000019</v>
      </c>
      <c r="K40" s="1887">
        <f t="shared" si="20"/>
        <v>66.260000000000005</v>
      </c>
      <c r="L40" s="1887">
        <f t="shared" si="20"/>
        <v>326.23450000000003</v>
      </c>
      <c r="M40" s="1887">
        <f>SUM(M37:M39)</f>
        <v>230.38576845988695</v>
      </c>
      <c r="N40" s="1887">
        <f t="shared" ref="N40:Q40" si="21">SUM(N37:N39)</f>
        <v>237.68360336754986</v>
      </c>
      <c r="O40" s="1887">
        <f t="shared" si="21"/>
        <v>237.68360336754986</v>
      </c>
      <c r="P40" s="1887">
        <f t="shared" si="21"/>
        <v>252.3386901596422</v>
      </c>
      <c r="Q40" s="1888">
        <f t="shared" si="21"/>
        <v>267.8973797490703</v>
      </c>
    </row>
    <row r="41" spans="1:18" ht="21" customHeight="1" thickBot="1" x14ac:dyDescent="0.3">
      <c r="A41" s="1894"/>
      <c r="B41" s="1895"/>
      <c r="C41" s="1896"/>
      <c r="D41" s="1896"/>
      <c r="E41" s="1896"/>
      <c r="F41" s="1897"/>
      <c r="G41" s="1898"/>
      <c r="H41" s="1898"/>
      <c r="I41" s="1899"/>
      <c r="J41" s="1899"/>
      <c r="K41" s="1899"/>
      <c r="L41" s="1899"/>
      <c r="M41" s="1899"/>
      <c r="N41" s="1899"/>
      <c r="O41" s="1899"/>
      <c r="P41" s="1899"/>
      <c r="Q41" s="1900"/>
    </row>
    <row r="42" spans="1:18" ht="21" customHeight="1" thickBot="1" x14ac:dyDescent="0.3">
      <c r="A42" s="1869" t="s">
        <v>250</v>
      </c>
      <c r="B42" s="1886" t="s">
        <v>384</v>
      </c>
      <c r="C42" s="1887">
        <f>C34-C40</f>
        <v>1370.4599999999996</v>
      </c>
      <c r="D42" s="1887">
        <f>D34-D40</f>
        <v>1452.3000000000002</v>
      </c>
      <c r="E42" s="1887">
        <f t="shared" ref="E42:G42" si="22">E34-E40</f>
        <v>1594.5600000000002</v>
      </c>
      <c r="F42" s="1887">
        <f t="shared" si="22"/>
        <v>1977.3400000000001</v>
      </c>
      <c r="G42" s="1887">
        <f t="shared" si="22"/>
        <v>2939.6475895185849</v>
      </c>
      <c r="H42" s="1887">
        <f t="shared" ref="H42:K42" si="23">H34-H40</f>
        <v>2385.8399999999997</v>
      </c>
      <c r="I42" s="1887">
        <f t="shared" si="23"/>
        <v>2720.5474000000004</v>
      </c>
      <c r="J42" s="1887">
        <f t="shared" si="23"/>
        <v>3662.7010769198655</v>
      </c>
      <c r="K42" s="1887">
        <f t="shared" si="23"/>
        <v>2051.8099999999995</v>
      </c>
      <c r="L42" s="1887">
        <f>L34-L40</f>
        <v>2916.6434305999996</v>
      </c>
      <c r="M42" s="1887">
        <f>M34-M40</f>
        <v>3288.0564552727674</v>
      </c>
      <c r="N42" s="1887">
        <f t="shared" ref="N42:Q42" si="24">N34-N40</f>
        <v>3547.1225456159086</v>
      </c>
      <c r="O42" s="1887">
        <f t="shared" si="24"/>
        <v>3547.1225456159086</v>
      </c>
      <c r="P42" s="1887">
        <f t="shared" si="24"/>
        <v>4202.9822600645966</v>
      </c>
      <c r="Q42" s="1888">
        <f t="shared" si="24"/>
        <v>4602.2089721343928</v>
      </c>
      <c r="R42" s="1307"/>
    </row>
    <row r="43" spans="1:18" ht="21" customHeight="1" x14ac:dyDescent="0.25">
      <c r="A43" s="1873"/>
      <c r="B43" s="1874"/>
      <c r="C43" s="1875"/>
      <c r="D43" s="1875"/>
      <c r="E43" s="1875"/>
      <c r="F43" s="1876"/>
      <c r="G43" s="1877">
        <v>3.5000000007130438E-3</v>
      </c>
      <c r="H43" s="1877"/>
      <c r="I43" s="1855"/>
      <c r="J43" s="1855"/>
      <c r="K43" s="1855"/>
      <c r="L43" s="1855"/>
      <c r="M43" s="1855"/>
      <c r="N43" s="1855"/>
      <c r="O43" s="1855"/>
      <c r="P43" s="1855"/>
      <c r="Q43" s="1856"/>
    </row>
    <row r="44" spans="1:18" ht="21" customHeight="1" x14ac:dyDescent="0.25">
      <c r="A44" s="1901" t="s">
        <v>251</v>
      </c>
      <c r="B44" s="1857" t="s">
        <v>388</v>
      </c>
      <c r="C44" s="1852">
        <f>SUM(C45:C47)</f>
        <v>0</v>
      </c>
      <c r="D44" s="1852">
        <v>0</v>
      </c>
      <c r="E44" s="1852">
        <v>0</v>
      </c>
      <c r="F44" s="1853">
        <v>0</v>
      </c>
      <c r="G44" s="1854">
        <v>0</v>
      </c>
      <c r="H44" s="1854">
        <v>0</v>
      </c>
      <c r="I44" s="1839">
        <v>0</v>
      </c>
      <c r="J44" s="1839">
        <v>0</v>
      </c>
      <c r="K44" s="1839">
        <v>0</v>
      </c>
      <c r="L44" s="1839">
        <v>0</v>
      </c>
      <c r="M44" s="1839">
        <v>0</v>
      </c>
      <c r="N44" s="1839">
        <v>0</v>
      </c>
      <c r="O44" s="1839">
        <v>0</v>
      </c>
      <c r="P44" s="1839">
        <v>0</v>
      </c>
      <c r="Q44" s="1840">
        <v>0</v>
      </c>
    </row>
    <row r="45" spans="1:18" ht="31.5" x14ac:dyDescent="0.25">
      <c r="A45" s="1901" t="s">
        <v>379</v>
      </c>
      <c r="B45" s="1859" t="s">
        <v>64</v>
      </c>
      <c r="C45" s="1834"/>
      <c r="D45" s="1834"/>
      <c r="E45" s="1834"/>
      <c r="F45" s="1853"/>
      <c r="G45" s="1854"/>
      <c r="H45" s="1854"/>
      <c r="I45" s="1839"/>
      <c r="J45" s="1839"/>
      <c r="K45" s="1839"/>
      <c r="L45" s="1839"/>
      <c r="M45" s="1839"/>
      <c r="N45" s="1839"/>
      <c r="O45" s="1839"/>
      <c r="P45" s="1839"/>
      <c r="Q45" s="1840"/>
    </row>
    <row r="46" spans="1:18" ht="31.5" x14ac:dyDescent="0.25">
      <c r="A46" s="1901" t="s">
        <v>380</v>
      </c>
      <c r="B46" s="1859" t="s">
        <v>73</v>
      </c>
      <c r="C46" s="1834"/>
      <c r="D46" s="1834"/>
      <c r="E46" s="1834"/>
      <c r="F46" s="1853"/>
      <c r="G46" s="1854"/>
      <c r="H46" s="1854"/>
      <c r="I46" s="1839"/>
      <c r="J46" s="1839"/>
      <c r="K46" s="1839"/>
      <c r="L46" s="1839"/>
      <c r="M46" s="1839"/>
      <c r="N46" s="1839"/>
      <c r="O46" s="1839"/>
      <c r="P46" s="1839"/>
      <c r="Q46" s="1840"/>
    </row>
    <row r="47" spans="1:18" ht="21" customHeight="1" x14ac:dyDescent="0.25">
      <c r="A47" s="1901" t="s">
        <v>381</v>
      </c>
      <c r="B47" s="1859" t="s">
        <v>1011</v>
      </c>
      <c r="C47" s="1834"/>
      <c r="D47" s="1834"/>
      <c r="E47" s="1834"/>
      <c r="F47" s="1853"/>
      <c r="G47" s="1854"/>
      <c r="H47" s="1854"/>
      <c r="I47" s="1839"/>
      <c r="J47" s="1839"/>
      <c r="K47" s="1839"/>
      <c r="L47" s="1839"/>
      <c r="M47" s="1839"/>
      <c r="N47" s="1839"/>
      <c r="O47" s="1839"/>
      <c r="P47" s="1839"/>
      <c r="Q47" s="1840"/>
    </row>
    <row r="48" spans="1:18" ht="21" customHeight="1" thickBot="1" x14ac:dyDescent="0.3">
      <c r="A48" s="1862"/>
      <c r="B48" s="1895"/>
      <c r="C48" s="1896"/>
      <c r="D48" s="1896"/>
      <c r="E48" s="1896"/>
      <c r="F48" s="1896"/>
      <c r="G48" s="1898"/>
      <c r="H48" s="1898"/>
      <c r="I48" s="1899"/>
      <c r="J48" s="1899"/>
      <c r="K48" s="1899"/>
      <c r="L48" s="1899"/>
      <c r="M48" s="1899"/>
      <c r="N48" s="1899"/>
      <c r="O48" s="1899"/>
      <c r="P48" s="1899"/>
      <c r="Q48" s="1900"/>
    </row>
    <row r="49" spans="1:17" ht="21" customHeight="1" thickBot="1" x14ac:dyDescent="0.3">
      <c r="A49" s="1869" t="s">
        <v>252</v>
      </c>
      <c r="B49" s="1886" t="s">
        <v>383</v>
      </c>
      <c r="C49" s="1887">
        <f>C42-C44</f>
        <v>1370.4599999999996</v>
      </c>
      <c r="D49" s="1887">
        <f>D42-D44</f>
        <v>1452.3000000000002</v>
      </c>
      <c r="E49" s="1887">
        <f t="shared" ref="E49:I49" si="25">E42-E44</f>
        <v>1594.5600000000002</v>
      </c>
      <c r="F49" s="1887">
        <f t="shared" si="25"/>
        <v>1977.3400000000001</v>
      </c>
      <c r="G49" s="1887">
        <f t="shared" si="25"/>
        <v>2939.6475895185849</v>
      </c>
      <c r="H49" s="1887">
        <f t="shared" si="25"/>
        <v>2385.8399999999997</v>
      </c>
      <c r="I49" s="1887">
        <f t="shared" si="25"/>
        <v>2720.5474000000004</v>
      </c>
      <c r="J49" s="1887">
        <f t="shared" ref="J49:L49" si="26">J42-J44</f>
        <v>3662.7010769198655</v>
      </c>
      <c r="K49" s="1887">
        <f t="shared" ref="K49" si="27">K42-K44</f>
        <v>2051.8099999999995</v>
      </c>
      <c r="L49" s="1887">
        <f t="shared" si="26"/>
        <v>2916.6434305999996</v>
      </c>
      <c r="M49" s="1887">
        <f t="shared" ref="M49:Q49" si="28">M42-M44</f>
        <v>3288.0564552727674</v>
      </c>
      <c r="N49" s="1887">
        <f t="shared" si="28"/>
        <v>3547.1225456159086</v>
      </c>
      <c r="O49" s="1887">
        <f t="shared" si="28"/>
        <v>3547.1225456159086</v>
      </c>
      <c r="P49" s="1887">
        <f t="shared" si="28"/>
        <v>4202.9822600645966</v>
      </c>
      <c r="Q49" s="1888">
        <f t="shared" si="28"/>
        <v>4602.2089721343928</v>
      </c>
    </row>
    <row r="50" spans="1:17" ht="21" customHeight="1" x14ac:dyDescent="0.25">
      <c r="A50" s="1894"/>
      <c r="B50" s="1895" t="s">
        <v>1199</v>
      </c>
      <c r="C50" s="1896">
        <v>-402.98</v>
      </c>
      <c r="D50" s="1896">
        <v>0</v>
      </c>
      <c r="E50" s="1896">
        <v>0</v>
      </c>
      <c r="F50" s="1897">
        <v>0</v>
      </c>
      <c r="G50" s="1898">
        <v>0</v>
      </c>
      <c r="H50" s="1899">
        <v>0</v>
      </c>
      <c r="I50" s="1899">
        <v>-2.2799999999999998</v>
      </c>
      <c r="J50" s="1899">
        <v>0</v>
      </c>
      <c r="K50" s="1899"/>
      <c r="L50" s="1899"/>
      <c r="M50" s="1899"/>
      <c r="N50" s="1899"/>
      <c r="O50" s="1899"/>
      <c r="P50" s="1899"/>
      <c r="Q50" s="1900"/>
    </row>
    <row r="51" spans="1:17" ht="21" hidden="1" customHeight="1" thickBot="1" x14ac:dyDescent="0.3">
      <c r="A51" s="1869" t="s">
        <v>382</v>
      </c>
      <c r="B51" s="1886" t="s">
        <v>948</v>
      </c>
      <c r="C51" s="1887">
        <f>C49+C50-C19</f>
        <v>-84.000000000000455</v>
      </c>
      <c r="D51" s="1887">
        <f>D49+D50-D19</f>
        <v>147.3900000000001</v>
      </c>
      <c r="E51" s="1887">
        <f t="shared" ref="E51:I51" si="29">E49+E50-E19</f>
        <v>-24.699999999999818</v>
      </c>
      <c r="F51" s="1887">
        <f t="shared" si="29"/>
        <v>193.13000000000011</v>
      </c>
      <c r="G51" s="1887">
        <f t="shared" si="29"/>
        <v>738.16758951858492</v>
      </c>
      <c r="H51" s="1887">
        <f t="shared" si="29"/>
        <v>0</v>
      </c>
      <c r="I51" s="1887">
        <f t="shared" si="29"/>
        <v>547.12919999999986</v>
      </c>
      <c r="J51" s="1887">
        <f t="shared" ref="J51:L51" si="30">J49+J50-J19</f>
        <v>1254.8238502261142</v>
      </c>
      <c r="K51" s="1887"/>
      <c r="L51" s="1887">
        <f t="shared" si="30"/>
        <v>694.18940699999985</v>
      </c>
      <c r="M51" s="1887"/>
      <c r="N51" s="1887"/>
      <c r="O51" s="1887"/>
      <c r="P51" s="1887"/>
      <c r="Q51" s="1888"/>
    </row>
    <row r="52" spans="1:17" ht="21" hidden="1" customHeight="1" thickBot="1" x14ac:dyDescent="0.3">
      <c r="A52" s="1894"/>
      <c r="B52" s="1895"/>
      <c r="C52" s="1896"/>
      <c r="D52" s="1896"/>
      <c r="E52" s="1896"/>
      <c r="F52" s="1897"/>
      <c r="G52" s="1898"/>
      <c r="H52" s="1898"/>
      <c r="I52" s="1899"/>
      <c r="J52" s="1899"/>
      <c r="K52" s="1899"/>
      <c r="L52" s="1899"/>
      <c r="M52" s="2008">
        <v>0</v>
      </c>
      <c r="N52" s="2008">
        <v>0</v>
      </c>
      <c r="O52" s="1899"/>
      <c r="P52" s="1899"/>
      <c r="Q52" s="1900"/>
    </row>
    <row r="53" spans="1:17" ht="21" hidden="1" customHeight="1" thickBot="1" x14ac:dyDescent="0.3">
      <c r="A53" s="1869" t="s">
        <v>386</v>
      </c>
      <c r="B53" s="1886" t="s">
        <v>385</v>
      </c>
      <c r="C53" s="1887"/>
      <c r="D53" s="1887"/>
      <c r="E53" s="1887"/>
      <c r="F53" s="1887"/>
      <c r="G53" s="1887"/>
      <c r="H53" s="1887"/>
      <c r="I53" s="1887"/>
      <c r="J53" s="1887"/>
      <c r="K53" s="1887"/>
      <c r="L53" s="1887"/>
      <c r="M53" s="1887"/>
      <c r="N53" s="1887"/>
      <c r="O53" s="1887"/>
      <c r="P53" s="1887"/>
      <c r="Q53" s="1888"/>
    </row>
    <row r="54" spans="1:17" ht="21" hidden="1" customHeight="1" thickBot="1" x14ac:dyDescent="0.3">
      <c r="A54" s="1894"/>
      <c r="B54" s="1902"/>
      <c r="C54" s="1903"/>
      <c r="D54" s="1903"/>
      <c r="E54" s="1903"/>
      <c r="F54" s="1897"/>
      <c r="G54" s="1898"/>
      <c r="H54" s="1898"/>
      <c r="I54" s="1899"/>
      <c r="J54" s="1899"/>
      <c r="K54" s="1899"/>
      <c r="L54" s="1899"/>
      <c r="M54" s="1899"/>
      <c r="N54" s="1899"/>
      <c r="O54" s="1899"/>
      <c r="P54" s="1899"/>
      <c r="Q54" s="1900"/>
    </row>
    <row r="55" spans="1:17" ht="21" hidden="1" customHeight="1" thickBot="1" x14ac:dyDescent="0.3">
      <c r="A55" s="1869" t="s">
        <v>387</v>
      </c>
      <c r="B55" s="1886" t="s">
        <v>1200</v>
      </c>
      <c r="C55" s="1904">
        <f>C51</f>
        <v>-84.000000000000455</v>
      </c>
      <c r="D55" s="1904">
        <f>D51</f>
        <v>147.3900000000001</v>
      </c>
      <c r="E55" s="1904">
        <f t="shared" ref="E55:I55" si="31">E51</f>
        <v>-24.699999999999818</v>
      </c>
      <c r="F55" s="1904">
        <f t="shared" si="31"/>
        <v>193.13000000000011</v>
      </c>
      <c r="G55" s="1904">
        <f t="shared" si="31"/>
        <v>738.16758951858492</v>
      </c>
      <c r="H55" s="1904">
        <f t="shared" ref="H55:L55" si="32">H51</f>
        <v>0</v>
      </c>
      <c r="I55" s="1904">
        <f t="shared" si="31"/>
        <v>547.12919999999986</v>
      </c>
      <c r="J55" s="1904">
        <f t="shared" si="32"/>
        <v>1254.8238502261142</v>
      </c>
      <c r="K55" s="1904"/>
      <c r="L55" s="1904">
        <f t="shared" si="32"/>
        <v>694.18940699999985</v>
      </c>
      <c r="M55" s="1904"/>
      <c r="N55" s="1904"/>
      <c r="O55" s="1904"/>
      <c r="P55" s="1904"/>
      <c r="Q55" s="1905"/>
    </row>
    <row r="56" spans="1:17" ht="18.75" customHeight="1" x14ac:dyDescent="0.25">
      <c r="A56" s="2108" t="s">
        <v>1186</v>
      </c>
      <c r="B56" s="2109"/>
      <c r="C56" s="2109"/>
      <c r="D56" s="2109"/>
      <c r="E56" s="2109"/>
      <c r="F56" s="2109"/>
      <c r="G56" s="2109"/>
      <c r="H56" s="2109"/>
      <c r="I56" s="2109"/>
      <c r="J56" s="2109"/>
      <c r="K56" s="2109"/>
      <c r="L56" s="2109"/>
      <c r="M56" s="2109"/>
      <c r="N56" s="2109"/>
      <c r="O56" s="2109"/>
      <c r="P56" s="2109"/>
      <c r="Q56" s="2110"/>
    </row>
    <row r="57" spans="1:17" ht="21" customHeight="1" thickBot="1" x14ac:dyDescent="0.3">
      <c r="A57" s="2111" t="s">
        <v>1185</v>
      </c>
      <c r="B57" s="2112"/>
      <c r="C57" s="2112"/>
      <c r="D57" s="2112"/>
      <c r="E57" s="2112"/>
      <c r="F57" s="2112"/>
      <c r="G57" s="2112"/>
      <c r="H57" s="2112"/>
      <c r="I57" s="2112"/>
      <c r="J57" s="2112"/>
      <c r="K57" s="2112"/>
      <c r="L57" s="2112"/>
      <c r="M57" s="2112"/>
      <c r="N57" s="2112"/>
      <c r="O57" s="2112"/>
      <c r="P57" s="2112"/>
      <c r="Q57" s="2113"/>
    </row>
    <row r="58" spans="1:17" ht="21" customHeight="1" x14ac:dyDescent="0.25">
      <c r="A58" s="1906"/>
      <c r="B58" s="1822"/>
      <c r="C58" s="1822"/>
      <c r="D58" s="1822"/>
      <c r="E58" s="1822"/>
      <c r="F58" s="1822"/>
      <c r="G58" s="1822"/>
      <c r="H58" s="1822"/>
      <c r="I58" s="1822"/>
      <c r="J58" s="1822"/>
      <c r="K58" s="1822"/>
      <c r="L58" s="1822"/>
      <c r="M58" s="1822"/>
      <c r="N58" s="1822"/>
      <c r="O58" s="1822"/>
      <c r="P58" s="1822"/>
      <c r="Q58" s="1823"/>
    </row>
    <row r="59" spans="1:17" ht="21" customHeight="1" thickBot="1" x14ac:dyDescent="0.3">
      <c r="A59" s="2134" t="s">
        <v>533</v>
      </c>
      <c r="B59" s="2135"/>
      <c r="C59" s="2135"/>
      <c r="D59" s="2135"/>
      <c r="E59" s="2135"/>
      <c r="F59" s="2135"/>
      <c r="G59" s="2135"/>
      <c r="H59" s="2135"/>
      <c r="I59" s="2135"/>
      <c r="J59" s="2135"/>
      <c r="K59" s="2135"/>
      <c r="L59" s="2135"/>
      <c r="M59" s="2135"/>
      <c r="N59" s="2135"/>
      <c r="O59" s="1907"/>
      <c r="P59" s="1907"/>
      <c r="Q59" s="1908"/>
    </row>
    <row r="60" spans="1:17" ht="21" customHeight="1" x14ac:dyDescent="0.25">
      <c r="H60" s="1302"/>
      <c r="I60" s="1302"/>
    </row>
    <row r="61" spans="1:17" ht="21" hidden="1" customHeight="1" x14ac:dyDescent="0.25">
      <c r="H61" s="1302"/>
      <c r="I61" s="1302"/>
    </row>
    <row r="62" spans="1:17" ht="21" hidden="1" customHeight="1" x14ac:dyDescent="0.25">
      <c r="H62" s="1302"/>
      <c r="I62" s="1302"/>
    </row>
    <row r="63" spans="1:17" ht="21" hidden="1" customHeight="1" x14ac:dyDescent="0.25">
      <c r="A63" s="144" t="s">
        <v>316</v>
      </c>
      <c r="B63" s="144"/>
      <c r="C63" s="144"/>
      <c r="D63" s="144"/>
      <c r="E63" s="144"/>
      <c r="F63" s="144"/>
      <c r="G63" s="144"/>
      <c r="H63" s="144"/>
      <c r="I63" s="144"/>
      <c r="J63" s="144"/>
      <c r="K63" s="144"/>
    </row>
    <row r="64" spans="1:17" ht="21" hidden="1" customHeight="1" x14ac:dyDescent="0.25">
      <c r="A64" s="1303">
        <v>1</v>
      </c>
      <c r="B64" s="145" t="s">
        <v>433</v>
      </c>
      <c r="C64" s="1304"/>
      <c r="D64" s="1304"/>
      <c r="E64" s="1304"/>
      <c r="F64" s="2131"/>
      <c r="G64" s="2131"/>
      <c r="H64" s="2131"/>
      <c r="I64" s="2131"/>
      <c r="J64" s="2132"/>
      <c r="K64" s="320"/>
    </row>
    <row r="65" spans="1:11" ht="21" hidden="1" customHeight="1" x14ac:dyDescent="0.25">
      <c r="A65" s="1303">
        <v>2</v>
      </c>
      <c r="B65" s="3" t="s">
        <v>440</v>
      </c>
      <c r="C65" s="1305"/>
      <c r="D65" s="1305"/>
      <c r="E65" s="1305"/>
      <c r="F65" s="2133"/>
      <c r="G65" s="2133"/>
      <c r="H65" s="1304"/>
      <c r="I65" s="1304"/>
      <c r="J65" s="146"/>
      <c r="K65" s="321"/>
    </row>
    <row r="66" spans="1:11" ht="21" hidden="1" customHeight="1" x14ac:dyDescent="0.25">
      <c r="A66" s="1303">
        <v>3</v>
      </c>
      <c r="B66" s="3" t="s">
        <v>425</v>
      </c>
      <c r="C66" s="1305"/>
      <c r="D66" s="1305"/>
      <c r="E66" s="1305"/>
      <c r="F66" s="2107"/>
      <c r="G66" s="2107"/>
      <c r="H66" s="1304"/>
      <c r="I66" s="1304"/>
      <c r="J66" s="146"/>
      <c r="K66" s="321"/>
    </row>
    <row r="67" spans="1:11" ht="21" hidden="1" customHeight="1" x14ac:dyDescent="0.25">
      <c r="A67" s="1303">
        <v>4</v>
      </c>
      <c r="B67" s="3" t="s">
        <v>426</v>
      </c>
      <c r="C67" s="1305"/>
      <c r="D67" s="1305"/>
      <c r="E67" s="1305"/>
      <c r="F67" s="2107"/>
      <c r="G67" s="2107"/>
      <c r="H67" s="1304"/>
      <c r="I67" s="1304"/>
      <c r="J67" s="146"/>
      <c r="K67" s="321"/>
    </row>
    <row r="68" spans="1:11" ht="21" hidden="1" customHeight="1" x14ac:dyDescent="0.25">
      <c r="A68" s="1303">
        <v>5</v>
      </c>
      <c r="B68" s="3" t="s">
        <v>428</v>
      </c>
      <c r="C68" s="1305"/>
      <c r="D68" s="1305"/>
      <c r="E68" s="1305"/>
      <c r="F68" s="2107"/>
      <c r="G68" s="2107"/>
      <c r="H68" s="1304"/>
      <c r="I68" s="1304"/>
      <c r="J68" s="146"/>
      <c r="K68" s="321"/>
    </row>
    <row r="69" spans="1:11" ht="21" hidden="1" customHeight="1" x14ac:dyDescent="0.25"/>
  </sheetData>
  <mergeCells count="22">
    <mergeCell ref="F68:G68"/>
    <mergeCell ref="H4:J4"/>
    <mergeCell ref="F64:J64"/>
    <mergeCell ref="F65:G65"/>
    <mergeCell ref="N3:O3"/>
    <mergeCell ref="A59:N59"/>
    <mergeCell ref="P2:Q2"/>
    <mergeCell ref="L3:M3"/>
    <mergeCell ref="F66:G66"/>
    <mergeCell ref="F67:G67"/>
    <mergeCell ref="A56:Q56"/>
    <mergeCell ref="A57:Q57"/>
    <mergeCell ref="N2:O2"/>
    <mergeCell ref="K5:L5"/>
    <mergeCell ref="C4:G4"/>
    <mergeCell ref="I2:J2"/>
    <mergeCell ref="L2:M2"/>
    <mergeCell ref="I3:J3"/>
    <mergeCell ref="K4:L4"/>
    <mergeCell ref="A4:A6"/>
    <mergeCell ref="B4:B6"/>
    <mergeCell ref="H5:J5"/>
  </mergeCells>
  <pageMargins left="0.27559055118110198" right="0.31496062992126" top="0.74803149606299202" bottom="0.74803149606299202" header="0.31496062992126" footer="0.31496062992126"/>
  <pageSetup paperSize="9" fitToHeight="3" orientation="portrait" r:id="rId1"/>
  <rowBreaks count="1" manualBreakCount="1">
    <brk id="27" max="13" man="1"/>
  </rowBreaks>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showGridLines="0" view="pageBreakPreview" topLeftCell="C5" zoomScale="68" zoomScaleNormal="68" zoomScaleSheetLayoutView="100" workbookViewId="0">
      <selection sqref="A1:D1"/>
    </sheetView>
  </sheetViews>
  <sheetFormatPr defaultColWidth="9.140625" defaultRowHeight="15" x14ac:dyDescent="0.25"/>
  <cols>
    <col min="1" max="1" width="31.85546875" style="441" customWidth="1"/>
    <col min="2" max="2" width="13.7109375" style="441" customWidth="1"/>
    <col min="3" max="12" width="12" style="441" customWidth="1"/>
    <col min="13" max="13" width="10.7109375" style="441" customWidth="1"/>
    <col min="14" max="14" width="14.140625" style="441" customWidth="1"/>
    <col min="15" max="16" width="22.5703125" style="441" customWidth="1"/>
    <col min="17" max="17" width="16.85546875" style="441" hidden="1" customWidth="1"/>
    <col min="18" max="18" width="14.140625" style="441" hidden="1" customWidth="1"/>
    <col min="19" max="21" width="27.28515625" style="441" customWidth="1"/>
    <col min="22" max="30" width="18.7109375" style="441" customWidth="1"/>
    <col min="31" max="16384" width="9.140625" style="441"/>
  </cols>
  <sheetData>
    <row r="1" spans="1:26" x14ac:dyDescent="0.25">
      <c r="A1" s="1698"/>
      <c r="B1" s="1699"/>
      <c r="C1" s="1699"/>
      <c r="D1" s="1699"/>
      <c r="E1" s="1699"/>
      <c r="F1" s="1699"/>
      <c r="G1" s="1699"/>
      <c r="H1" s="1699"/>
      <c r="I1" s="1699"/>
      <c r="J1" s="1699"/>
      <c r="K1" s="1231"/>
      <c r="L1" s="1231"/>
      <c r="M1" s="1231"/>
      <c r="N1" s="1231"/>
      <c r="O1" s="1231"/>
      <c r="P1" s="1231"/>
      <c r="Q1" s="1136"/>
      <c r="R1" s="1136"/>
      <c r="S1" s="1136"/>
      <c r="T1" s="1136"/>
      <c r="U1" s="1137"/>
    </row>
    <row r="2" spans="1:26" x14ac:dyDescent="0.25">
      <c r="A2" s="1705" t="s">
        <v>1190</v>
      </c>
      <c r="B2" s="1706"/>
      <c r="C2" s="1706"/>
      <c r="D2" s="1706"/>
      <c r="E2" s="1706"/>
      <c r="F2" s="1706"/>
      <c r="G2" s="1706"/>
      <c r="H2" s="1706"/>
      <c r="I2" s="1706"/>
      <c r="J2" s="1706"/>
      <c r="K2" s="1706"/>
      <c r="L2" s="1706"/>
      <c r="M2" s="1706"/>
      <c r="N2" s="1677"/>
      <c r="O2" s="1677"/>
      <c r="P2" s="1677"/>
      <c r="Q2" s="1678"/>
      <c r="R2" s="1678"/>
      <c r="S2" s="1678"/>
      <c r="T2" s="1679"/>
      <c r="U2" s="1680"/>
      <c r="V2" s="442"/>
      <c r="W2" s="443"/>
      <c r="X2" s="443"/>
      <c r="Y2" s="443"/>
      <c r="Z2" s="443"/>
    </row>
    <row r="3" spans="1:26" x14ac:dyDescent="0.2">
      <c r="A3" s="1681" t="s">
        <v>1341</v>
      </c>
      <c r="B3" s="1682"/>
      <c r="C3" s="1682"/>
      <c r="D3" s="1682"/>
      <c r="E3" s="1682"/>
      <c r="F3" s="1682"/>
      <c r="G3" s="1682"/>
      <c r="H3" s="1682"/>
      <c r="I3" s="1682"/>
      <c r="J3" s="1682"/>
      <c r="K3" s="1682"/>
      <c r="L3" s="1682"/>
      <c r="M3" s="1682"/>
      <c r="N3" s="2072" t="str">
        <f>R3</f>
        <v>Form No: F23_2</v>
      </c>
      <c r="O3" s="1683"/>
      <c r="P3" s="1683"/>
      <c r="Q3" s="1684"/>
      <c r="R3" s="2613" t="s">
        <v>1379</v>
      </c>
      <c r="S3" s="2613"/>
      <c r="T3" s="2613"/>
      <c r="U3" s="2614"/>
      <c r="V3" s="442"/>
      <c r="W3" s="443"/>
      <c r="X3" s="443"/>
      <c r="Y3" s="443"/>
      <c r="Z3" s="443"/>
    </row>
    <row r="4" spans="1:26" x14ac:dyDescent="0.25">
      <c r="A4" s="1685"/>
      <c r="B4" s="1686"/>
      <c r="C4" s="1686"/>
      <c r="D4" s="1686"/>
      <c r="E4" s="1686"/>
      <c r="F4" s="1686"/>
      <c r="G4" s="1686"/>
      <c r="H4" s="1686"/>
      <c r="I4" s="1686"/>
      <c r="J4" s="1678"/>
      <c r="K4" s="1687"/>
      <c r="L4" s="1678"/>
      <c r="M4" s="1688"/>
      <c r="N4" s="1688"/>
      <c r="O4" s="1688"/>
      <c r="P4" s="1688"/>
      <c r="Q4" s="1678"/>
      <c r="R4" s="1678"/>
      <c r="S4" s="1678"/>
      <c r="T4" s="1689"/>
      <c r="U4" s="1690"/>
    </row>
    <row r="5" spans="1:26" ht="15.75" thickBot="1" x14ac:dyDescent="0.3">
      <c r="A5" s="1691" t="s">
        <v>1004</v>
      </c>
      <c r="B5" s="1692"/>
      <c r="C5" s="1692"/>
      <c r="D5" s="1692"/>
      <c r="E5" s="1692"/>
      <c r="F5" s="1692"/>
      <c r="G5" s="1692"/>
      <c r="H5" s="1692"/>
      <c r="I5" s="1692"/>
      <c r="J5" s="1693"/>
      <c r="K5" s="1694"/>
      <c r="L5" s="1693"/>
      <c r="M5" s="1695"/>
      <c r="N5" s="1695"/>
      <c r="O5" s="1695"/>
      <c r="P5" s="1695"/>
      <c r="Q5" s="1693"/>
      <c r="R5" s="1696" t="s">
        <v>867</v>
      </c>
      <c r="S5" s="1696"/>
      <c r="T5" s="1689"/>
      <c r="U5" s="1690"/>
    </row>
    <row r="6" spans="1:26" ht="15" customHeight="1" x14ac:dyDescent="0.25">
      <c r="A6" s="2632" t="s">
        <v>808</v>
      </c>
      <c r="B6" s="2634" t="s">
        <v>1363</v>
      </c>
      <c r="C6" s="2635"/>
      <c r="D6" s="2635"/>
      <c r="E6" s="2635"/>
      <c r="F6" s="2634" t="s">
        <v>1364</v>
      </c>
      <c r="G6" s="2635"/>
      <c r="H6" s="2635"/>
      <c r="I6" s="2635"/>
      <c r="J6" s="2636" t="s">
        <v>1368</v>
      </c>
      <c r="K6" s="2636"/>
      <c r="L6" s="2636"/>
      <c r="M6" s="2636"/>
      <c r="N6" s="2636"/>
      <c r="O6" s="2617" t="s">
        <v>1369</v>
      </c>
      <c r="P6" s="2637"/>
      <c r="Q6" s="2638" t="s">
        <v>809</v>
      </c>
      <c r="R6" s="2637"/>
      <c r="S6" s="1461"/>
      <c r="T6" s="1136"/>
      <c r="U6" s="1137"/>
    </row>
    <row r="7" spans="1:26" ht="90" customHeight="1" x14ac:dyDescent="0.25">
      <c r="A7" s="2633"/>
      <c r="B7" s="1380" t="s">
        <v>1298</v>
      </c>
      <c r="C7" s="1380" t="s">
        <v>1299</v>
      </c>
      <c r="D7" s="1380" t="s">
        <v>1300</v>
      </c>
      <c r="E7" s="1380" t="s">
        <v>1301</v>
      </c>
      <c r="F7" s="1380" t="s">
        <v>1360</v>
      </c>
      <c r="G7" s="1380" t="s">
        <v>1361</v>
      </c>
      <c r="H7" s="1380" t="s">
        <v>1362</v>
      </c>
      <c r="I7" s="1380" t="s">
        <v>1354</v>
      </c>
      <c r="J7" s="1462" t="s">
        <v>1366</v>
      </c>
      <c r="K7" s="1462" t="s">
        <v>554</v>
      </c>
      <c r="L7" s="1462" t="s">
        <v>811</v>
      </c>
      <c r="M7" s="1462" t="s">
        <v>812</v>
      </c>
      <c r="N7" s="1462" t="s">
        <v>1355</v>
      </c>
      <c r="O7" s="1462" t="s">
        <v>1356</v>
      </c>
      <c r="P7" s="1462" t="s">
        <v>1367</v>
      </c>
      <c r="Q7" s="1462" t="s">
        <v>810</v>
      </c>
      <c r="R7" s="1462" t="s">
        <v>812</v>
      </c>
      <c r="S7" s="1462" t="s">
        <v>1365</v>
      </c>
      <c r="T7" s="1462" t="s">
        <v>1335</v>
      </c>
      <c r="U7" s="1138" t="s">
        <v>1334</v>
      </c>
    </row>
    <row r="8" spans="1:26" x14ac:dyDescent="0.25">
      <c r="A8" s="1381" t="s">
        <v>1266</v>
      </c>
      <c r="B8" s="1386"/>
      <c r="C8" s="1386"/>
      <c r="D8" s="1386"/>
      <c r="E8" s="1386"/>
      <c r="F8" s="1386"/>
      <c r="G8" s="1386"/>
      <c r="H8" s="1386"/>
      <c r="I8" s="1386"/>
      <c r="J8" s="742"/>
      <c r="K8" s="742"/>
      <c r="L8" s="742"/>
      <c r="M8" s="742"/>
      <c r="N8" s="742"/>
      <c r="O8" s="742"/>
      <c r="P8" s="742"/>
      <c r="Q8" s="444"/>
      <c r="R8" s="444"/>
      <c r="S8" s="444"/>
      <c r="T8" s="380"/>
      <c r="U8" s="1697"/>
    </row>
    <row r="9" spans="1:26" x14ac:dyDescent="0.25">
      <c r="A9" s="1381" t="s">
        <v>1267</v>
      </c>
      <c r="B9" s="1386">
        <f>F23_1!B9</f>
        <v>141.97153220000001</v>
      </c>
      <c r="C9" s="1386">
        <f>F23_1!C9</f>
        <v>1.3126724999999999</v>
      </c>
      <c r="D9" s="1386">
        <f>F23_1!D9</f>
        <v>43.836364000000003</v>
      </c>
      <c r="E9" s="1386">
        <f>B9+C9-D9</f>
        <v>99.4478407</v>
      </c>
      <c r="F9" s="1386">
        <f>F23_1!F9</f>
        <v>0</v>
      </c>
      <c r="G9" s="1386">
        <f>E9-F9</f>
        <v>99.4478407</v>
      </c>
      <c r="H9" s="611">
        <f>F23_1!O9</f>
        <v>0</v>
      </c>
      <c r="I9" s="1379">
        <f>G9*H9</f>
        <v>0</v>
      </c>
      <c r="J9" s="862">
        <f>F23_1!M9</f>
        <v>17.36428569653469</v>
      </c>
      <c r="K9" s="862">
        <v>20.935447114169712</v>
      </c>
      <c r="L9" s="1387">
        <v>0</v>
      </c>
      <c r="M9" s="862">
        <f>J9+K9-L9</f>
        <v>38.299732810704398</v>
      </c>
      <c r="N9" s="862">
        <f>AVERAGE(J9,M9)</f>
        <v>27.832009253619546</v>
      </c>
      <c r="O9" s="1378">
        <v>0</v>
      </c>
      <c r="P9" s="1379">
        <f>N9*O9</f>
        <v>0</v>
      </c>
      <c r="Q9" s="444"/>
      <c r="R9" s="444"/>
      <c r="S9" s="2629">
        <f>I23+P23</f>
        <v>1290.7072433377289</v>
      </c>
      <c r="T9" s="2621">
        <v>109.54623358696202</v>
      </c>
      <c r="U9" s="2623">
        <f>S9-T9</f>
        <v>1181.1610097507669</v>
      </c>
    </row>
    <row r="10" spans="1:26" x14ac:dyDescent="0.25">
      <c r="A10" s="1381" t="s">
        <v>1268</v>
      </c>
      <c r="B10" s="1386">
        <f>F23_1!B10</f>
        <v>1.2559750000000001</v>
      </c>
      <c r="C10" s="1386">
        <f>F23_1!C10</f>
        <v>9.3290899999999996E-2</v>
      </c>
      <c r="D10" s="1386">
        <f>F23_1!D10</f>
        <v>1.2938400000000001</v>
      </c>
      <c r="E10" s="1386">
        <f t="shared" ref="E10:E23" si="0">B10+C10-D10</f>
        <v>5.5425899999999917E-2</v>
      </c>
      <c r="F10" s="1386">
        <f>F23_1!F10</f>
        <v>0</v>
      </c>
      <c r="G10" s="1386">
        <f t="shared" ref="G10:G23" si="1">E10-F10</f>
        <v>5.5425899999999917E-2</v>
      </c>
      <c r="H10" s="611">
        <f>F23_1!O10</f>
        <v>0</v>
      </c>
      <c r="I10" s="1379">
        <f t="shared" ref="I10:I20" si="2">G10*H10</f>
        <v>0</v>
      </c>
      <c r="J10" s="862">
        <f>F23_1!M10</f>
        <v>0.15361606929044017</v>
      </c>
      <c r="K10" s="862">
        <v>0.18520894845438107</v>
      </c>
      <c r="L10" s="1387">
        <v>0</v>
      </c>
      <c r="M10" s="862">
        <f t="shared" ref="M10:M23" si="3">J10+K10-L10</f>
        <v>0.33882501774482121</v>
      </c>
      <c r="N10" s="862">
        <f t="shared" ref="N10:N23" si="4">AVERAGE(J10,M10)</f>
        <v>0.24622054351763067</v>
      </c>
      <c r="O10" s="1378">
        <v>0</v>
      </c>
      <c r="P10" s="1379">
        <f t="shared" ref="P10:P20" si="5">N10*O10</f>
        <v>0</v>
      </c>
      <c r="Q10" s="444"/>
      <c r="R10" s="444"/>
      <c r="S10" s="2630"/>
      <c r="T10" s="2622"/>
      <c r="U10" s="2624"/>
    </row>
    <row r="11" spans="1:26" x14ac:dyDescent="0.25">
      <c r="A11" s="1381" t="s">
        <v>813</v>
      </c>
      <c r="B11" s="1386">
        <f>F23_1!B11</f>
        <v>1085.1380303000001</v>
      </c>
      <c r="C11" s="1386">
        <f>F23_1!C11</f>
        <v>145.7633457</v>
      </c>
      <c r="D11" s="1386">
        <f>F23_1!D11</f>
        <v>0.84647399999999995</v>
      </c>
      <c r="E11" s="1386">
        <f t="shared" si="0"/>
        <v>1230.0549020000001</v>
      </c>
      <c r="F11" s="1386">
        <f>F23_1!F11</f>
        <v>323.92478675463252</v>
      </c>
      <c r="G11" s="1386">
        <f t="shared" si="1"/>
        <v>906.13011524536751</v>
      </c>
      <c r="H11" s="611">
        <f>F23_1!O11</f>
        <v>3.3399999999999999E-2</v>
      </c>
      <c r="I11" s="1379">
        <f t="shared" si="2"/>
        <v>30.264745849195275</v>
      </c>
      <c r="J11" s="862">
        <f>F23_1!M11</f>
        <v>132.72130325225945</v>
      </c>
      <c r="K11" s="862">
        <v>160.01693785284047</v>
      </c>
      <c r="L11" s="1387">
        <v>0</v>
      </c>
      <c r="M11" s="862">
        <f t="shared" si="3"/>
        <v>292.73824110509992</v>
      </c>
      <c r="N11" s="862">
        <f t="shared" si="4"/>
        <v>212.7297721786797</v>
      </c>
      <c r="O11" s="1378">
        <v>0</v>
      </c>
      <c r="P11" s="1379">
        <f t="shared" si="5"/>
        <v>0</v>
      </c>
      <c r="Q11" s="444"/>
      <c r="R11" s="444"/>
      <c r="S11" s="2630"/>
      <c r="T11" s="2622"/>
      <c r="U11" s="2624"/>
    </row>
    <row r="12" spans="1:26" x14ac:dyDescent="0.25">
      <c r="A12" s="1381" t="s">
        <v>814</v>
      </c>
      <c r="B12" s="1386">
        <f>F23_1!B12</f>
        <v>91.6321966</v>
      </c>
      <c r="C12" s="1386">
        <f>F23_1!C12</f>
        <v>11.908338199999999</v>
      </c>
      <c r="D12" s="1386">
        <f>F23_1!D12</f>
        <v>0</v>
      </c>
      <c r="E12" s="1386">
        <f t="shared" si="0"/>
        <v>103.5405348</v>
      </c>
      <c r="F12" s="1386">
        <f>F23_1!F12</f>
        <v>27.26654363233504</v>
      </c>
      <c r="G12" s="1386">
        <f t="shared" si="1"/>
        <v>76.27399116766496</v>
      </c>
      <c r="H12" s="611">
        <f>F23_1!O12</f>
        <v>3.3399999999999999E-2</v>
      </c>
      <c r="I12" s="1379">
        <f t="shared" si="2"/>
        <v>2.5475513050000096</v>
      </c>
      <c r="J12" s="862">
        <f>F23_1!M12</f>
        <v>11.207371056064678</v>
      </c>
      <c r="K12" s="862">
        <v>13.512293458748074</v>
      </c>
      <c r="L12" s="1387">
        <v>0</v>
      </c>
      <c r="M12" s="862">
        <f t="shared" si="3"/>
        <v>24.719664514812752</v>
      </c>
      <c r="N12" s="862">
        <f t="shared" si="4"/>
        <v>17.963517785438714</v>
      </c>
      <c r="O12" s="1378">
        <v>3.3399999999999999E-2</v>
      </c>
      <c r="P12" s="1379">
        <f t="shared" si="5"/>
        <v>0.59998149403365308</v>
      </c>
      <c r="Q12" s="444"/>
      <c r="R12" s="444"/>
      <c r="S12" s="2630"/>
      <c r="T12" s="2622"/>
      <c r="U12" s="2624"/>
    </row>
    <row r="13" spans="1:26" x14ac:dyDescent="0.25">
      <c r="A13" s="1381" t="s">
        <v>1269</v>
      </c>
      <c r="B13" s="1386">
        <f>F23_1!B13</f>
        <v>12822.189399999999</v>
      </c>
      <c r="C13" s="1386">
        <f>F23_1!C13</f>
        <v>1435.3935369999999</v>
      </c>
      <c r="D13" s="1386">
        <f>F23_1!D13</f>
        <v>288.92350549999998</v>
      </c>
      <c r="E13" s="1386">
        <f t="shared" si="0"/>
        <v>13968.659431499998</v>
      </c>
      <c r="F13" s="1386">
        <f>F23_1!F13</f>
        <v>3678.5309503174699</v>
      </c>
      <c r="G13" s="1386">
        <f t="shared" si="1"/>
        <v>10290.128481182528</v>
      </c>
      <c r="H13" s="611">
        <f>F23_1!O13</f>
        <v>5.28E-2</v>
      </c>
      <c r="I13" s="1379">
        <f t="shared" si="2"/>
        <v>543.31878380643752</v>
      </c>
      <c r="J13" s="862">
        <f>F23_1!M13</f>
        <v>1568.2591893354142</v>
      </c>
      <c r="K13" s="862">
        <v>1890.7893991973654</v>
      </c>
      <c r="L13" s="1387">
        <v>0</v>
      </c>
      <c r="M13" s="862">
        <f t="shared" si="3"/>
        <v>3459.0485885327798</v>
      </c>
      <c r="N13" s="862">
        <f t="shared" si="4"/>
        <v>2513.6538889340973</v>
      </c>
      <c r="O13" s="1378">
        <v>3.3399999999999999E-2</v>
      </c>
      <c r="P13" s="1379">
        <f t="shared" si="5"/>
        <v>83.956039890398841</v>
      </c>
      <c r="Q13" s="444"/>
      <c r="R13" s="444"/>
      <c r="S13" s="2630"/>
      <c r="T13" s="2622"/>
      <c r="U13" s="2624"/>
    </row>
    <row r="14" spans="1:26" x14ac:dyDescent="0.25">
      <c r="A14" s="1381" t="s">
        <v>1270</v>
      </c>
      <c r="B14" s="1386">
        <f>F23_1!B14</f>
        <v>11314.740872599998</v>
      </c>
      <c r="C14" s="1386">
        <f>F23_1!C14</f>
        <v>1707.3708612999999</v>
      </c>
      <c r="D14" s="1386">
        <f>F23_1!D14</f>
        <v>20.610670599999999</v>
      </c>
      <c r="E14" s="1386">
        <f t="shared" si="0"/>
        <v>13001.501063299998</v>
      </c>
      <c r="F14" s="1386">
        <f>F23_1!F14</f>
        <v>3423.8377917700286</v>
      </c>
      <c r="G14" s="1386">
        <f t="shared" si="1"/>
        <v>9577.6632715299693</v>
      </c>
      <c r="H14" s="611">
        <f>F23_1!O14</f>
        <v>5.28E-2</v>
      </c>
      <c r="I14" s="1379">
        <f t="shared" si="2"/>
        <v>505.70062073678235</v>
      </c>
      <c r="J14" s="862">
        <f>F23_1!M14</f>
        <v>1383.8858399957776</v>
      </c>
      <c r="K14" s="862">
        <v>1668.4975887641488</v>
      </c>
      <c r="L14" s="1387">
        <v>0</v>
      </c>
      <c r="M14" s="862">
        <f t="shared" si="3"/>
        <v>3052.3834287599266</v>
      </c>
      <c r="N14" s="862">
        <f t="shared" si="4"/>
        <v>2218.1346343778523</v>
      </c>
      <c r="O14" s="1378">
        <v>5.28E-2</v>
      </c>
      <c r="P14" s="1379">
        <f t="shared" si="5"/>
        <v>117.1175086951506</v>
      </c>
      <c r="Q14" s="444"/>
      <c r="R14" s="444"/>
      <c r="S14" s="2630"/>
      <c r="T14" s="2622"/>
      <c r="U14" s="2624"/>
    </row>
    <row r="15" spans="1:26" x14ac:dyDescent="0.25">
      <c r="A15" s="1381" t="s">
        <v>815</v>
      </c>
      <c r="B15" s="1386">
        <f>F23_1!B15</f>
        <v>3.3714123000000003</v>
      </c>
      <c r="C15" s="1386">
        <f>F23_1!C15</f>
        <v>0</v>
      </c>
      <c r="D15" s="1386">
        <f>F23_1!D15</f>
        <v>0</v>
      </c>
      <c r="E15" s="1386">
        <f t="shared" si="0"/>
        <v>3.3714123000000003</v>
      </c>
      <c r="F15" s="1386">
        <f>F23_1!F15</f>
        <v>0.88783355000153075</v>
      </c>
      <c r="G15" s="1386">
        <f t="shared" si="1"/>
        <v>2.4835787499984696</v>
      </c>
      <c r="H15" s="611">
        <f>F23_1!O15</f>
        <v>9.5000000000000001E-2</v>
      </c>
      <c r="I15" s="1379">
        <f t="shared" si="2"/>
        <v>0.2359399812498546</v>
      </c>
      <c r="J15" s="862">
        <f>F23_1!M15</f>
        <v>0.41235144448212924</v>
      </c>
      <c r="K15" s="862">
        <v>0.4971561749948577</v>
      </c>
      <c r="L15" s="1387">
        <v>0</v>
      </c>
      <c r="M15" s="862">
        <f t="shared" si="3"/>
        <v>0.90950761947698688</v>
      </c>
      <c r="N15" s="862">
        <f t="shared" si="4"/>
        <v>0.66092953197955806</v>
      </c>
      <c r="O15" s="1378">
        <v>5.28E-2</v>
      </c>
      <c r="P15" s="1379">
        <f t="shared" si="5"/>
        <v>3.4897079288520663E-2</v>
      </c>
      <c r="Q15" s="444"/>
      <c r="R15" s="444"/>
      <c r="S15" s="2630"/>
      <c r="T15" s="2622"/>
      <c r="U15" s="2624"/>
    </row>
    <row r="16" spans="1:26" x14ac:dyDescent="0.25">
      <c r="A16" s="1381" t="s">
        <v>816</v>
      </c>
      <c r="B16" s="1386">
        <f>F23_1!B16</f>
        <v>8.7441341999999995</v>
      </c>
      <c r="C16" s="1386">
        <f>F23_1!C16</f>
        <v>1.2318279000000001</v>
      </c>
      <c r="D16" s="1386">
        <f>F23_1!D16</f>
        <v>0</v>
      </c>
      <c r="E16" s="1386">
        <f t="shared" si="0"/>
        <v>9.9759621000000003</v>
      </c>
      <c r="F16" s="1386">
        <f>F23_1!F16</f>
        <v>2.6270871248597292</v>
      </c>
      <c r="G16" s="1386">
        <f t="shared" si="1"/>
        <v>7.3488749751402711</v>
      </c>
      <c r="H16" s="611">
        <f>F23_1!O16</f>
        <v>6.3299999999999995E-2</v>
      </c>
      <c r="I16" s="1379">
        <f t="shared" si="2"/>
        <v>0.4651837859263791</v>
      </c>
      <c r="J16" s="862">
        <f>F23_1!M16</f>
        <v>1.0694795080730966</v>
      </c>
      <c r="K16" s="862">
        <v>1.2894300446473781</v>
      </c>
      <c r="L16" s="1387">
        <v>0</v>
      </c>
      <c r="M16" s="862">
        <f t="shared" si="3"/>
        <v>2.3589095527204744</v>
      </c>
      <c r="N16" s="862">
        <f t="shared" si="4"/>
        <v>1.7141945303967856</v>
      </c>
      <c r="O16" s="1378">
        <v>9.5000000000000001E-2</v>
      </c>
      <c r="P16" s="1379">
        <f t="shared" si="5"/>
        <v>0.16284848038769464</v>
      </c>
      <c r="Q16" s="444"/>
      <c r="R16" s="444"/>
      <c r="S16" s="2630"/>
      <c r="T16" s="2622"/>
      <c r="U16" s="2624"/>
    </row>
    <row r="17" spans="1:21" x14ac:dyDescent="0.25">
      <c r="A17" s="1381" t="s">
        <v>817</v>
      </c>
      <c r="B17" s="1386">
        <f>F23_1!B17</f>
        <v>9.5503201999999998</v>
      </c>
      <c r="C17" s="1386">
        <f>F23_1!C17</f>
        <v>2.5621158999999998</v>
      </c>
      <c r="D17" s="1386">
        <f>F23_1!D17</f>
        <v>0</v>
      </c>
      <c r="E17" s="1386">
        <f t="shared" si="0"/>
        <v>12.1124361</v>
      </c>
      <c r="F17" s="1386">
        <f>F23_1!F17</f>
        <v>3.1897098856255868</v>
      </c>
      <c r="G17" s="1386">
        <f t="shared" si="1"/>
        <v>8.9227262143744142</v>
      </c>
      <c r="H17" s="611">
        <f>F23_1!O17</f>
        <v>6.3299999999999995E-2</v>
      </c>
      <c r="I17" s="1379">
        <f t="shared" si="2"/>
        <v>0.56480856936990043</v>
      </c>
      <c r="J17" s="862">
        <f>F23_1!M17</f>
        <v>1.1680826844396508</v>
      </c>
      <c r="K17" s="862">
        <v>1.4083120775848519</v>
      </c>
      <c r="L17" s="1387">
        <v>0</v>
      </c>
      <c r="M17" s="862">
        <f t="shared" si="3"/>
        <v>2.5763947620245027</v>
      </c>
      <c r="N17" s="862">
        <f t="shared" si="4"/>
        <v>1.8722387232320767</v>
      </c>
      <c r="O17" s="1378">
        <v>6.3299999999999995E-2</v>
      </c>
      <c r="P17" s="1379">
        <f t="shared" si="5"/>
        <v>0.11851271118059045</v>
      </c>
      <c r="Q17" s="444"/>
      <c r="R17" s="444"/>
      <c r="S17" s="2630"/>
      <c r="T17" s="2622"/>
      <c r="U17" s="2624"/>
    </row>
    <row r="18" spans="1:21" x14ac:dyDescent="0.25">
      <c r="A18" s="1381" t="s">
        <v>1271</v>
      </c>
      <c r="B18" s="1386">
        <f>F23_1!B18</f>
        <v>0</v>
      </c>
      <c r="C18" s="1386">
        <f>F23_1!C18</f>
        <v>0</v>
      </c>
      <c r="D18" s="1386">
        <f>F23_1!D18</f>
        <v>0</v>
      </c>
      <c r="E18" s="1386">
        <f t="shared" si="0"/>
        <v>0</v>
      </c>
      <c r="F18" s="1386">
        <f>F23_1!F18</f>
        <v>0</v>
      </c>
      <c r="G18" s="1386">
        <f t="shared" si="1"/>
        <v>0</v>
      </c>
      <c r="H18" s="611">
        <f>F23_1!O18</f>
        <v>9.5000000000000001E-2</v>
      </c>
      <c r="I18" s="1379">
        <f t="shared" si="2"/>
        <v>0</v>
      </c>
      <c r="J18" s="862">
        <f>F23_1!M18</f>
        <v>0</v>
      </c>
      <c r="K18" s="862">
        <v>0</v>
      </c>
      <c r="L18" s="1387">
        <v>0</v>
      </c>
      <c r="M18" s="862">
        <f t="shared" si="3"/>
        <v>0</v>
      </c>
      <c r="N18" s="862">
        <f t="shared" si="4"/>
        <v>0</v>
      </c>
      <c r="O18" s="1378">
        <v>6.3299999999999995E-2</v>
      </c>
      <c r="P18" s="1379">
        <f t="shared" si="5"/>
        <v>0</v>
      </c>
      <c r="Q18" s="444"/>
      <c r="R18" s="444"/>
      <c r="S18" s="2630"/>
      <c r="T18" s="2622"/>
      <c r="U18" s="2624"/>
    </row>
    <row r="19" spans="1:21" x14ac:dyDescent="0.25">
      <c r="A19" s="1381" t="s">
        <v>1272</v>
      </c>
      <c r="B19" s="1386">
        <f>F23_1!B19</f>
        <v>4.2658205999999996</v>
      </c>
      <c r="C19" s="1386">
        <f>F23_1!C19</f>
        <v>2.9847499999999999E-2</v>
      </c>
      <c r="D19" s="1386">
        <f>F23_1!D19</f>
        <v>0</v>
      </c>
      <c r="E19" s="1386">
        <f t="shared" si="0"/>
        <v>4.2956680999999994</v>
      </c>
      <c r="F19" s="1386">
        <f>F23_1!F19</f>
        <v>1.1312286719875022</v>
      </c>
      <c r="G19" s="1386">
        <f t="shared" si="1"/>
        <v>3.1644394280124972</v>
      </c>
      <c r="H19" s="611">
        <f>F23_1!O19</f>
        <v>5.28E-2</v>
      </c>
      <c r="I19" s="1379">
        <f t="shared" si="2"/>
        <v>0.16708240179905987</v>
      </c>
      <c r="J19" s="862">
        <f>F23_1!M19</f>
        <v>0.52174493351395279</v>
      </c>
      <c r="K19" s="862">
        <v>0.62904767023311514</v>
      </c>
      <c r="L19" s="1387">
        <v>0</v>
      </c>
      <c r="M19" s="862">
        <f t="shared" si="3"/>
        <v>1.1507926037470679</v>
      </c>
      <c r="N19" s="862">
        <f t="shared" si="4"/>
        <v>0.83626876863051036</v>
      </c>
      <c r="O19" s="1378">
        <v>9.5000000000000001E-2</v>
      </c>
      <c r="P19" s="1379">
        <f t="shared" si="5"/>
        <v>7.9445533019898484E-2</v>
      </c>
      <c r="Q19" s="444"/>
      <c r="R19" s="444"/>
      <c r="S19" s="2630"/>
      <c r="T19" s="2622"/>
      <c r="U19" s="2624"/>
    </row>
    <row r="20" spans="1:21" ht="30" x14ac:dyDescent="0.25">
      <c r="A20" s="1382" t="s">
        <v>1273</v>
      </c>
      <c r="B20" s="1386">
        <f>F23_1!B20</f>
        <v>105.4419635</v>
      </c>
      <c r="C20" s="1386">
        <f>F23_1!C20</f>
        <v>4.7429331000000001</v>
      </c>
      <c r="D20" s="1386">
        <f>F23_1!D20</f>
        <v>9.8387199999999994E-2</v>
      </c>
      <c r="E20" s="1386">
        <f t="shared" si="0"/>
        <v>110.0865094</v>
      </c>
      <c r="F20" s="1386">
        <f>F23_1!F20</f>
        <v>28.990371912648857</v>
      </c>
      <c r="G20" s="1386">
        <f t="shared" si="1"/>
        <v>81.096137487351143</v>
      </c>
      <c r="H20" s="611">
        <f>F23_1!O20</f>
        <v>5.28E-2</v>
      </c>
      <c r="I20" s="1379">
        <f t="shared" si="2"/>
        <v>4.2818760593321405</v>
      </c>
      <c r="J20" s="862">
        <f>F23_1!M20</f>
        <v>12.896419093641246</v>
      </c>
      <c r="K20" s="862">
        <v>15.548713296682045</v>
      </c>
      <c r="L20" s="1387">
        <v>0</v>
      </c>
      <c r="M20" s="862">
        <f t="shared" si="3"/>
        <v>28.445132390323291</v>
      </c>
      <c r="N20" s="862">
        <f t="shared" si="4"/>
        <v>20.670775741982268</v>
      </c>
      <c r="O20" s="1378">
        <v>5.28E-2</v>
      </c>
      <c r="P20" s="1379">
        <f t="shared" si="5"/>
        <v>1.0914169591766638</v>
      </c>
      <c r="Q20" s="380"/>
      <c r="R20" s="380"/>
      <c r="S20" s="2630"/>
      <c r="T20" s="2622"/>
      <c r="U20" s="2624"/>
    </row>
    <row r="21" spans="1:21" x14ac:dyDescent="0.25">
      <c r="A21" s="1383" t="s">
        <v>1285</v>
      </c>
      <c r="B21" s="882">
        <f>SUM(B11:B20)</f>
        <v>25445.074150299995</v>
      </c>
      <c r="C21" s="882">
        <f>SUM(C11:C20)</f>
        <v>3309.0028066</v>
      </c>
      <c r="D21" s="882">
        <f>SUM(D11:D20)</f>
        <v>310.47903729999996</v>
      </c>
      <c r="E21" s="1386">
        <f t="shared" si="0"/>
        <v>28443.597919599997</v>
      </c>
      <c r="F21" s="882">
        <f>SUM(F11:F20)</f>
        <v>7490.386303619588</v>
      </c>
      <c r="G21" s="1386">
        <f t="shared" si="1"/>
        <v>20953.21161598041</v>
      </c>
      <c r="H21" s="1388">
        <f>I21/G21</f>
        <v>5.1903575090400562E-2</v>
      </c>
      <c r="I21" s="882">
        <f>SUM(I11:I20)</f>
        <v>1087.5465924950925</v>
      </c>
      <c r="J21" s="882">
        <f>SUM(J11:J20)</f>
        <v>3112.141781303666</v>
      </c>
      <c r="K21" s="882">
        <f>SUM(K11:K20)</f>
        <v>3752.1888785372444</v>
      </c>
      <c r="L21" s="882">
        <f>SUM(L11:L20)</f>
        <v>0</v>
      </c>
      <c r="M21" s="882">
        <f t="shared" si="3"/>
        <v>6864.3306598409108</v>
      </c>
      <c r="N21" s="882">
        <f t="shared" si="4"/>
        <v>4988.2362205722884</v>
      </c>
      <c r="O21" s="1388">
        <f>P21/N21</f>
        <v>4.072795309988915E-2</v>
      </c>
      <c r="P21" s="882">
        <f>SUM(P11:P20)</f>
        <v>203.16065084263647</v>
      </c>
      <c r="Q21" s="380"/>
      <c r="R21" s="380"/>
      <c r="S21" s="2631"/>
      <c r="T21" s="2622"/>
      <c r="U21" s="2624"/>
    </row>
    <row r="22" spans="1:21" x14ac:dyDescent="0.25">
      <c r="A22" s="1384" t="s">
        <v>1274</v>
      </c>
      <c r="B22" s="862">
        <f>SUM(B9:B10)</f>
        <v>143.22750720000002</v>
      </c>
      <c r="C22" s="862">
        <f>SUM(C9:C10)</f>
        <v>1.4059633999999999</v>
      </c>
      <c r="D22" s="862">
        <f>SUM(D9:D10)</f>
        <v>45.130204000000006</v>
      </c>
      <c r="E22" s="1386">
        <f t="shared" si="0"/>
        <v>99.503266600000003</v>
      </c>
      <c r="F22" s="862">
        <f>SUM(F9:F10)</f>
        <v>0</v>
      </c>
      <c r="G22" s="1386">
        <f t="shared" si="1"/>
        <v>99.503266600000003</v>
      </c>
      <c r="H22" s="1389"/>
      <c r="I22" s="862">
        <f>SUM(I9:I10)</f>
        <v>0</v>
      </c>
      <c r="J22" s="862">
        <f>SUM(J9:J10)</f>
        <v>17.51790176582513</v>
      </c>
      <c r="K22" s="862">
        <f>SUM(K9:K10)</f>
        <v>21.120656062624093</v>
      </c>
      <c r="L22" s="862">
        <f>SUM(L9:L10)</f>
        <v>0</v>
      </c>
      <c r="M22" s="862">
        <f t="shared" si="3"/>
        <v>38.638557828449223</v>
      </c>
      <c r="N22" s="862">
        <f t="shared" si="4"/>
        <v>28.078229797137176</v>
      </c>
      <c r="O22" s="1390"/>
      <c r="P22" s="862">
        <f>SUM(P9:P10)</f>
        <v>0</v>
      </c>
      <c r="Q22" s="380"/>
      <c r="R22" s="380"/>
      <c r="S22" s="380"/>
      <c r="T22" s="380"/>
      <c r="U22" s="1697"/>
    </row>
    <row r="23" spans="1:21" ht="15.75" thickBot="1" x14ac:dyDescent="0.3">
      <c r="A23" s="1385" t="s">
        <v>355</v>
      </c>
      <c r="B23" s="1391">
        <f>SUM(B21:B22)</f>
        <v>25588.301657499997</v>
      </c>
      <c r="C23" s="1391">
        <f>SUM(C21:C22)</f>
        <v>3310.40877</v>
      </c>
      <c r="D23" s="1391">
        <f>SUM(D21:D22)</f>
        <v>355.60924129999995</v>
      </c>
      <c r="E23" s="1386">
        <f t="shared" si="0"/>
        <v>28543.101186199994</v>
      </c>
      <c r="F23" s="1391">
        <f>SUM(F21:F22)</f>
        <v>7490.386303619588</v>
      </c>
      <c r="G23" s="1386">
        <f t="shared" si="1"/>
        <v>21052.714882580407</v>
      </c>
      <c r="H23" s="1392"/>
      <c r="I23" s="1391">
        <f>SUM(I21:I22)</f>
        <v>1087.5465924950925</v>
      </c>
      <c r="J23" s="1391">
        <f>SUM(J21:J22)</f>
        <v>3129.6596830694912</v>
      </c>
      <c r="K23" s="1391">
        <f>SUM(K21:K22)</f>
        <v>3773.3095345998686</v>
      </c>
      <c r="L23" s="1391">
        <f>SUM(L21:L22)</f>
        <v>0</v>
      </c>
      <c r="M23" s="882">
        <f t="shared" si="3"/>
        <v>6902.9692176693598</v>
      </c>
      <c r="N23" s="882">
        <f t="shared" si="4"/>
        <v>5016.3144503694257</v>
      </c>
      <c r="O23" s="882"/>
      <c r="P23" s="1391">
        <f>SUM(P21:P22)</f>
        <v>203.16065084263647</v>
      </c>
      <c r="Q23" s="380"/>
      <c r="R23" s="380"/>
      <c r="S23" s="380"/>
      <c r="T23" s="380"/>
      <c r="U23" s="1697"/>
    </row>
    <row r="24" spans="1:21" ht="16.5" customHeight="1" x14ac:dyDescent="0.25">
      <c r="A24" s="1709" t="s">
        <v>819</v>
      </c>
      <c r="B24" s="1710"/>
      <c r="C24" s="1710"/>
      <c r="D24" s="1710"/>
      <c r="E24" s="1710"/>
      <c r="F24" s="1710"/>
      <c r="G24" s="1710"/>
      <c r="H24" s="1710"/>
      <c r="I24" s="1710"/>
      <c r="J24" s="1702"/>
      <c r="K24" s="1703"/>
      <c r="L24" s="1704"/>
      <c r="M24" s="1703"/>
      <c r="N24" s="1703"/>
      <c r="O24" s="1703"/>
      <c r="P24" s="1703"/>
      <c r="Q24" s="1703"/>
      <c r="R24" s="1703"/>
      <c r="S24" s="1703"/>
      <c r="T24" s="1689"/>
      <c r="U24" s="1690"/>
    </row>
    <row r="25" spans="1:21" x14ac:dyDescent="0.25">
      <c r="A25" s="1700"/>
      <c r="B25" s="1701"/>
      <c r="C25" s="1701"/>
      <c r="D25" s="1701"/>
      <c r="E25" s="1701"/>
      <c r="F25" s="1701"/>
      <c r="G25" s="1701"/>
      <c r="H25" s="1701"/>
      <c r="I25" s="1701"/>
      <c r="J25" s="1702"/>
      <c r="K25" s="1703"/>
      <c r="L25" s="1704"/>
      <c r="M25" s="1703"/>
      <c r="N25" s="1703"/>
      <c r="O25" s="1703"/>
      <c r="P25" s="1703"/>
      <c r="Q25" s="1703"/>
      <c r="R25" s="1703"/>
      <c r="S25" s="1703"/>
      <c r="T25" s="1689"/>
      <c r="U25" s="1690"/>
    </row>
    <row r="26" spans="1:21" ht="15.75" thickBot="1" x14ac:dyDescent="0.3">
      <c r="A26" s="1711"/>
      <c r="B26" s="1712"/>
      <c r="C26" s="1712"/>
      <c r="D26" s="1712"/>
      <c r="E26" s="1712"/>
      <c r="F26" s="1712"/>
      <c r="G26" s="1712"/>
      <c r="H26" s="1712"/>
      <c r="I26" s="1712"/>
      <c r="J26" s="1713"/>
      <c r="K26" s="1714"/>
      <c r="L26" s="1713"/>
      <c r="M26" s="1715"/>
      <c r="N26" s="2007" t="str">
        <f>T26</f>
        <v>Signature of Petitioner</v>
      </c>
      <c r="O26" s="1715"/>
      <c r="P26" s="1715"/>
      <c r="Q26" s="1713"/>
      <c r="R26" s="1713"/>
      <c r="S26" s="1713"/>
      <c r="T26" s="2639" t="s">
        <v>533</v>
      </c>
      <c r="U26" s="2640"/>
    </row>
    <row r="27" spans="1:21" x14ac:dyDescent="0.25">
      <c r="A27" s="445"/>
      <c r="B27" s="445"/>
      <c r="C27" s="445"/>
      <c r="D27" s="445"/>
      <c r="E27" s="445"/>
      <c r="F27" s="445"/>
      <c r="G27" s="445"/>
      <c r="H27" s="445"/>
      <c r="I27" s="445"/>
      <c r="J27" s="446"/>
      <c r="K27" s="447"/>
      <c r="L27" s="446"/>
      <c r="M27" s="448"/>
      <c r="N27" s="448"/>
      <c r="O27" s="448"/>
      <c r="P27" s="448"/>
      <c r="Q27" s="446"/>
      <c r="R27" s="446"/>
      <c r="S27" s="446"/>
    </row>
    <row r="28" spans="1:21" x14ac:dyDescent="0.25">
      <c r="A28" s="449"/>
      <c r="B28" s="449"/>
      <c r="C28" s="449"/>
      <c r="D28" s="449"/>
      <c r="E28" s="449"/>
      <c r="F28" s="449"/>
      <c r="G28" s="449"/>
      <c r="H28" s="449"/>
      <c r="I28" s="449"/>
      <c r="J28" s="446"/>
      <c r="K28" s="447"/>
      <c r="L28" s="446"/>
      <c r="M28" s="448"/>
      <c r="N28" s="448"/>
      <c r="O28" s="448"/>
      <c r="P28" s="448"/>
      <c r="Q28" s="446"/>
      <c r="R28" s="448"/>
      <c r="S28" s="448"/>
    </row>
    <row r="29" spans="1:21" x14ac:dyDescent="0.25">
      <c r="A29" s="2628"/>
      <c r="B29" s="1344"/>
      <c r="C29" s="1344"/>
      <c r="D29" s="1344"/>
      <c r="E29" s="1344"/>
      <c r="F29" s="1344"/>
      <c r="G29" s="1344"/>
      <c r="H29" s="1344"/>
      <c r="I29" s="1344"/>
      <c r="J29" s="2628"/>
      <c r="K29" s="2628"/>
      <c r="L29" s="2628"/>
      <c r="M29" s="2628"/>
      <c r="N29" s="1344"/>
      <c r="O29" s="1344"/>
      <c r="P29" s="1344"/>
      <c r="Q29" s="2628"/>
      <c r="R29" s="2628"/>
      <c r="S29" s="1344"/>
    </row>
    <row r="30" spans="1:21" x14ac:dyDescent="0.25">
      <c r="A30" s="2628"/>
      <c r="B30" s="1344"/>
      <c r="C30" s="1344"/>
      <c r="D30" s="1344"/>
      <c r="E30" s="1344"/>
      <c r="F30" s="1344"/>
      <c r="G30" s="1344"/>
      <c r="H30" s="1344"/>
      <c r="I30" s="1344"/>
      <c r="J30" s="1344"/>
      <c r="K30" s="1344"/>
      <c r="L30" s="1344"/>
      <c r="M30" s="1344"/>
      <c r="N30" s="1344"/>
      <c r="O30" s="1344"/>
      <c r="P30" s="1344"/>
      <c r="Q30" s="1344"/>
      <c r="R30" s="1344"/>
      <c r="S30" s="1344"/>
    </row>
    <row r="31" spans="1:21" x14ac:dyDescent="0.25">
      <c r="A31" s="451"/>
      <c r="B31" s="451"/>
      <c r="C31" s="451"/>
      <c r="D31" s="451"/>
      <c r="E31" s="451"/>
      <c r="F31" s="451"/>
      <c r="G31" s="451"/>
      <c r="H31" s="451"/>
      <c r="I31" s="451"/>
      <c r="J31" s="451"/>
      <c r="K31" s="451"/>
      <c r="L31" s="451"/>
      <c r="M31" s="451"/>
      <c r="N31" s="451"/>
      <c r="O31" s="451"/>
      <c r="P31" s="451"/>
      <c r="Q31" s="451"/>
      <c r="R31" s="451"/>
      <c r="S31" s="451"/>
    </row>
    <row r="32" spans="1:21" x14ac:dyDescent="0.25">
      <c r="A32" s="451"/>
      <c r="B32" s="451"/>
      <c r="C32" s="451"/>
      <c r="D32" s="451"/>
      <c r="E32" s="451"/>
      <c r="F32" s="451"/>
      <c r="G32" s="451"/>
      <c r="H32" s="451"/>
      <c r="I32" s="451"/>
      <c r="J32" s="451"/>
      <c r="K32" s="451"/>
      <c r="L32" s="451"/>
      <c r="M32" s="451"/>
      <c r="N32" s="451"/>
      <c r="O32" s="451"/>
      <c r="P32" s="451"/>
      <c r="Q32" s="451"/>
      <c r="R32" s="451"/>
      <c r="S32" s="451"/>
    </row>
    <row r="33" spans="1:19" x14ac:dyDescent="0.25">
      <c r="A33" s="451"/>
      <c r="B33" s="451"/>
      <c r="C33" s="451"/>
      <c r="D33" s="451"/>
      <c r="E33" s="451"/>
      <c r="F33" s="451"/>
      <c r="G33" s="451"/>
      <c r="H33" s="451"/>
      <c r="I33" s="451"/>
      <c r="J33" s="451"/>
      <c r="K33" s="451"/>
      <c r="L33" s="451"/>
      <c r="M33" s="451"/>
      <c r="N33" s="451"/>
      <c r="O33" s="451"/>
      <c r="P33" s="451"/>
      <c r="Q33" s="451"/>
      <c r="R33" s="451"/>
      <c r="S33" s="451"/>
    </row>
    <row r="34" spans="1:19" x14ac:dyDescent="0.25">
      <c r="A34" s="451"/>
      <c r="B34" s="451"/>
      <c r="C34" s="451"/>
      <c r="D34" s="451"/>
      <c r="E34" s="451"/>
      <c r="F34" s="451"/>
      <c r="G34" s="451"/>
      <c r="H34" s="451"/>
      <c r="I34" s="451"/>
      <c r="J34" s="451"/>
      <c r="K34" s="451"/>
      <c r="L34" s="451"/>
      <c r="M34" s="451"/>
      <c r="N34" s="451"/>
      <c r="O34" s="451"/>
      <c r="P34" s="451"/>
      <c r="Q34" s="451"/>
      <c r="R34" s="451"/>
      <c r="S34" s="451"/>
    </row>
    <row r="35" spans="1:19" x14ac:dyDescent="0.25">
      <c r="A35" s="451"/>
      <c r="B35" s="451"/>
      <c r="C35" s="451"/>
      <c r="D35" s="451"/>
      <c r="E35" s="451"/>
      <c r="F35" s="451"/>
      <c r="G35" s="451"/>
      <c r="H35" s="451"/>
      <c r="I35" s="451"/>
      <c r="J35" s="451"/>
      <c r="K35" s="451"/>
      <c r="L35" s="451"/>
      <c r="M35" s="451"/>
      <c r="N35" s="451"/>
      <c r="O35" s="451"/>
      <c r="P35" s="451"/>
      <c r="Q35" s="451"/>
      <c r="R35" s="451"/>
      <c r="S35" s="451"/>
    </row>
    <row r="36" spans="1:19" x14ac:dyDescent="0.25">
      <c r="A36" s="451"/>
      <c r="B36" s="451"/>
      <c r="C36" s="451"/>
      <c r="D36" s="451"/>
      <c r="E36" s="451"/>
      <c r="F36" s="451"/>
      <c r="G36" s="451"/>
      <c r="H36" s="451"/>
      <c r="I36" s="451"/>
      <c r="J36" s="451"/>
      <c r="K36" s="451"/>
      <c r="L36" s="451"/>
      <c r="M36" s="451"/>
      <c r="N36" s="451"/>
      <c r="O36" s="451"/>
      <c r="P36" s="451"/>
      <c r="Q36" s="451"/>
      <c r="R36" s="451"/>
      <c r="S36" s="451"/>
    </row>
    <row r="37" spans="1:19" x14ac:dyDescent="0.25">
      <c r="A37" s="451"/>
      <c r="B37" s="451"/>
      <c r="C37" s="451"/>
      <c r="D37" s="451"/>
      <c r="E37" s="451"/>
      <c r="F37" s="451"/>
      <c r="G37" s="451"/>
      <c r="H37" s="451"/>
      <c r="I37" s="451"/>
      <c r="J37" s="451"/>
      <c r="K37" s="451"/>
      <c r="L37" s="451"/>
      <c r="M37" s="451"/>
      <c r="N37" s="451"/>
      <c r="O37" s="451"/>
      <c r="P37" s="451"/>
      <c r="Q37" s="451"/>
      <c r="R37" s="451"/>
      <c r="S37" s="451"/>
    </row>
    <row r="38" spans="1:19" x14ac:dyDescent="0.25">
      <c r="A38" s="451"/>
      <c r="B38" s="451"/>
      <c r="C38" s="451"/>
      <c r="D38" s="451"/>
      <c r="E38" s="451"/>
      <c r="F38" s="451"/>
      <c r="G38" s="451"/>
      <c r="H38" s="451"/>
      <c r="I38" s="451"/>
      <c r="J38" s="451"/>
      <c r="K38" s="451"/>
      <c r="L38" s="451"/>
      <c r="M38" s="451"/>
      <c r="N38" s="451"/>
      <c r="O38" s="451"/>
      <c r="P38" s="451"/>
      <c r="Q38" s="451"/>
      <c r="R38" s="451"/>
      <c r="S38" s="451"/>
    </row>
    <row r="39" spans="1:19" x14ac:dyDescent="0.25">
      <c r="A39" s="451"/>
      <c r="B39" s="451"/>
      <c r="C39" s="451"/>
      <c r="D39" s="451"/>
      <c r="E39" s="451"/>
      <c r="F39" s="451"/>
      <c r="G39" s="451"/>
      <c r="H39" s="451"/>
      <c r="I39" s="451"/>
      <c r="J39" s="451"/>
      <c r="K39" s="451"/>
      <c r="L39" s="451"/>
      <c r="M39" s="451"/>
      <c r="N39" s="451"/>
      <c r="O39" s="451"/>
      <c r="P39" s="451"/>
      <c r="Q39" s="451"/>
      <c r="R39" s="451"/>
      <c r="S39" s="451"/>
    </row>
    <row r="40" spans="1:19" x14ac:dyDescent="0.25">
      <c r="A40" s="452"/>
      <c r="B40" s="452"/>
      <c r="C40" s="452"/>
      <c r="D40" s="452"/>
      <c r="E40" s="452"/>
      <c r="F40" s="452"/>
      <c r="G40" s="452"/>
      <c r="H40" s="452"/>
      <c r="I40" s="452"/>
      <c r="J40" s="451"/>
      <c r="K40" s="451"/>
      <c r="L40" s="451"/>
      <c r="M40" s="451"/>
      <c r="N40" s="451"/>
      <c r="O40" s="451"/>
      <c r="P40" s="451"/>
      <c r="Q40" s="451"/>
      <c r="R40" s="451"/>
      <c r="S40" s="451"/>
    </row>
    <row r="41" spans="1:19" x14ac:dyDescent="0.25">
      <c r="A41" s="451"/>
      <c r="B41" s="451"/>
      <c r="C41" s="451"/>
      <c r="D41" s="451"/>
      <c r="E41" s="451"/>
      <c r="F41" s="451"/>
      <c r="G41" s="451"/>
      <c r="H41" s="451"/>
      <c r="I41" s="451"/>
      <c r="J41" s="451"/>
      <c r="K41" s="451"/>
      <c r="L41" s="451"/>
      <c r="M41" s="451"/>
      <c r="N41" s="451"/>
      <c r="O41" s="451"/>
      <c r="P41" s="451"/>
      <c r="Q41" s="451"/>
      <c r="R41" s="451"/>
      <c r="S41" s="451"/>
    </row>
    <row r="42" spans="1:19" x14ac:dyDescent="0.25">
      <c r="A42" s="451"/>
      <c r="B42" s="451"/>
      <c r="C42" s="451"/>
      <c r="D42" s="451"/>
      <c r="E42" s="451"/>
      <c r="F42" s="451"/>
      <c r="G42" s="451"/>
      <c r="H42" s="451"/>
      <c r="I42" s="451"/>
      <c r="J42" s="451"/>
      <c r="K42" s="451"/>
      <c r="L42" s="451"/>
      <c r="M42" s="451"/>
      <c r="N42" s="451"/>
      <c r="O42" s="451"/>
      <c r="P42" s="451"/>
      <c r="Q42" s="451"/>
      <c r="R42" s="451"/>
      <c r="S42" s="451"/>
    </row>
    <row r="43" spans="1:19" x14ac:dyDescent="0.25">
      <c r="A43" s="451"/>
      <c r="B43" s="451"/>
      <c r="C43" s="451"/>
      <c r="D43" s="451"/>
      <c r="E43" s="451"/>
      <c r="F43" s="451"/>
      <c r="G43" s="451"/>
      <c r="H43" s="451"/>
      <c r="I43" s="451"/>
      <c r="J43" s="451"/>
      <c r="K43" s="451"/>
      <c r="L43" s="451"/>
      <c r="M43" s="451"/>
      <c r="N43" s="451"/>
      <c r="O43" s="451"/>
      <c r="P43" s="451"/>
      <c r="Q43" s="451"/>
      <c r="R43" s="451"/>
      <c r="S43" s="451"/>
    </row>
    <row r="44" spans="1:19" x14ac:dyDescent="0.25">
      <c r="A44" s="453"/>
      <c r="B44" s="453"/>
      <c r="C44" s="453"/>
      <c r="D44" s="453"/>
      <c r="E44" s="453"/>
      <c r="F44" s="453"/>
      <c r="G44" s="453"/>
      <c r="H44" s="453"/>
      <c r="I44" s="453"/>
      <c r="J44" s="451"/>
      <c r="K44" s="451"/>
      <c r="L44" s="451"/>
      <c r="M44" s="451"/>
      <c r="N44" s="451"/>
      <c r="O44" s="451"/>
      <c r="P44" s="451"/>
      <c r="Q44" s="451"/>
      <c r="R44" s="451"/>
      <c r="S44" s="451"/>
    </row>
    <row r="45" spans="1:19" x14ac:dyDescent="0.25">
      <c r="A45" s="454"/>
      <c r="B45" s="454"/>
      <c r="C45" s="454"/>
      <c r="D45" s="454"/>
      <c r="E45" s="454"/>
      <c r="F45" s="454"/>
      <c r="G45" s="454"/>
      <c r="H45" s="454"/>
      <c r="I45" s="454"/>
      <c r="J45" s="451"/>
      <c r="K45" s="451"/>
      <c r="L45" s="451"/>
      <c r="M45" s="451"/>
      <c r="N45" s="451"/>
      <c r="O45" s="451"/>
      <c r="P45" s="451"/>
      <c r="Q45" s="451"/>
      <c r="R45" s="451"/>
      <c r="S45" s="451"/>
    </row>
    <row r="46" spans="1:19" x14ac:dyDescent="0.25">
      <c r="A46" s="454"/>
      <c r="B46" s="454"/>
      <c r="C46" s="454"/>
      <c r="D46" s="454"/>
      <c r="E46" s="454"/>
      <c r="F46" s="454"/>
      <c r="G46" s="454"/>
      <c r="H46" s="454"/>
      <c r="I46" s="454"/>
      <c r="J46" s="451"/>
      <c r="K46" s="451"/>
      <c r="L46" s="451"/>
      <c r="M46" s="451"/>
      <c r="N46" s="451"/>
      <c r="O46" s="451"/>
      <c r="P46" s="451"/>
      <c r="Q46" s="451"/>
      <c r="R46" s="451"/>
      <c r="S46" s="451"/>
    </row>
    <row r="47" spans="1:19" x14ac:dyDescent="0.25">
      <c r="A47" s="455"/>
      <c r="B47" s="455"/>
      <c r="C47" s="455"/>
      <c r="D47" s="455"/>
      <c r="E47" s="455"/>
      <c r="F47" s="455"/>
      <c r="G47" s="455"/>
      <c r="H47" s="455"/>
      <c r="I47" s="455"/>
      <c r="J47" s="456"/>
      <c r="K47" s="457"/>
      <c r="L47" s="458"/>
      <c r="M47" s="457"/>
      <c r="N47" s="457"/>
      <c r="O47" s="457"/>
      <c r="P47" s="457"/>
      <c r="Q47" s="457"/>
      <c r="R47" s="457"/>
      <c r="S47" s="457"/>
    </row>
    <row r="48" spans="1:19" x14ac:dyDescent="0.25">
      <c r="A48" s="451"/>
      <c r="B48" s="451"/>
      <c r="C48" s="451"/>
      <c r="D48" s="451"/>
      <c r="E48" s="451"/>
      <c r="F48" s="451"/>
      <c r="G48" s="451"/>
      <c r="H48" s="451"/>
      <c r="I48" s="451"/>
      <c r="J48" s="451"/>
      <c r="K48" s="451"/>
      <c r="L48" s="451"/>
      <c r="M48" s="451"/>
      <c r="N48" s="451"/>
      <c r="O48" s="451"/>
      <c r="P48" s="451"/>
      <c r="Q48" s="451"/>
      <c r="R48" s="451"/>
      <c r="S48" s="451"/>
    </row>
    <row r="49" spans="1:19" x14ac:dyDescent="0.25">
      <c r="A49" s="451"/>
      <c r="B49" s="451"/>
      <c r="C49" s="451"/>
      <c r="D49" s="451"/>
      <c r="E49" s="451"/>
      <c r="F49" s="451"/>
      <c r="G49" s="451"/>
      <c r="H49" s="451"/>
      <c r="I49" s="451"/>
      <c r="J49" s="451"/>
      <c r="K49" s="451"/>
      <c r="L49" s="451"/>
      <c r="M49" s="451"/>
      <c r="N49" s="451"/>
      <c r="O49" s="451"/>
      <c r="P49" s="451"/>
      <c r="Q49" s="451"/>
      <c r="R49" s="451"/>
      <c r="S49" s="451"/>
    </row>
    <row r="50" spans="1:19" x14ac:dyDescent="0.25">
      <c r="A50" s="445"/>
      <c r="B50" s="445"/>
      <c r="C50" s="445"/>
      <c r="D50" s="445"/>
      <c r="E50" s="445"/>
      <c r="F50" s="445"/>
      <c r="G50" s="445"/>
      <c r="H50" s="445"/>
      <c r="I50" s="445"/>
      <c r="J50" s="446"/>
      <c r="K50" s="447"/>
      <c r="L50" s="446"/>
      <c r="M50" s="448"/>
      <c r="N50" s="448"/>
      <c r="O50" s="448"/>
      <c r="P50" s="448"/>
      <c r="Q50" s="446"/>
      <c r="R50" s="446"/>
      <c r="S50" s="446"/>
    </row>
    <row r="51" spans="1:19" x14ac:dyDescent="0.25">
      <c r="A51" s="445"/>
      <c r="B51" s="445"/>
      <c r="C51" s="445"/>
      <c r="D51" s="445"/>
      <c r="E51" s="445"/>
      <c r="F51" s="445"/>
      <c r="G51" s="445"/>
      <c r="H51" s="445"/>
      <c r="I51" s="445"/>
      <c r="J51" s="446"/>
      <c r="K51" s="447"/>
      <c r="L51" s="446"/>
      <c r="M51" s="448"/>
      <c r="N51" s="448"/>
      <c r="O51" s="448"/>
      <c r="P51" s="448"/>
      <c r="Q51" s="446"/>
      <c r="R51" s="446"/>
      <c r="S51" s="446"/>
    </row>
    <row r="52" spans="1:19" x14ac:dyDescent="0.25">
      <c r="A52" s="449"/>
      <c r="B52" s="449"/>
      <c r="C52" s="449"/>
      <c r="D52" s="449"/>
      <c r="E52" s="449"/>
      <c r="F52" s="449"/>
      <c r="G52" s="449"/>
      <c r="H52" s="449"/>
      <c r="I52" s="449"/>
      <c r="J52" s="446"/>
      <c r="K52" s="447"/>
      <c r="L52" s="446"/>
      <c r="M52" s="448"/>
      <c r="N52" s="448"/>
      <c r="O52" s="448"/>
      <c r="P52" s="448"/>
      <c r="Q52" s="446"/>
      <c r="R52" s="448"/>
      <c r="S52" s="448"/>
    </row>
    <row r="53" spans="1:19" x14ac:dyDescent="0.25">
      <c r="A53" s="2628"/>
      <c r="B53" s="1344"/>
      <c r="C53" s="1344"/>
      <c r="D53" s="1344"/>
      <c r="E53" s="1344"/>
      <c r="F53" s="1344"/>
      <c r="G53" s="1344"/>
      <c r="H53" s="1344"/>
      <c r="I53" s="1344"/>
      <c r="J53" s="2628"/>
      <c r="K53" s="2628"/>
      <c r="L53" s="2628"/>
      <c r="M53" s="2628"/>
      <c r="N53" s="1344"/>
      <c r="O53" s="1344"/>
      <c r="P53" s="1344"/>
      <c r="Q53" s="2628"/>
      <c r="R53" s="2628"/>
      <c r="S53" s="1344"/>
    </row>
    <row r="54" spans="1:19" x14ac:dyDescent="0.25">
      <c r="A54" s="2628"/>
      <c r="B54" s="1344"/>
      <c r="C54" s="1344"/>
      <c r="D54" s="1344"/>
      <c r="E54" s="1344"/>
      <c r="F54" s="1344"/>
      <c r="G54" s="1344"/>
      <c r="H54" s="1344"/>
      <c r="I54" s="1344"/>
      <c r="J54" s="1344"/>
      <c r="K54" s="1344"/>
      <c r="L54" s="1344"/>
      <c r="M54" s="1344"/>
      <c r="N54" s="1344"/>
      <c r="O54" s="1344"/>
      <c r="P54" s="1344"/>
      <c r="Q54" s="1344"/>
      <c r="R54" s="1344"/>
      <c r="S54" s="1344"/>
    </row>
    <row r="55" spans="1:19" x14ac:dyDescent="0.25">
      <c r="A55" s="451"/>
      <c r="B55" s="451"/>
      <c r="C55" s="451"/>
      <c r="D55" s="451"/>
      <c r="E55" s="451"/>
      <c r="F55" s="451"/>
      <c r="G55" s="451"/>
      <c r="H55" s="451"/>
      <c r="I55" s="451"/>
      <c r="J55" s="451"/>
      <c r="K55" s="451"/>
      <c r="L55" s="451"/>
      <c r="M55" s="451"/>
      <c r="N55" s="451"/>
      <c r="O55" s="451"/>
      <c r="P55" s="451"/>
      <c r="Q55" s="451"/>
      <c r="R55" s="451"/>
      <c r="S55" s="451"/>
    </row>
    <row r="56" spans="1:19" x14ac:dyDescent="0.25">
      <c r="A56" s="451"/>
      <c r="B56" s="451"/>
      <c r="C56" s="451"/>
      <c r="D56" s="451"/>
      <c r="E56" s="451"/>
      <c r="F56" s="451"/>
      <c r="G56" s="451"/>
      <c r="H56" s="451"/>
      <c r="I56" s="451"/>
      <c r="J56" s="451"/>
      <c r="K56" s="451"/>
      <c r="L56" s="451"/>
      <c r="M56" s="451"/>
      <c r="N56" s="451"/>
      <c r="O56" s="451"/>
      <c r="P56" s="451"/>
      <c r="Q56" s="451"/>
      <c r="R56" s="451"/>
      <c r="S56" s="451"/>
    </row>
    <row r="57" spans="1:19" x14ac:dyDescent="0.25">
      <c r="A57" s="451"/>
      <c r="B57" s="451"/>
      <c r="C57" s="451"/>
      <c r="D57" s="451"/>
      <c r="E57" s="451"/>
      <c r="F57" s="451"/>
      <c r="G57" s="451"/>
      <c r="H57" s="451"/>
      <c r="I57" s="451"/>
      <c r="J57" s="451"/>
      <c r="K57" s="451"/>
      <c r="L57" s="451"/>
      <c r="M57" s="451"/>
      <c r="N57" s="451"/>
      <c r="O57" s="451"/>
      <c r="P57" s="451"/>
      <c r="Q57" s="451"/>
      <c r="R57" s="451"/>
      <c r="S57" s="451"/>
    </row>
    <row r="58" spans="1:19" x14ac:dyDescent="0.25">
      <c r="A58" s="451"/>
      <c r="B58" s="451"/>
      <c r="C58" s="451"/>
      <c r="D58" s="451"/>
      <c r="E58" s="451"/>
      <c r="F58" s="451"/>
      <c r="G58" s="451"/>
      <c r="H58" s="451"/>
      <c r="I58" s="451"/>
      <c r="J58" s="451"/>
      <c r="K58" s="451"/>
      <c r="L58" s="451"/>
      <c r="M58" s="451"/>
      <c r="N58" s="451"/>
      <c r="O58" s="451"/>
      <c r="P58" s="451"/>
      <c r="Q58" s="451"/>
      <c r="R58" s="451"/>
      <c r="S58" s="451"/>
    </row>
    <row r="59" spans="1:19" x14ac:dyDescent="0.25">
      <c r="A59" s="451"/>
      <c r="B59" s="451"/>
      <c r="C59" s="451"/>
      <c r="D59" s="451"/>
      <c r="E59" s="451"/>
      <c r="F59" s="451"/>
      <c r="G59" s="451"/>
      <c r="H59" s="451"/>
      <c r="I59" s="451"/>
      <c r="J59" s="451"/>
      <c r="K59" s="451"/>
      <c r="L59" s="451"/>
      <c r="M59" s="451"/>
      <c r="N59" s="451"/>
      <c r="O59" s="451"/>
      <c r="P59" s="451"/>
      <c r="Q59" s="451"/>
      <c r="R59" s="451"/>
      <c r="S59" s="451"/>
    </row>
    <row r="60" spans="1:19" x14ac:dyDescent="0.25">
      <c r="A60" s="451"/>
      <c r="B60" s="451"/>
      <c r="C60" s="451"/>
      <c r="D60" s="451"/>
      <c r="E60" s="451"/>
      <c r="F60" s="451"/>
      <c r="G60" s="451"/>
      <c r="H60" s="451"/>
      <c r="I60" s="451"/>
      <c r="J60" s="451"/>
      <c r="K60" s="451"/>
      <c r="L60" s="451"/>
      <c r="M60" s="451"/>
      <c r="N60" s="451"/>
      <c r="O60" s="451"/>
      <c r="P60" s="451"/>
      <c r="Q60" s="451"/>
      <c r="R60" s="451"/>
      <c r="S60" s="451"/>
    </row>
    <row r="61" spans="1:19" x14ac:dyDescent="0.25">
      <c r="A61" s="451"/>
      <c r="B61" s="451"/>
      <c r="C61" s="451"/>
      <c r="D61" s="451"/>
      <c r="E61" s="451"/>
      <c r="F61" s="451"/>
      <c r="G61" s="451"/>
      <c r="H61" s="451"/>
      <c r="I61" s="451"/>
      <c r="J61" s="451"/>
      <c r="K61" s="451"/>
      <c r="L61" s="451"/>
      <c r="M61" s="451"/>
      <c r="N61" s="451"/>
      <c r="O61" s="451"/>
      <c r="P61" s="451"/>
      <c r="Q61" s="451"/>
      <c r="R61" s="451"/>
      <c r="S61" s="451"/>
    </row>
    <row r="62" spans="1:19" x14ac:dyDescent="0.25">
      <c r="A62" s="451"/>
      <c r="B62" s="451"/>
      <c r="C62" s="451"/>
      <c r="D62" s="451"/>
      <c r="E62" s="451"/>
      <c r="F62" s="451"/>
      <c r="G62" s="451"/>
      <c r="H62" s="451"/>
      <c r="I62" s="451"/>
      <c r="J62" s="451"/>
      <c r="K62" s="451"/>
      <c r="L62" s="451"/>
      <c r="M62" s="451"/>
      <c r="N62" s="451"/>
      <c r="O62" s="451"/>
      <c r="P62" s="451"/>
      <c r="Q62" s="451"/>
      <c r="R62" s="451"/>
      <c r="S62" s="451"/>
    </row>
    <row r="63" spans="1:19" x14ac:dyDescent="0.25">
      <c r="A63" s="451"/>
      <c r="B63" s="451"/>
      <c r="C63" s="451"/>
      <c r="D63" s="451"/>
      <c r="E63" s="451"/>
      <c r="F63" s="451"/>
      <c r="G63" s="451"/>
      <c r="H63" s="451"/>
      <c r="I63" s="451"/>
      <c r="J63" s="451"/>
      <c r="K63" s="451"/>
      <c r="L63" s="451"/>
      <c r="M63" s="451"/>
      <c r="N63" s="451"/>
      <c r="O63" s="451"/>
      <c r="P63" s="451"/>
      <c r="Q63" s="451"/>
      <c r="R63" s="451"/>
      <c r="S63" s="451"/>
    </row>
    <row r="64" spans="1:19" x14ac:dyDescent="0.25">
      <c r="A64" s="452"/>
      <c r="B64" s="452"/>
      <c r="C64" s="452"/>
      <c r="D64" s="452"/>
      <c r="E64" s="452"/>
      <c r="F64" s="452"/>
      <c r="G64" s="452"/>
      <c r="H64" s="452"/>
      <c r="I64" s="452"/>
      <c r="J64" s="451"/>
      <c r="K64" s="451"/>
      <c r="L64" s="451"/>
      <c r="M64" s="451"/>
      <c r="N64" s="451"/>
      <c r="O64" s="451"/>
      <c r="P64" s="451"/>
      <c r="Q64" s="451"/>
      <c r="R64" s="451"/>
      <c r="S64" s="451"/>
    </row>
    <row r="65" spans="1:19" x14ac:dyDescent="0.25">
      <c r="A65" s="451"/>
      <c r="B65" s="451"/>
      <c r="C65" s="451"/>
      <c r="D65" s="451"/>
      <c r="E65" s="451"/>
      <c r="F65" s="451"/>
      <c r="G65" s="451"/>
      <c r="H65" s="451"/>
      <c r="I65" s="451"/>
      <c r="J65" s="451"/>
      <c r="K65" s="451"/>
      <c r="L65" s="451"/>
      <c r="M65" s="451"/>
      <c r="N65" s="451"/>
      <c r="O65" s="451"/>
      <c r="P65" s="451"/>
      <c r="Q65" s="451"/>
      <c r="R65" s="451"/>
      <c r="S65" s="451"/>
    </row>
    <row r="66" spans="1:19" x14ac:dyDescent="0.25">
      <c r="A66" s="451"/>
      <c r="B66" s="451"/>
      <c r="C66" s="451"/>
      <c r="D66" s="451"/>
      <c r="E66" s="451"/>
      <c r="F66" s="451"/>
      <c r="G66" s="451"/>
      <c r="H66" s="451"/>
      <c r="I66" s="451"/>
      <c r="J66" s="451"/>
      <c r="K66" s="451"/>
      <c r="L66" s="451"/>
      <c r="M66" s="451"/>
      <c r="N66" s="451"/>
      <c r="O66" s="451"/>
      <c r="P66" s="451"/>
      <c r="Q66" s="451"/>
      <c r="R66" s="451"/>
      <c r="S66" s="451"/>
    </row>
    <row r="67" spans="1:19" x14ac:dyDescent="0.25">
      <c r="A67" s="451"/>
      <c r="B67" s="451"/>
      <c r="C67" s="451"/>
      <c r="D67" s="451"/>
      <c r="E67" s="451"/>
      <c r="F67" s="451"/>
      <c r="G67" s="451"/>
      <c r="H67" s="451"/>
      <c r="I67" s="451"/>
      <c r="J67" s="451"/>
      <c r="K67" s="451"/>
      <c r="L67" s="451"/>
      <c r="M67" s="451"/>
      <c r="N67" s="451"/>
      <c r="O67" s="451"/>
      <c r="P67" s="451"/>
      <c r="Q67" s="451"/>
      <c r="R67" s="451"/>
      <c r="S67" s="451"/>
    </row>
    <row r="68" spans="1:19" x14ac:dyDescent="0.25">
      <c r="A68" s="453"/>
      <c r="B68" s="453"/>
      <c r="C68" s="453"/>
      <c r="D68" s="453"/>
      <c r="E68" s="453"/>
      <c r="F68" s="453"/>
      <c r="G68" s="453"/>
      <c r="H68" s="453"/>
      <c r="I68" s="453"/>
      <c r="J68" s="451"/>
      <c r="K68" s="451"/>
      <c r="L68" s="451"/>
      <c r="M68" s="451"/>
      <c r="N68" s="451"/>
      <c r="O68" s="451"/>
      <c r="P68" s="451"/>
      <c r="Q68" s="451"/>
      <c r="R68" s="451"/>
      <c r="S68" s="451"/>
    </row>
    <row r="69" spans="1:19" x14ac:dyDescent="0.25">
      <c r="A69" s="454"/>
      <c r="B69" s="454"/>
      <c r="C69" s="454"/>
      <c r="D69" s="454"/>
      <c r="E69" s="454"/>
      <c r="F69" s="454"/>
      <c r="G69" s="454"/>
      <c r="H69" s="454"/>
      <c r="I69" s="454"/>
      <c r="J69" s="451"/>
      <c r="K69" s="451"/>
      <c r="L69" s="451"/>
      <c r="M69" s="451"/>
      <c r="N69" s="451"/>
      <c r="O69" s="451"/>
      <c r="P69" s="451"/>
      <c r="Q69" s="451"/>
      <c r="R69" s="451"/>
      <c r="S69" s="451"/>
    </row>
    <row r="70" spans="1:19" x14ac:dyDescent="0.25">
      <c r="A70" s="454"/>
      <c r="B70" s="454"/>
      <c r="C70" s="454"/>
      <c r="D70" s="454"/>
      <c r="E70" s="454"/>
      <c r="F70" s="454"/>
      <c r="G70" s="454"/>
      <c r="H70" s="454"/>
      <c r="I70" s="454"/>
      <c r="J70" s="451"/>
      <c r="K70" s="451"/>
      <c r="L70" s="451"/>
      <c r="M70" s="451"/>
      <c r="N70" s="451"/>
      <c r="O70" s="451"/>
      <c r="P70" s="451"/>
      <c r="Q70" s="451"/>
      <c r="R70" s="451"/>
      <c r="S70" s="451"/>
    </row>
    <row r="71" spans="1:19" x14ac:dyDescent="0.25">
      <c r="A71" s="455"/>
      <c r="B71" s="455"/>
      <c r="C71" s="455"/>
      <c r="D71" s="455"/>
      <c r="E71" s="455"/>
      <c r="F71" s="455"/>
      <c r="G71" s="455"/>
      <c r="H71" s="455"/>
      <c r="I71" s="455"/>
      <c r="J71" s="456"/>
      <c r="K71" s="457"/>
      <c r="L71" s="458"/>
      <c r="M71" s="457"/>
      <c r="N71" s="457"/>
      <c r="O71" s="457"/>
      <c r="P71" s="457"/>
      <c r="Q71" s="457"/>
      <c r="R71" s="457"/>
      <c r="S71" s="457"/>
    </row>
  </sheetData>
  <mergeCells count="17">
    <mergeCell ref="U9:U21"/>
    <mergeCell ref="A29:A30"/>
    <mergeCell ref="J29:M29"/>
    <mergeCell ref="Q29:R29"/>
    <mergeCell ref="R3:U3"/>
    <mergeCell ref="A6:A7"/>
    <mergeCell ref="B6:E6"/>
    <mergeCell ref="F6:I6"/>
    <mergeCell ref="J6:N6"/>
    <mergeCell ref="O6:P6"/>
    <mergeCell ref="Q6:R6"/>
    <mergeCell ref="T26:U26"/>
    <mergeCell ref="A53:A54"/>
    <mergeCell ref="J53:M53"/>
    <mergeCell ref="Q53:R53"/>
    <mergeCell ref="S9:S21"/>
    <mergeCell ref="T9:T21"/>
  </mergeCells>
  <pageMargins left="0.27559055118110237" right="0.23622047244094491" top="0.47244094488188981" bottom="0.23622047244094491" header="0.23622047244094491" footer="0.23622047244094491"/>
  <pageSetup paperSize="9" scale="72" fitToWidth="2" fitToHeight="0" orientation="landscape" r:id="rId1"/>
  <headerFooter alignWithMargins="0"/>
  <rowBreaks count="1" manualBreakCount="1">
    <brk id="49" max="11" man="1"/>
  </rowBreaks>
  <colBreaks count="1" manualBreakCount="1">
    <brk id="14" max="2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P74"/>
  <sheetViews>
    <sheetView view="pageBreakPreview" topLeftCell="A2" zoomScale="90" zoomScaleNormal="100" zoomScaleSheetLayoutView="90" workbookViewId="0">
      <selection sqref="A1:D1"/>
    </sheetView>
  </sheetViews>
  <sheetFormatPr defaultColWidth="9.140625" defaultRowHeight="15" x14ac:dyDescent="0.25"/>
  <cols>
    <col min="1" max="1" width="34.5703125" style="38" customWidth="1"/>
    <col min="2" max="5" width="11.140625" style="808" hidden="1" customWidth="1"/>
    <col min="6" max="6" width="19.85546875" style="808" hidden="1" customWidth="1"/>
    <col min="7" max="7" width="16.42578125" style="808" hidden="1" customWidth="1"/>
    <col min="8" max="8" width="8.140625" style="808" hidden="1" customWidth="1"/>
    <col min="9" max="9" width="10.42578125" style="808" hidden="1" customWidth="1"/>
    <col min="10" max="10" width="16.42578125" style="808" hidden="1" customWidth="1"/>
    <col min="11" max="11" width="17.42578125" style="808" hidden="1" customWidth="1"/>
    <col min="12" max="12" width="15.5703125" style="808" customWidth="1"/>
    <col min="13" max="13" width="25.5703125" style="808" customWidth="1"/>
    <col min="14" max="16" width="10" style="808" hidden="1" customWidth="1"/>
    <col min="17" max="16384" width="9.140625" style="762"/>
  </cols>
  <sheetData>
    <row r="1" spans="1:16" x14ac:dyDescent="0.25">
      <c r="A1" s="2641"/>
      <c r="B1" s="2642"/>
      <c r="C1" s="2642"/>
      <c r="D1" s="2642"/>
      <c r="E1" s="2642"/>
      <c r="F1" s="2642"/>
      <c r="G1" s="1720"/>
      <c r="H1" s="1720"/>
      <c r="I1" s="1720"/>
      <c r="J1" s="1721"/>
      <c r="K1" s="1721"/>
      <c r="L1" s="1721"/>
      <c r="M1" s="1721"/>
      <c r="N1" s="1722"/>
    </row>
    <row r="2" spans="1:16" ht="21" customHeight="1" x14ac:dyDescent="0.25">
      <c r="A2" s="1705" t="s">
        <v>1190</v>
      </c>
      <c r="B2" s="1706"/>
      <c r="C2" s="1706"/>
      <c r="D2" s="1706"/>
      <c r="E2" s="1706"/>
      <c r="F2" s="1706"/>
      <c r="G2" s="1706"/>
      <c r="H2" s="1706"/>
      <c r="I2" s="1706"/>
      <c r="J2" s="1723"/>
      <c r="K2" s="1463"/>
      <c r="L2" s="1463"/>
      <c r="M2" s="1463"/>
      <c r="N2" s="1724"/>
    </row>
    <row r="3" spans="1:16" ht="21" customHeight="1" x14ac:dyDescent="0.25">
      <c r="A3" s="2651" t="s">
        <v>89</v>
      </c>
      <c r="B3" s="2652"/>
      <c r="C3" s="2652"/>
      <c r="D3" s="2652"/>
      <c r="E3" s="2652"/>
      <c r="F3" s="2652"/>
      <c r="G3" s="2652"/>
      <c r="H3" s="2648"/>
      <c r="I3" s="2648"/>
      <c r="J3" s="1725"/>
      <c r="K3" s="2647" t="s">
        <v>1028</v>
      </c>
      <c r="L3" s="2647"/>
      <c r="M3" s="2648"/>
      <c r="N3" s="2649"/>
      <c r="O3" s="2645"/>
      <c r="P3" s="2645"/>
    </row>
    <row r="4" spans="1:16" ht="21" customHeight="1" thickBot="1" x14ac:dyDescent="0.3">
      <c r="A4" s="1726"/>
      <c r="B4" s="1463"/>
      <c r="C4" s="1463"/>
      <c r="D4" s="1463"/>
      <c r="E4" s="1463"/>
      <c r="F4" s="1463"/>
      <c r="G4" s="1463"/>
      <c r="H4" s="2646"/>
      <c r="I4" s="2646"/>
      <c r="J4" s="1463"/>
      <c r="K4" s="2646" t="s">
        <v>392</v>
      </c>
      <c r="L4" s="2646"/>
      <c r="M4" s="2646"/>
      <c r="N4" s="2650"/>
      <c r="O4" s="2646" t="s">
        <v>392</v>
      </c>
      <c r="P4" s="2646"/>
    </row>
    <row r="5" spans="1:16" x14ac:dyDescent="0.25">
      <c r="A5" s="2662" t="s">
        <v>48</v>
      </c>
      <c r="B5" s="2665" t="s">
        <v>946</v>
      </c>
      <c r="C5" s="2666"/>
      <c r="D5" s="2666"/>
      <c r="E5" s="2666"/>
      <c r="F5" s="2667"/>
      <c r="G5" s="2659" t="s">
        <v>756</v>
      </c>
      <c r="H5" s="2659"/>
      <c r="I5" s="2659"/>
      <c r="J5" s="2643" t="s">
        <v>757</v>
      </c>
      <c r="K5" s="2644"/>
      <c r="L5" s="1417" t="s">
        <v>757</v>
      </c>
      <c r="M5" s="1417" t="s">
        <v>1111</v>
      </c>
      <c r="N5" s="1308"/>
      <c r="O5" s="1419"/>
      <c r="P5" s="1308"/>
    </row>
    <row r="6" spans="1:16" x14ac:dyDescent="0.25">
      <c r="A6" s="2663"/>
      <c r="B6" s="1473" t="s">
        <v>1191</v>
      </c>
      <c r="C6" s="1473" t="s">
        <v>841</v>
      </c>
      <c r="D6" s="1473" t="s">
        <v>842</v>
      </c>
      <c r="E6" s="1473" t="s">
        <v>843</v>
      </c>
      <c r="F6" s="1473" t="s">
        <v>844</v>
      </c>
      <c r="G6" s="2192" t="s">
        <v>845</v>
      </c>
      <c r="H6" s="2193"/>
      <c r="I6" s="2194"/>
      <c r="J6" s="2192" t="s">
        <v>846</v>
      </c>
      <c r="K6" s="2194"/>
      <c r="L6" s="1460" t="s">
        <v>758</v>
      </c>
      <c r="M6" s="1460" t="s">
        <v>759</v>
      </c>
      <c r="N6" s="1139" t="s">
        <v>760</v>
      </c>
      <c r="O6" s="1472" t="s">
        <v>761</v>
      </c>
      <c r="P6" s="1139" t="s">
        <v>762</v>
      </c>
    </row>
    <row r="7" spans="1:16" ht="26.25" customHeight="1" x14ac:dyDescent="0.25">
      <c r="A7" s="2664"/>
      <c r="B7" s="1473" t="s">
        <v>769</v>
      </c>
      <c r="C7" s="1473" t="s">
        <v>769</v>
      </c>
      <c r="D7" s="1473" t="s">
        <v>769</v>
      </c>
      <c r="E7" s="1473" t="s">
        <v>769</v>
      </c>
      <c r="F7" s="1473" t="s">
        <v>769</v>
      </c>
      <c r="G7" s="1434" t="s">
        <v>764</v>
      </c>
      <c r="H7" s="884" t="s">
        <v>765</v>
      </c>
      <c r="I7" s="884" t="s">
        <v>766</v>
      </c>
      <c r="J7" s="1434" t="s">
        <v>764</v>
      </c>
      <c r="K7" s="1434" t="s">
        <v>767</v>
      </c>
      <c r="L7" s="1434" t="s">
        <v>767</v>
      </c>
      <c r="M7" s="884" t="s">
        <v>768</v>
      </c>
      <c r="N7" s="941" t="s">
        <v>768</v>
      </c>
      <c r="O7" s="1716" t="s">
        <v>768</v>
      </c>
      <c r="P7" s="941" t="s">
        <v>768</v>
      </c>
    </row>
    <row r="8" spans="1:16" x14ac:dyDescent="0.25">
      <c r="A8" s="1140" t="s">
        <v>1298</v>
      </c>
      <c r="B8" s="804">
        <v>8612.4599999999991</v>
      </c>
      <c r="C8" s="805">
        <f>B11</f>
        <v>9828.61</v>
      </c>
      <c r="D8" s="804">
        <v>10936.77</v>
      </c>
      <c r="E8" s="804">
        <v>13413.02</v>
      </c>
      <c r="F8" s="806"/>
      <c r="G8" s="807">
        <v>20333.93</v>
      </c>
      <c r="H8" s="807"/>
      <c r="I8" s="806"/>
      <c r="J8" s="807">
        <v>23611.91</v>
      </c>
      <c r="K8" s="806">
        <v>25445.074150299995</v>
      </c>
      <c r="L8" s="806">
        <f>F23_1!J23</f>
        <v>0</v>
      </c>
      <c r="M8" s="806">
        <f>F23_2!J23</f>
        <v>3129.6596830694912</v>
      </c>
      <c r="N8" s="1727">
        <v>35322.502899052342</v>
      </c>
      <c r="O8" s="1420">
        <v>40068.28817115775</v>
      </c>
      <c r="P8" s="933">
        <v>43187.037639538918</v>
      </c>
    </row>
    <row r="9" spans="1:16" ht="21" customHeight="1" x14ac:dyDescent="0.25">
      <c r="A9" s="1140" t="s">
        <v>1299</v>
      </c>
      <c r="B9" s="805">
        <v>1317.45</v>
      </c>
      <c r="C9" s="804">
        <v>1277.52</v>
      </c>
      <c r="D9" s="804">
        <v>2629.37</v>
      </c>
      <c r="E9" s="804">
        <v>5267.13</v>
      </c>
      <c r="F9" s="806"/>
      <c r="G9" s="807">
        <v>3128.41</v>
      </c>
      <c r="H9" s="807"/>
      <c r="I9" s="806"/>
      <c r="J9" s="807">
        <v>4411.18</v>
      </c>
      <c r="K9" s="806">
        <v>3309.0028066</v>
      </c>
      <c r="L9" s="806">
        <f>F23_1!K23</f>
        <v>3129.6596830694912</v>
      </c>
      <c r="M9" s="806">
        <f>F23_2!K23</f>
        <v>3773.3095345998686</v>
      </c>
      <c r="N9" s="933">
        <v>4745.7852721054187</v>
      </c>
      <c r="O9" s="1420">
        <v>3118.749468381176</v>
      </c>
      <c r="P9" s="933">
        <v>3118.7494683811765</v>
      </c>
    </row>
    <row r="10" spans="1:16" ht="21" customHeight="1" x14ac:dyDescent="0.25">
      <c r="A10" s="1140" t="s">
        <v>1300</v>
      </c>
      <c r="B10" s="804">
        <v>101.3</v>
      </c>
      <c r="C10" s="804">
        <v>168.04</v>
      </c>
      <c r="D10" s="804">
        <v>155.08000000000001</v>
      </c>
      <c r="E10" s="804">
        <v>398.06</v>
      </c>
      <c r="F10" s="806"/>
      <c r="G10" s="807">
        <v>0</v>
      </c>
      <c r="H10" s="807"/>
      <c r="I10" s="806"/>
      <c r="J10" s="807">
        <v>0</v>
      </c>
      <c r="K10" s="806">
        <v>310.47903729999996</v>
      </c>
      <c r="L10" s="806">
        <f>F23_1!L23</f>
        <v>0</v>
      </c>
      <c r="M10" s="806">
        <f>F23_2!L23</f>
        <v>0</v>
      </c>
      <c r="N10" s="933">
        <v>0</v>
      </c>
      <c r="O10" s="1420">
        <v>0</v>
      </c>
      <c r="P10" s="933">
        <v>0</v>
      </c>
    </row>
    <row r="11" spans="1:16" ht="21" customHeight="1" x14ac:dyDescent="0.25">
      <c r="A11" s="1140" t="s">
        <v>1301</v>
      </c>
      <c r="B11" s="805">
        <f t="shared" ref="B11:G11" si="0">B8+B9-B10</f>
        <v>9828.61</v>
      </c>
      <c r="C11" s="805">
        <f t="shared" si="0"/>
        <v>10938.09</v>
      </c>
      <c r="D11" s="805">
        <f t="shared" si="0"/>
        <v>13411.06</v>
      </c>
      <c r="E11" s="805">
        <f t="shared" si="0"/>
        <v>18282.09</v>
      </c>
      <c r="F11" s="805"/>
      <c r="G11" s="805">
        <f t="shared" si="0"/>
        <v>23462.34</v>
      </c>
      <c r="H11" s="807"/>
      <c r="I11" s="805"/>
      <c r="J11" s="805">
        <f>J8+J9-J10</f>
        <v>28023.09</v>
      </c>
      <c r="K11" s="805">
        <f>K8+K9-K10</f>
        <v>28443.597919599997</v>
      </c>
      <c r="L11" s="805">
        <f>L8+L9-L10</f>
        <v>3129.6596830694912</v>
      </c>
      <c r="M11" s="805">
        <f>M8+M9-M10</f>
        <v>6902.9692176693598</v>
      </c>
      <c r="N11" s="1141">
        <f t="shared" ref="N11:P11" si="1">N8+N9-N10</f>
        <v>40068.288171157765</v>
      </c>
      <c r="O11" s="1717">
        <f t="shared" si="1"/>
        <v>43187.037639538925</v>
      </c>
      <c r="P11" s="1141">
        <f t="shared" si="1"/>
        <v>46305.787107920092</v>
      </c>
    </row>
    <row r="12" spans="1:16" ht="30.75" customHeight="1" x14ac:dyDescent="0.25">
      <c r="A12" s="1142" t="s">
        <v>1302</v>
      </c>
      <c r="B12" s="1463"/>
      <c r="C12" s="804"/>
      <c r="D12" s="804"/>
      <c r="E12" s="804"/>
      <c r="F12" s="809"/>
      <c r="G12" s="807">
        <v>4910.01</v>
      </c>
      <c r="H12" s="807"/>
      <c r="I12" s="809"/>
      <c r="J12" s="807">
        <v>6407.87</v>
      </c>
      <c r="K12" s="809">
        <v>6256.8289752718256</v>
      </c>
      <c r="L12" s="806">
        <f>F23_1!I23</f>
        <v>1087.5465924950925</v>
      </c>
      <c r="M12" s="806">
        <f>F23_2!I23</f>
        <v>1087.5465924950925</v>
      </c>
      <c r="N12" s="932"/>
      <c r="O12" s="1421"/>
      <c r="P12" s="932"/>
    </row>
    <row r="13" spans="1:16" ht="27" customHeight="1" x14ac:dyDescent="0.25">
      <c r="A13" s="1140" t="s">
        <v>1303</v>
      </c>
      <c r="B13" s="810">
        <v>5.28E-2</v>
      </c>
      <c r="C13" s="810">
        <v>5.28E-2</v>
      </c>
      <c r="D13" s="810">
        <v>5.28E-2</v>
      </c>
      <c r="E13" s="810">
        <v>5.28E-2</v>
      </c>
      <c r="F13" s="811"/>
      <c r="G13" s="807"/>
      <c r="H13" s="807"/>
      <c r="I13" s="811"/>
      <c r="J13" s="807"/>
      <c r="K13" s="811">
        <v>6.4587690485829727E-2</v>
      </c>
      <c r="L13" s="812">
        <f>F23_1!O21</f>
        <v>5.1915939812211757E-2</v>
      </c>
      <c r="M13" s="812">
        <f>F23_2!O21</f>
        <v>4.072795309988915E-2</v>
      </c>
      <c r="N13" s="1143">
        <f t="shared" ref="N13:P13" si="2">N14/AVERAGE(N8,N11)</f>
        <v>5.1903575090400549E-2</v>
      </c>
      <c r="O13" s="1718">
        <f t="shared" si="2"/>
        <v>5.1903575090400569E-2</v>
      </c>
      <c r="P13" s="1143">
        <f t="shared" si="2"/>
        <v>5.1903575090400583E-2</v>
      </c>
    </row>
    <row r="14" spans="1:16" x14ac:dyDescent="0.25">
      <c r="A14" s="1142" t="s">
        <v>1304</v>
      </c>
      <c r="B14" s="805">
        <f>AVERAGE(B8,B11)*B13</f>
        <v>486.84424799999999</v>
      </c>
      <c r="C14" s="805">
        <f>AVERAGE(C8,C11)*C13</f>
        <v>548.24088000000006</v>
      </c>
      <c r="D14" s="805">
        <f>AVERAGE(D8,D11)*D13</f>
        <v>642.78271200000006</v>
      </c>
      <c r="E14" s="805">
        <f>AVERAGE(E8,E11)*E13</f>
        <v>836.75090399999999</v>
      </c>
      <c r="F14" s="806"/>
      <c r="G14" s="807">
        <v>1020.79</v>
      </c>
      <c r="H14" s="807"/>
      <c r="I14" s="806"/>
      <c r="J14" s="807">
        <v>1268.98</v>
      </c>
      <c r="K14" s="806">
        <v>1336.4798221477654</v>
      </c>
      <c r="L14" s="806">
        <f>F23_1!S9</f>
        <v>1168.3314751977077</v>
      </c>
      <c r="M14" s="806">
        <f>F23_2!S9</f>
        <v>1290.7072433377289</v>
      </c>
      <c r="N14" s="933">
        <v>1956.5257927186747</v>
      </c>
      <c r="O14" s="1420">
        <v>2160.6245274456296</v>
      </c>
      <c r="P14" s="933">
        <v>2322.498774665899</v>
      </c>
    </row>
    <row r="15" spans="1:16" ht="60" x14ac:dyDescent="0.25">
      <c r="A15" s="1144" t="s">
        <v>1305</v>
      </c>
      <c r="B15" s="804">
        <f>17.3+93.91</f>
        <v>111.21</v>
      </c>
      <c r="C15" s="804">
        <v>24.12</v>
      </c>
      <c r="D15" s="804">
        <v>29.34</v>
      </c>
      <c r="E15" s="804">
        <v>43.5</v>
      </c>
      <c r="F15" s="806"/>
      <c r="G15" s="807">
        <v>52.29</v>
      </c>
      <c r="H15" s="807"/>
      <c r="I15" s="806"/>
      <c r="J15" s="807">
        <v>63.46</v>
      </c>
      <c r="K15" s="806">
        <v>102.9224938</v>
      </c>
      <c r="L15" s="806">
        <f>F23_1!T9</f>
        <v>106.18272716015279</v>
      </c>
      <c r="M15" s="806">
        <f>F23_2!T9</f>
        <v>109.54623358696202</v>
      </c>
      <c r="N15" s="933">
        <v>116.30063119040616</v>
      </c>
      <c r="O15" s="1420">
        <v>123.47149119051679</v>
      </c>
      <c r="P15" s="933">
        <v>131.08449181028578</v>
      </c>
    </row>
    <row r="16" spans="1:16" ht="21" customHeight="1" thickBot="1" x14ac:dyDescent="0.3">
      <c r="A16" s="1145" t="s">
        <v>1306</v>
      </c>
      <c r="B16" s="1146">
        <f t="shared" ref="B16:G16" si="3">B14-B15</f>
        <v>375.63424800000001</v>
      </c>
      <c r="C16" s="1146">
        <f t="shared" si="3"/>
        <v>524.12088000000006</v>
      </c>
      <c r="D16" s="1146">
        <f t="shared" si="3"/>
        <v>613.44271200000003</v>
      </c>
      <c r="E16" s="1146">
        <f t="shared" si="3"/>
        <v>793.25090399999999</v>
      </c>
      <c r="F16" s="1146"/>
      <c r="G16" s="1146">
        <f t="shared" si="3"/>
        <v>968.5</v>
      </c>
      <c r="H16" s="1146"/>
      <c r="I16" s="1146"/>
      <c r="J16" s="1146">
        <f>J14-J15</f>
        <v>1205.52</v>
      </c>
      <c r="K16" s="1146">
        <f>K14-K15</f>
        <v>1233.5573283477654</v>
      </c>
      <c r="L16" s="1146">
        <f>L14-L15</f>
        <v>1062.1487480375549</v>
      </c>
      <c r="M16" s="1146">
        <f>M14-M15</f>
        <v>1181.1610097507669</v>
      </c>
      <c r="N16" s="1147">
        <f t="shared" ref="N16:P16" si="4">N14-N15</f>
        <v>1840.2251615282685</v>
      </c>
      <c r="O16" s="1719">
        <f t="shared" si="4"/>
        <v>2037.1530362551127</v>
      </c>
      <c r="P16" s="1147">
        <f t="shared" si="4"/>
        <v>2191.4142828556132</v>
      </c>
    </row>
    <row r="17" spans="1:14" ht="35.450000000000003" customHeight="1" x14ac:dyDescent="0.25">
      <c r="A17" s="2660" t="s">
        <v>1307</v>
      </c>
      <c r="B17" s="2661"/>
      <c r="C17" s="2661"/>
      <c r="D17" s="2661"/>
      <c r="E17" s="2661"/>
      <c r="F17" s="2661"/>
      <c r="G17" s="2661"/>
      <c r="H17" s="2661"/>
      <c r="I17" s="2661"/>
      <c r="J17" s="1463"/>
      <c r="K17" s="1463"/>
      <c r="L17" s="1463"/>
      <c r="M17" s="1463"/>
      <c r="N17" s="1724"/>
    </row>
    <row r="18" spans="1:14" ht="21" customHeight="1" x14ac:dyDescent="0.25">
      <c r="A18" s="1726"/>
      <c r="B18" s="1463"/>
      <c r="C18" s="1463"/>
      <c r="D18" s="1463"/>
      <c r="E18" s="1463"/>
      <c r="F18" s="1463"/>
      <c r="G18" s="1463"/>
      <c r="H18" s="1463"/>
      <c r="I18" s="1463"/>
      <c r="J18" s="1463"/>
      <c r="K18" s="1463"/>
      <c r="L18" s="1463"/>
      <c r="M18" s="1463"/>
      <c r="N18" s="1724"/>
    </row>
    <row r="19" spans="1:14" ht="21" customHeight="1" thickBot="1" x14ac:dyDescent="0.3">
      <c r="A19" s="2201" t="s">
        <v>533</v>
      </c>
      <c r="B19" s="2202"/>
      <c r="C19" s="2202"/>
      <c r="D19" s="2202"/>
      <c r="E19" s="2202"/>
      <c r="F19" s="2202"/>
      <c r="G19" s="2202"/>
      <c r="H19" s="2202"/>
      <c r="I19" s="2202"/>
      <c r="J19" s="2202"/>
      <c r="K19" s="2202"/>
      <c r="L19" s="2202"/>
      <c r="M19" s="2202"/>
      <c r="N19" s="1728"/>
    </row>
    <row r="20" spans="1:14" ht="21" customHeight="1" x14ac:dyDescent="0.25"/>
    <row r="21" spans="1:14" ht="21" customHeight="1" x14ac:dyDescent="0.25"/>
    <row r="22" spans="1:14" ht="21" hidden="1" customHeight="1" x14ac:dyDescent="0.25">
      <c r="A22" s="39"/>
      <c r="B22" s="863"/>
      <c r="C22" s="863"/>
      <c r="D22" s="863"/>
      <c r="E22" s="863"/>
      <c r="F22" s="863"/>
      <c r="G22" s="863"/>
      <c r="H22" s="863"/>
      <c r="I22" s="863"/>
      <c r="J22" s="863"/>
    </row>
    <row r="23" spans="1:14" ht="21" hidden="1" customHeight="1" x14ac:dyDescent="0.25">
      <c r="A23" s="40" t="s">
        <v>433</v>
      </c>
      <c r="B23" s="864"/>
      <c r="C23" s="864"/>
      <c r="D23" s="864"/>
      <c r="E23" s="864"/>
      <c r="F23" s="2653" t="s">
        <v>439</v>
      </c>
      <c r="G23" s="2654"/>
      <c r="H23" s="2654"/>
      <c r="I23" s="2655"/>
      <c r="J23" s="865"/>
    </row>
    <row r="24" spans="1:14" ht="21" hidden="1" customHeight="1" x14ac:dyDescent="0.25">
      <c r="A24" s="803" t="s">
        <v>440</v>
      </c>
      <c r="B24" s="866"/>
      <c r="C24" s="866"/>
      <c r="D24" s="866"/>
      <c r="E24" s="866"/>
      <c r="F24" s="867">
        <v>22</v>
      </c>
      <c r="G24" s="868"/>
      <c r="H24" s="868"/>
      <c r="I24" s="869"/>
      <c r="J24" s="870"/>
    </row>
    <row r="25" spans="1:14" ht="21" hidden="1" customHeight="1" x14ac:dyDescent="0.25">
      <c r="A25" s="41" t="s">
        <v>425</v>
      </c>
      <c r="B25" s="871"/>
      <c r="C25" s="871"/>
      <c r="D25" s="871"/>
      <c r="E25" s="871"/>
      <c r="F25" s="872" t="s">
        <v>429</v>
      </c>
      <c r="G25" s="873"/>
      <c r="H25" s="873"/>
      <c r="I25" s="874"/>
      <c r="J25" s="870"/>
    </row>
    <row r="26" spans="1:14" ht="21" hidden="1" customHeight="1" x14ac:dyDescent="0.25">
      <c r="A26" s="41" t="s">
        <v>426</v>
      </c>
      <c r="B26" s="875"/>
      <c r="C26" s="875"/>
      <c r="D26" s="875"/>
      <c r="E26" s="875"/>
      <c r="F26" s="2656" t="s">
        <v>449</v>
      </c>
      <c r="G26" s="2657"/>
      <c r="H26" s="2657"/>
      <c r="I26" s="2658"/>
      <c r="J26" s="876"/>
    </row>
    <row r="27" spans="1:14" ht="21" hidden="1" customHeight="1" x14ac:dyDescent="0.25">
      <c r="A27" s="41" t="s">
        <v>428</v>
      </c>
      <c r="B27" s="875"/>
      <c r="C27" s="875"/>
      <c r="D27" s="875"/>
      <c r="E27" s="875"/>
      <c r="F27" s="864"/>
      <c r="G27" s="873"/>
      <c r="H27" s="873"/>
      <c r="I27" s="874"/>
      <c r="J27" s="870"/>
    </row>
    <row r="28" spans="1:14" ht="21" customHeight="1" x14ac:dyDescent="0.25"/>
    <row r="29" spans="1:14" ht="21" customHeight="1" x14ac:dyDescent="0.25"/>
    <row r="30" spans="1:14" ht="21" customHeight="1" x14ac:dyDescent="0.25"/>
    <row r="31" spans="1:14" ht="21" customHeight="1" x14ac:dyDescent="0.25"/>
    <row r="32" spans="1:14"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sheetData>
  <mergeCells count="20">
    <mergeCell ref="F23:I23"/>
    <mergeCell ref="F26:I26"/>
    <mergeCell ref="G5:I5"/>
    <mergeCell ref="H3:I3"/>
    <mergeCell ref="H4:I4"/>
    <mergeCell ref="A17:I17"/>
    <mergeCell ref="A5:A7"/>
    <mergeCell ref="G6:I6"/>
    <mergeCell ref="B5:F5"/>
    <mergeCell ref="A19:M19"/>
    <mergeCell ref="J6:K6"/>
    <mergeCell ref="A1:F1"/>
    <mergeCell ref="J5:K5"/>
    <mergeCell ref="O3:P3"/>
    <mergeCell ref="O4:P4"/>
    <mergeCell ref="K3:L3"/>
    <mergeCell ref="M3:N3"/>
    <mergeCell ref="K4:L4"/>
    <mergeCell ref="M4:N4"/>
    <mergeCell ref="A3:G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6"/>
  <sheetViews>
    <sheetView showGridLines="0" view="pageBreakPreview" zoomScale="85" zoomScaleNormal="100" zoomScaleSheetLayoutView="85" workbookViewId="0">
      <selection sqref="A1:D1"/>
    </sheetView>
  </sheetViews>
  <sheetFormatPr defaultColWidth="9.140625" defaultRowHeight="15" x14ac:dyDescent="0.25"/>
  <cols>
    <col min="1" max="1" width="5.85546875" style="470" customWidth="1"/>
    <col min="2" max="2" width="35.85546875" style="460" customWidth="1"/>
    <col min="3" max="3" width="14.7109375" style="1159" hidden="1" customWidth="1"/>
    <col min="4" max="4" width="15.85546875" style="1159" hidden="1" customWidth="1"/>
    <col min="5" max="6" width="10.42578125" style="460" hidden="1" customWidth="1"/>
    <col min="7" max="7" width="13.7109375" style="460" customWidth="1"/>
    <col min="8" max="8" width="11.7109375" style="460" customWidth="1"/>
    <col min="9" max="9" width="10.42578125" style="460" bestFit="1" customWidth="1"/>
    <col min="10" max="13" width="10.42578125" style="460" hidden="1" customWidth="1"/>
    <col min="14" max="14" width="11.7109375" style="460" hidden="1" customWidth="1"/>
    <col min="15" max="16" width="16.5703125" style="460" customWidth="1"/>
    <col min="17" max="19" width="18.7109375" style="460" customWidth="1"/>
    <col min="20" max="16384" width="9.140625" style="460"/>
  </cols>
  <sheetData>
    <row r="1" spans="1:18" x14ac:dyDescent="0.25">
      <c r="A1" s="1729"/>
      <c r="B1" s="1730"/>
      <c r="C1" s="1731"/>
      <c r="D1" s="1731"/>
      <c r="E1" s="1730"/>
      <c r="F1" s="1730"/>
      <c r="G1" s="1730"/>
      <c r="H1" s="1730"/>
      <c r="I1" s="1730"/>
      <c r="J1" s="1730"/>
      <c r="K1" s="1730"/>
      <c r="L1" s="1730"/>
      <c r="M1" s="1732"/>
      <c r="N1" s="413"/>
      <c r="O1" s="459"/>
      <c r="P1" s="459"/>
    </row>
    <row r="2" spans="1:18" s="462" customFormat="1" x14ac:dyDescent="0.25">
      <c r="A2" s="1733" t="s">
        <v>1190</v>
      </c>
      <c r="B2" s="1734"/>
      <c r="C2" s="1735"/>
      <c r="D2" s="1735"/>
      <c r="E2" s="1734"/>
      <c r="F2" s="1734"/>
      <c r="G2" s="1734"/>
      <c r="H2" s="1734"/>
      <c r="I2" s="1734"/>
      <c r="J2" s="1734"/>
      <c r="K2" s="1734"/>
      <c r="L2" s="1734"/>
      <c r="M2" s="1520"/>
      <c r="N2" s="413"/>
      <c r="O2" s="461"/>
      <c r="P2" s="461"/>
    </row>
    <row r="3" spans="1:18" s="462" customFormat="1" x14ac:dyDescent="0.25">
      <c r="A3" s="1736" t="s">
        <v>868</v>
      </c>
      <c r="B3" s="1737"/>
      <c r="C3" s="1495"/>
      <c r="D3" s="1495"/>
      <c r="E3" s="1737"/>
      <c r="F3" s="1737"/>
      <c r="G3" s="1737"/>
      <c r="H3" s="2196" t="s">
        <v>1027</v>
      </c>
      <c r="I3" s="2196"/>
      <c r="J3" s="1737"/>
      <c r="K3" s="1737"/>
      <c r="L3" s="1737"/>
      <c r="M3" s="1738"/>
      <c r="N3" s="400"/>
      <c r="O3" s="400"/>
      <c r="P3" s="400"/>
      <c r="Q3" s="400"/>
      <c r="R3" s="400"/>
    </row>
    <row r="4" spans="1:18" s="462" customFormat="1" hidden="1" x14ac:dyDescent="0.25">
      <c r="A4" s="1739"/>
      <c r="B4" s="1516"/>
      <c r="C4" s="1740"/>
      <c r="D4" s="1741"/>
      <c r="E4" s="1741"/>
      <c r="F4" s="1741"/>
      <c r="G4" s="1741"/>
      <c r="H4" s="1741"/>
      <c r="I4" s="1742"/>
      <c r="J4" s="1741"/>
      <c r="K4" s="1741"/>
      <c r="L4" s="1741"/>
      <c r="M4" s="1743"/>
      <c r="N4" s="461"/>
      <c r="O4" s="461"/>
      <c r="P4" s="461"/>
    </row>
    <row r="5" spans="1:18" s="462" customFormat="1" ht="15.75" thickBot="1" x14ac:dyDescent="0.3">
      <c r="A5" s="1744"/>
      <c r="B5" s="1745"/>
      <c r="C5" s="1745"/>
      <c r="D5" s="1741"/>
      <c r="E5" s="1741"/>
      <c r="F5" s="1741"/>
      <c r="G5" s="1741"/>
      <c r="H5" s="1741"/>
      <c r="I5" s="1746" t="s">
        <v>867</v>
      </c>
      <c r="J5" s="1741"/>
      <c r="K5" s="1741"/>
      <c r="L5" s="1741"/>
      <c r="M5" s="1747" t="s">
        <v>867</v>
      </c>
      <c r="O5" s="461"/>
      <c r="P5" s="461"/>
    </row>
    <row r="6" spans="1:18" ht="15" customHeight="1" x14ac:dyDescent="0.25">
      <c r="A6" s="2668" t="s">
        <v>869</v>
      </c>
      <c r="B6" s="2671" t="s">
        <v>870</v>
      </c>
      <c r="C6" s="2674" t="s">
        <v>1265</v>
      </c>
      <c r="D6" s="2675"/>
      <c r="E6" s="2675"/>
      <c r="F6" s="2676"/>
      <c r="G6" s="2674" t="s">
        <v>1342</v>
      </c>
      <c r="H6" s="2676"/>
      <c r="I6" s="2674" t="s">
        <v>1111</v>
      </c>
      <c r="J6" s="2675"/>
      <c r="K6" s="2675"/>
      <c r="L6" s="2675"/>
      <c r="M6" s="2685"/>
      <c r="N6" s="2682" t="s">
        <v>361</v>
      </c>
      <c r="O6" s="464"/>
      <c r="P6" s="464"/>
      <c r="Q6" s="464"/>
    </row>
    <row r="7" spans="1:18" ht="30" customHeight="1" x14ac:dyDescent="0.25">
      <c r="A7" s="2669"/>
      <c r="B7" s="2672"/>
      <c r="C7" s="2677" t="s">
        <v>871</v>
      </c>
      <c r="D7" s="2679" t="s">
        <v>872</v>
      </c>
      <c r="E7" s="2679" t="s">
        <v>766</v>
      </c>
      <c r="F7" s="2679" t="s">
        <v>873</v>
      </c>
      <c r="G7" s="2679" t="s">
        <v>874</v>
      </c>
      <c r="H7" s="2679" t="s">
        <v>767</v>
      </c>
      <c r="I7" s="1465" t="s">
        <v>759</v>
      </c>
      <c r="J7" s="1465" t="s">
        <v>759</v>
      </c>
      <c r="K7" s="1465" t="s">
        <v>760</v>
      </c>
      <c r="L7" s="1465" t="s">
        <v>761</v>
      </c>
      <c r="M7" s="1149" t="s">
        <v>762</v>
      </c>
      <c r="N7" s="2683"/>
      <c r="O7" s="465"/>
      <c r="P7" s="465"/>
      <c r="Q7" s="465"/>
    </row>
    <row r="8" spans="1:18" x14ac:dyDescent="0.25">
      <c r="A8" s="2670"/>
      <c r="B8" s="2673"/>
      <c r="C8" s="2678"/>
      <c r="D8" s="2673"/>
      <c r="E8" s="2673"/>
      <c r="F8" s="2673"/>
      <c r="G8" s="2673"/>
      <c r="H8" s="2673"/>
      <c r="I8" s="1465" t="s">
        <v>768</v>
      </c>
      <c r="J8" s="1465" t="s">
        <v>768</v>
      </c>
      <c r="K8" s="1465" t="s">
        <v>768</v>
      </c>
      <c r="L8" s="1465" t="s">
        <v>768</v>
      </c>
      <c r="M8" s="1149" t="s">
        <v>768</v>
      </c>
      <c r="N8" s="2684"/>
      <c r="O8" s="465"/>
      <c r="P8" s="465"/>
      <c r="Q8" s="465"/>
    </row>
    <row r="9" spans="1:18" x14ac:dyDescent="0.25">
      <c r="A9" s="1150">
        <v>1</v>
      </c>
      <c r="B9" s="877" t="s">
        <v>875</v>
      </c>
      <c r="C9" s="731">
        <v>9701.14</v>
      </c>
      <c r="D9" s="732">
        <f>E9</f>
        <v>10596.585786757312</v>
      </c>
      <c r="E9" s="732">
        <v>10596.585786757312</v>
      </c>
      <c r="F9" s="732"/>
      <c r="G9" s="732">
        <v>10698.55</v>
      </c>
      <c r="H9" s="732">
        <v>11360.599142467607</v>
      </c>
      <c r="I9" s="732">
        <v>12208.924815392029</v>
      </c>
      <c r="J9" s="732">
        <v>12208.924815392029</v>
      </c>
      <c r="K9" s="732">
        <v>13088.389172674504</v>
      </c>
      <c r="L9" s="732">
        <v>15552.058939367238</v>
      </c>
      <c r="M9" s="1151">
        <v>16257.363658863127</v>
      </c>
      <c r="N9" s="1148"/>
      <c r="O9" s="465"/>
      <c r="P9" s="465"/>
      <c r="Q9" s="465"/>
    </row>
    <row r="10" spans="1:18" ht="45" hidden="1" x14ac:dyDescent="0.25">
      <c r="A10" s="1150">
        <v>2</v>
      </c>
      <c r="B10" s="877" t="s">
        <v>876</v>
      </c>
      <c r="C10" s="1152"/>
      <c r="D10" s="732"/>
      <c r="E10" s="732"/>
      <c r="F10" s="732"/>
      <c r="G10" s="732"/>
      <c r="H10" s="732"/>
      <c r="I10" s="732"/>
      <c r="J10" s="732"/>
      <c r="K10" s="732"/>
      <c r="L10" s="732"/>
      <c r="M10" s="1151"/>
      <c r="N10" s="1148"/>
      <c r="O10" s="465"/>
      <c r="P10" s="465"/>
      <c r="Q10" s="465"/>
    </row>
    <row r="11" spans="1:18" ht="30" x14ac:dyDescent="0.25">
      <c r="A11" s="1150">
        <v>3</v>
      </c>
      <c r="B11" s="877" t="s">
        <v>877</v>
      </c>
      <c r="C11" s="731">
        <v>2000.7</v>
      </c>
      <c r="D11" s="732">
        <f t="shared" ref="D11:D18" si="0">E11</f>
        <v>2132.6008900000002</v>
      </c>
      <c r="E11" s="732">
        <v>2132.6008900000002</v>
      </c>
      <c r="F11" s="732"/>
      <c r="G11" s="732">
        <v>3234.18</v>
      </c>
      <c r="H11" s="732">
        <v>1910.4744209619769</v>
      </c>
      <c r="I11" s="732">
        <v>2060.6253670332417</v>
      </c>
      <c r="J11" s="732">
        <v>2060.6253670332417</v>
      </c>
      <c r="K11" s="732">
        <v>4303.8949282210015</v>
      </c>
      <c r="L11" s="732">
        <v>2742.4577557510001</v>
      </c>
      <c r="M11" s="1151">
        <v>2583.3446197509998</v>
      </c>
      <c r="N11" s="1148"/>
      <c r="O11" s="465"/>
      <c r="P11" s="465"/>
      <c r="Q11" s="465"/>
    </row>
    <row r="12" spans="1:18" ht="30" x14ac:dyDescent="0.25">
      <c r="A12" s="1150">
        <v>4</v>
      </c>
      <c r="B12" s="877" t="s">
        <v>878</v>
      </c>
      <c r="C12" s="731">
        <v>968.5</v>
      </c>
      <c r="D12" s="732">
        <f t="shared" si="0"/>
        <v>1146.7708708919365</v>
      </c>
      <c r="E12" s="732">
        <v>1146.7708708919365</v>
      </c>
      <c r="F12" s="732"/>
      <c r="G12" s="732">
        <v>1205.52</v>
      </c>
      <c r="H12" s="732">
        <v>1062.1487480375549</v>
      </c>
      <c r="I12" s="732">
        <v>1181.1610097507669</v>
      </c>
      <c r="J12" s="732">
        <v>1181.1610097507669</v>
      </c>
      <c r="K12" s="732">
        <v>1840.2251615282685</v>
      </c>
      <c r="L12" s="732">
        <v>2037.1530362551127</v>
      </c>
      <c r="M12" s="1151">
        <v>2191.4142828556132</v>
      </c>
      <c r="N12" s="1148"/>
      <c r="O12" s="465"/>
      <c r="P12" s="465"/>
      <c r="Q12" s="465"/>
    </row>
    <row r="13" spans="1:18" x14ac:dyDescent="0.25">
      <c r="A13" s="1150">
        <v>5</v>
      </c>
      <c r="B13" s="877" t="s">
        <v>879</v>
      </c>
      <c r="C13" s="731">
        <v>10733.33</v>
      </c>
      <c r="D13" s="732">
        <f t="shared" si="0"/>
        <v>11582.415805865376</v>
      </c>
      <c r="E13" s="732">
        <v>11582.415805865376</v>
      </c>
      <c r="F13" s="732"/>
      <c r="G13" s="732">
        <v>12727.21</v>
      </c>
      <c r="H13" s="732">
        <v>12208.924815392029</v>
      </c>
      <c r="I13" s="732">
        <v>13088.389172674504</v>
      </c>
      <c r="J13" s="732">
        <v>13088.389172674504</v>
      </c>
      <c r="K13" s="732">
        <v>15552.058939367238</v>
      </c>
      <c r="L13" s="732">
        <v>16257.363658863127</v>
      </c>
      <c r="M13" s="1151">
        <v>16649.293995758511</v>
      </c>
      <c r="N13" s="1148"/>
      <c r="O13" s="465"/>
      <c r="P13" s="465"/>
      <c r="Q13" s="465"/>
    </row>
    <row r="14" spans="1:18" x14ac:dyDescent="0.25">
      <c r="A14" s="1150">
        <v>6</v>
      </c>
      <c r="B14" s="877" t="s">
        <v>880</v>
      </c>
      <c r="C14" s="732">
        <f>AVERAGE(C13,C9)</f>
        <v>10217.235000000001</v>
      </c>
      <c r="D14" s="732">
        <f t="shared" si="0"/>
        <v>11089.500796311344</v>
      </c>
      <c r="E14" s="732">
        <f>AVERAGE(E13,E9)</f>
        <v>11089.500796311344</v>
      </c>
      <c r="F14" s="732"/>
      <c r="G14" s="732">
        <f>AVERAGE(G13,G9)</f>
        <v>11712.88</v>
      </c>
      <c r="H14" s="732">
        <f>AVERAGE(H13,H9)</f>
        <v>11784.761978929819</v>
      </c>
      <c r="I14" s="732">
        <f t="shared" ref="I14:M14" si="1">AVERAGE(I13,I9)</f>
        <v>12648.656994033267</v>
      </c>
      <c r="J14" s="732">
        <f t="shared" si="1"/>
        <v>12648.656994033267</v>
      </c>
      <c r="K14" s="732">
        <f t="shared" si="1"/>
        <v>14320.22405602087</v>
      </c>
      <c r="L14" s="732">
        <f t="shared" si="1"/>
        <v>15904.711299115183</v>
      </c>
      <c r="M14" s="1151">
        <f t="shared" si="1"/>
        <v>16453.328827310819</v>
      </c>
      <c r="N14" s="1148"/>
      <c r="O14" s="465"/>
      <c r="P14" s="465"/>
      <c r="Q14" s="465"/>
    </row>
    <row r="15" spans="1:18" ht="30" x14ac:dyDescent="0.25">
      <c r="A15" s="1150">
        <v>7</v>
      </c>
      <c r="B15" s="878" t="s">
        <v>881</v>
      </c>
      <c r="C15" s="899">
        <v>0.1116</v>
      </c>
      <c r="D15" s="900">
        <f t="shared" si="0"/>
        <v>0.10715864060123897</v>
      </c>
      <c r="E15" s="900">
        <v>0.10715864060123897</v>
      </c>
      <c r="F15" s="900"/>
      <c r="G15" s="900">
        <v>0.1116</v>
      </c>
      <c r="H15" s="900">
        <v>0.10926031944113883</v>
      </c>
      <c r="I15" s="900">
        <v>0.10926031944113883</v>
      </c>
      <c r="J15" s="900">
        <v>0.10926031944113883</v>
      </c>
      <c r="K15" s="900">
        <v>0.10926031944113883</v>
      </c>
      <c r="L15" s="900">
        <v>0.10926031944113883</v>
      </c>
      <c r="M15" s="1153">
        <v>0.10926031944113883</v>
      </c>
      <c r="N15" s="1148"/>
      <c r="O15" s="465"/>
      <c r="P15" s="465"/>
      <c r="Q15" s="465"/>
    </row>
    <row r="16" spans="1:18" x14ac:dyDescent="0.25">
      <c r="A16" s="1150">
        <v>8</v>
      </c>
      <c r="B16" s="878" t="s">
        <v>882</v>
      </c>
      <c r="C16" s="733">
        <v>1140.3499999999999</v>
      </c>
      <c r="D16" s="732">
        <f t="shared" si="0"/>
        <v>1188.3358302790807</v>
      </c>
      <c r="E16" s="732">
        <v>1188.3358302790807</v>
      </c>
      <c r="F16" s="732"/>
      <c r="G16" s="732">
        <v>1307.28</v>
      </c>
      <c r="H16" s="732">
        <v>1287.6068583556594</v>
      </c>
      <c r="I16" s="732">
        <v>1381.9963036694696</v>
      </c>
      <c r="J16" s="732">
        <v>1381.9963036694696</v>
      </c>
      <c r="K16" s="732">
        <v>1564.6322548295211</v>
      </c>
      <c r="L16" s="732">
        <v>1737.7538371604151</v>
      </c>
      <c r="M16" s="1151">
        <v>1797.6959635420783</v>
      </c>
      <c r="N16" s="1148"/>
      <c r="O16" s="465"/>
      <c r="P16" s="465"/>
      <c r="Q16" s="465"/>
    </row>
    <row r="17" spans="1:17" ht="45" x14ac:dyDescent="0.25">
      <c r="A17" s="1150">
        <v>9</v>
      </c>
      <c r="B17" s="878" t="s">
        <v>883</v>
      </c>
      <c r="C17" s="733">
        <v>0</v>
      </c>
      <c r="D17" s="732">
        <f t="shared" si="0"/>
        <v>0</v>
      </c>
      <c r="E17" s="732">
        <v>0</v>
      </c>
      <c r="F17" s="732"/>
      <c r="G17" s="732">
        <v>0</v>
      </c>
      <c r="H17" s="732"/>
      <c r="I17" s="732"/>
      <c r="J17" s="732"/>
      <c r="K17" s="732"/>
      <c r="L17" s="732"/>
      <c r="M17" s="1151"/>
      <c r="N17" s="1148"/>
      <c r="O17" s="465"/>
      <c r="P17" s="465"/>
      <c r="Q17" s="465"/>
    </row>
    <row r="18" spans="1:17" ht="15.75" thickBot="1" x14ac:dyDescent="0.3">
      <c r="A18" s="1154">
        <v>10</v>
      </c>
      <c r="B18" s="1155" t="s">
        <v>884</v>
      </c>
      <c r="C18" s="1156">
        <f>C16</f>
        <v>1140.3499999999999</v>
      </c>
      <c r="D18" s="1157">
        <f t="shared" si="0"/>
        <v>1188.3358302790807</v>
      </c>
      <c r="E18" s="1157">
        <f>E16</f>
        <v>1188.3358302790807</v>
      </c>
      <c r="F18" s="1157"/>
      <c r="G18" s="1157">
        <f>G16</f>
        <v>1307.28</v>
      </c>
      <c r="H18" s="1157">
        <f>H16</f>
        <v>1287.6068583556594</v>
      </c>
      <c r="I18" s="1157">
        <f t="shared" ref="I18:M18" si="2">I16</f>
        <v>1381.9963036694696</v>
      </c>
      <c r="J18" s="1157">
        <f t="shared" si="2"/>
        <v>1381.9963036694696</v>
      </c>
      <c r="K18" s="1157">
        <f t="shared" si="2"/>
        <v>1564.6322548295211</v>
      </c>
      <c r="L18" s="1157">
        <f t="shared" si="2"/>
        <v>1737.7538371604151</v>
      </c>
      <c r="M18" s="1158">
        <f t="shared" si="2"/>
        <v>1797.6959635420783</v>
      </c>
      <c r="N18" s="1148"/>
      <c r="O18" s="465"/>
      <c r="P18" s="465"/>
      <c r="Q18" s="465"/>
    </row>
    <row r="19" spans="1:17" s="462" customFormat="1" x14ac:dyDescent="0.25">
      <c r="A19" s="1744"/>
      <c r="B19" s="1745"/>
      <c r="C19" s="1745"/>
      <c r="D19" s="1741"/>
      <c r="E19" s="1741"/>
      <c r="F19" s="1741"/>
      <c r="G19" s="1741"/>
      <c r="H19" s="1741"/>
      <c r="I19" s="1742"/>
      <c r="J19" s="1741"/>
      <c r="K19" s="1741"/>
      <c r="L19" s="1741"/>
      <c r="M19" s="1743"/>
      <c r="N19" s="461"/>
      <c r="O19" s="461"/>
      <c r="P19" s="461"/>
    </row>
    <row r="20" spans="1:17" hidden="1" x14ac:dyDescent="0.25">
      <c r="A20" s="1739" t="s">
        <v>885</v>
      </c>
      <c r="B20" s="1748"/>
      <c r="C20" s="1740"/>
      <c r="D20" s="1749"/>
      <c r="E20" s="1748"/>
      <c r="F20" s="1748"/>
      <c r="G20" s="1748"/>
      <c r="H20" s="1748"/>
      <c r="I20" s="1748"/>
      <c r="J20" s="1748"/>
      <c r="K20" s="1748"/>
      <c r="L20" s="1748"/>
      <c r="M20" s="1750"/>
    </row>
    <row r="21" spans="1:17" hidden="1" x14ac:dyDescent="0.25">
      <c r="A21" s="1751"/>
      <c r="B21" s="1748"/>
      <c r="C21" s="1749"/>
      <c r="D21" s="1749"/>
      <c r="E21" s="1748"/>
      <c r="F21" s="1748"/>
      <c r="G21" s="1748"/>
      <c r="H21" s="1748"/>
      <c r="I21" s="1746" t="s">
        <v>867</v>
      </c>
      <c r="J21" s="1748"/>
      <c r="K21" s="1748"/>
      <c r="L21" s="1748"/>
      <c r="M21" s="1750"/>
      <c r="P21" s="463"/>
    </row>
    <row r="22" spans="1:17" ht="30" hidden="1" customHeight="1" x14ac:dyDescent="0.25">
      <c r="A22" s="2687" t="s">
        <v>869</v>
      </c>
      <c r="B22" s="2679" t="s">
        <v>870</v>
      </c>
      <c r="C22" s="2677" t="s">
        <v>886</v>
      </c>
      <c r="D22" s="2677" t="s">
        <v>887</v>
      </c>
      <c r="E22" s="2689" t="s">
        <v>840</v>
      </c>
      <c r="F22" s="2689"/>
      <c r="G22" s="2689"/>
      <c r="H22" s="2689"/>
      <c r="I22" s="471"/>
      <c r="J22" s="1752"/>
      <c r="K22" s="1752"/>
      <c r="L22" s="1752"/>
      <c r="M22" s="1753"/>
      <c r="N22" s="464"/>
      <c r="O22" s="464"/>
      <c r="P22" s="464"/>
    </row>
    <row r="23" spans="1:17" hidden="1" x14ac:dyDescent="0.25">
      <c r="A23" s="2669"/>
      <c r="B23" s="2672"/>
      <c r="C23" s="2688"/>
      <c r="D23" s="2688"/>
      <c r="E23" s="472" t="s">
        <v>758</v>
      </c>
      <c r="F23" s="1465" t="s">
        <v>759</v>
      </c>
      <c r="G23" s="1465" t="s">
        <v>760</v>
      </c>
      <c r="H23" s="1465" t="s">
        <v>761</v>
      </c>
      <c r="I23" s="1465" t="s">
        <v>762</v>
      </c>
      <c r="J23" s="1748"/>
      <c r="K23" s="1748"/>
      <c r="L23" s="1748"/>
      <c r="M23" s="1750"/>
      <c r="N23" s="465"/>
      <c r="O23" s="465"/>
      <c r="P23" s="465"/>
    </row>
    <row r="24" spans="1:17" hidden="1" x14ac:dyDescent="0.25">
      <c r="A24" s="2670"/>
      <c r="B24" s="2673"/>
      <c r="C24" s="2678"/>
      <c r="D24" s="2678"/>
      <c r="E24" s="1465" t="s">
        <v>768</v>
      </c>
      <c r="F24" s="1465" t="s">
        <v>768</v>
      </c>
      <c r="G24" s="1465" t="s">
        <v>768</v>
      </c>
      <c r="H24" s="1465" t="s">
        <v>768</v>
      </c>
      <c r="I24" s="1465" t="s">
        <v>768</v>
      </c>
      <c r="J24" s="1748"/>
      <c r="K24" s="1748"/>
      <c r="L24" s="1748"/>
      <c r="M24" s="1750"/>
      <c r="N24" s="465"/>
      <c r="O24" s="465"/>
      <c r="P24" s="465"/>
    </row>
    <row r="25" spans="1:17" hidden="1" x14ac:dyDescent="0.25">
      <c r="A25" s="1754">
        <v>1</v>
      </c>
      <c r="B25" s="469" t="s">
        <v>888</v>
      </c>
      <c r="C25" s="473"/>
      <c r="D25" s="1160"/>
      <c r="E25" s="468"/>
      <c r="F25" s="468"/>
      <c r="G25" s="468"/>
      <c r="H25" s="468"/>
      <c r="I25" s="468"/>
      <c r="J25" s="1748"/>
      <c r="K25" s="1748"/>
      <c r="L25" s="1748"/>
      <c r="M25" s="1750"/>
      <c r="N25" s="465"/>
      <c r="O25" s="465"/>
      <c r="P25" s="465"/>
    </row>
    <row r="26" spans="1:17" hidden="1" x14ac:dyDescent="0.25">
      <c r="A26" s="1150">
        <v>1.1000000000000001</v>
      </c>
      <c r="B26" s="467" t="s">
        <v>889</v>
      </c>
      <c r="C26" s="473" t="s">
        <v>890</v>
      </c>
      <c r="D26" s="1160"/>
      <c r="E26" s="468"/>
      <c r="F26" s="468"/>
      <c r="G26" s="468"/>
      <c r="H26" s="468"/>
      <c r="I26" s="468"/>
      <c r="J26" s="1748"/>
      <c r="K26" s="1748"/>
      <c r="L26" s="1748"/>
      <c r="M26" s="1750"/>
      <c r="N26" s="465"/>
      <c r="O26" s="465"/>
      <c r="P26" s="465"/>
    </row>
    <row r="27" spans="1:17" hidden="1" x14ac:dyDescent="0.25">
      <c r="A27" s="1150">
        <v>1.2</v>
      </c>
      <c r="B27" s="467" t="s">
        <v>891</v>
      </c>
      <c r="C27" s="473" t="s">
        <v>892</v>
      </c>
      <c r="D27" s="1160"/>
      <c r="E27" s="468"/>
      <c r="F27" s="468"/>
      <c r="G27" s="468"/>
      <c r="H27" s="468"/>
      <c r="I27" s="468"/>
      <c r="J27" s="1748"/>
      <c r="K27" s="1748"/>
      <c r="L27" s="1748"/>
      <c r="M27" s="1750"/>
      <c r="N27" s="465"/>
      <c r="O27" s="465"/>
      <c r="P27" s="465"/>
    </row>
    <row r="28" spans="1:17" hidden="1" x14ac:dyDescent="0.25">
      <c r="A28" s="1150">
        <v>1.3</v>
      </c>
      <c r="B28" s="467" t="s">
        <v>893</v>
      </c>
      <c r="C28" s="473" t="s">
        <v>894</v>
      </c>
      <c r="D28" s="1160"/>
      <c r="E28" s="468"/>
      <c r="F28" s="468"/>
      <c r="G28" s="468"/>
      <c r="H28" s="468"/>
      <c r="I28" s="468"/>
      <c r="J28" s="1748"/>
      <c r="K28" s="1748"/>
      <c r="L28" s="1748"/>
      <c r="M28" s="1750"/>
      <c r="N28" s="465"/>
      <c r="O28" s="465"/>
      <c r="P28" s="465"/>
    </row>
    <row r="29" spans="1:17" hidden="1" x14ac:dyDescent="0.25">
      <c r="A29" s="1150">
        <v>1.4</v>
      </c>
      <c r="B29" s="467" t="s">
        <v>895</v>
      </c>
      <c r="C29" s="473" t="s">
        <v>896</v>
      </c>
      <c r="D29" s="1160"/>
      <c r="E29" s="468"/>
      <c r="F29" s="468"/>
      <c r="G29" s="468"/>
      <c r="H29" s="468"/>
      <c r="I29" s="468"/>
      <c r="J29" s="1748"/>
      <c r="K29" s="1748"/>
      <c r="L29" s="1748"/>
      <c r="M29" s="1750"/>
      <c r="N29" s="465"/>
      <c r="O29" s="465"/>
      <c r="P29" s="465"/>
    </row>
    <row r="30" spans="1:17" hidden="1" x14ac:dyDescent="0.25">
      <c r="A30" s="1150">
        <v>1.5</v>
      </c>
      <c r="B30" s="467" t="s">
        <v>897</v>
      </c>
      <c r="C30" s="473" t="s">
        <v>898</v>
      </c>
      <c r="D30" s="1160"/>
      <c r="E30" s="468"/>
      <c r="F30" s="468"/>
      <c r="G30" s="468"/>
      <c r="H30" s="468"/>
      <c r="I30" s="468"/>
      <c r="J30" s="1748"/>
      <c r="K30" s="1748"/>
      <c r="L30" s="1748"/>
      <c r="M30" s="1750"/>
      <c r="N30" s="465"/>
      <c r="O30" s="465"/>
      <c r="P30" s="465"/>
    </row>
    <row r="31" spans="1:17" hidden="1" x14ac:dyDescent="0.25">
      <c r="A31" s="1150">
        <v>1.6</v>
      </c>
      <c r="B31" s="467" t="s">
        <v>1003</v>
      </c>
      <c r="C31" s="473" t="s">
        <v>102</v>
      </c>
      <c r="D31" s="1160"/>
      <c r="E31" s="468"/>
      <c r="F31" s="468"/>
      <c r="G31" s="468"/>
      <c r="H31" s="468"/>
      <c r="I31" s="468"/>
      <c r="J31" s="1748"/>
      <c r="K31" s="1748"/>
      <c r="L31" s="1748"/>
      <c r="M31" s="1750"/>
      <c r="N31" s="465"/>
      <c r="O31" s="465"/>
      <c r="P31" s="465"/>
    </row>
    <row r="32" spans="1:17" hidden="1" x14ac:dyDescent="0.25">
      <c r="A32" s="1150">
        <v>1.7</v>
      </c>
      <c r="B32" s="467" t="s">
        <v>899</v>
      </c>
      <c r="C32" s="473" t="s">
        <v>900</v>
      </c>
      <c r="D32" s="1160"/>
      <c r="E32" s="468"/>
      <c r="F32" s="468"/>
      <c r="G32" s="468"/>
      <c r="H32" s="468"/>
      <c r="I32" s="468"/>
      <c r="J32" s="1748"/>
      <c r="K32" s="1748"/>
      <c r="L32" s="1748"/>
      <c r="M32" s="1750"/>
      <c r="N32" s="465"/>
      <c r="O32" s="465"/>
      <c r="P32" s="465"/>
    </row>
    <row r="33" spans="1:16" hidden="1" x14ac:dyDescent="0.25">
      <c r="A33" s="1150"/>
      <c r="B33" s="467"/>
      <c r="C33" s="473"/>
      <c r="D33" s="1160"/>
      <c r="E33" s="468"/>
      <c r="F33" s="468"/>
      <c r="G33" s="468"/>
      <c r="H33" s="468"/>
      <c r="I33" s="468"/>
      <c r="J33" s="1748"/>
      <c r="K33" s="1748"/>
      <c r="L33" s="1748"/>
      <c r="M33" s="1750"/>
      <c r="N33" s="465"/>
      <c r="O33" s="465"/>
      <c r="P33" s="465"/>
    </row>
    <row r="34" spans="1:16" hidden="1" x14ac:dyDescent="0.25">
      <c r="A34" s="1754">
        <v>2</v>
      </c>
      <c r="B34" s="469" t="s">
        <v>901</v>
      </c>
      <c r="C34" s="473"/>
      <c r="D34" s="1160"/>
      <c r="E34" s="468"/>
      <c r="F34" s="468"/>
      <c r="G34" s="468"/>
      <c r="H34" s="468"/>
      <c r="I34" s="468"/>
      <c r="J34" s="1748"/>
      <c r="K34" s="1748"/>
      <c r="L34" s="1748"/>
      <c r="M34" s="1750"/>
      <c r="N34" s="465"/>
      <c r="O34" s="465"/>
      <c r="P34" s="465"/>
    </row>
    <row r="35" spans="1:16" hidden="1" x14ac:dyDescent="0.25">
      <c r="A35" s="1150">
        <f>A34+0.1</f>
        <v>2.1</v>
      </c>
      <c r="B35" s="467" t="s">
        <v>889</v>
      </c>
      <c r="C35" s="473" t="s">
        <v>902</v>
      </c>
      <c r="D35" s="1160"/>
      <c r="E35" s="468"/>
      <c r="F35" s="468"/>
      <c r="G35" s="468"/>
      <c r="H35" s="468"/>
      <c r="I35" s="468"/>
      <c r="J35" s="1748"/>
      <c r="K35" s="1748"/>
      <c r="L35" s="1748"/>
      <c r="M35" s="1750"/>
      <c r="N35" s="465"/>
      <c r="O35" s="465"/>
      <c r="P35" s="465"/>
    </row>
    <row r="36" spans="1:16" hidden="1" x14ac:dyDescent="0.25">
      <c r="A36" s="1150">
        <v>2.2000000000000002</v>
      </c>
      <c r="B36" s="467" t="s">
        <v>891</v>
      </c>
      <c r="C36" s="473" t="s">
        <v>903</v>
      </c>
      <c r="D36" s="1160"/>
      <c r="E36" s="468"/>
      <c r="F36" s="468"/>
      <c r="G36" s="468"/>
      <c r="H36" s="468"/>
      <c r="I36" s="468"/>
      <c r="J36" s="1748"/>
      <c r="K36" s="1748"/>
      <c r="L36" s="1748"/>
      <c r="M36" s="1750"/>
      <c r="N36" s="465"/>
      <c r="O36" s="465"/>
      <c r="P36" s="465"/>
    </row>
    <row r="37" spans="1:16" hidden="1" x14ac:dyDescent="0.25">
      <c r="A37" s="1150">
        <v>2.2999999999999998</v>
      </c>
      <c r="B37" s="467" t="s">
        <v>893</v>
      </c>
      <c r="C37" s="473" t="s">
        <v>904</v>
      </c>
      <c r="D37" s="1160"/>
      <c r="E37" s="468"/>
      <c r="F37" s="468"/>
      <c r="G37" s="468"/>
      <c r="H37" s="468"/>
      <c r="I37" s="468"/>
      <c r="J37" s="1748"/>
      <c r="K37" s="1748"/>
      <c r="L37" s="1748"/>
      <c r="M37" s="1750"/>
      <c r="N37" s="465"/>
      <c r="O37" s="465"/>
      <c r="P37" s="465"/>
    </row>
    <row r="38" spans="1:16" hidden="1" x14ac:dyDescent="0.25">
      <c r="A38" s="1150">
        <v>2.4</v>
      </c>
      <c r="B38" s="467" t="s">
        <v>895</v>
      </c>
      <c r="C38" s="473" t="s">
        <v>905</v>
      </c>
      <c r="D38" s="1160"/>
      <c r="E38" s="468"/>
      <c r="F38" s="468"/>
      <c r="G38" s="468"/>
      <c r="H38" s="468"/>
      <c r="I38" s="468"/>
      <c r="J38" s="1748"/>
      <c r="K38" s="1748"/>
      <c r="L38" s="1748"/>
      <c r="M38" s="1750"/>
      <c r="N38" s="465"/>
      <c r="O38" s="465"/>
      <c r="P38" s="465"/>
    </row>
    <row r="39" spans="1:16" hidden="1" x14ac:dyDescent="0.25">
      <c r="A39" s="1150">
        <v>2.5</v>
      </c>
      <c r="B39" s="467" t="s">
        <v>897</v>
      </c>
      <c r="C39" s="473" t="s">
        <v>906</v>
      </c>
      <c r="D39" s="1160"/>
      <c r="E39" s="468"/>
      <c r="F39" s="468"/>
      <c r="G39" s="468"/>
      <c r="H39" s="468"/>
      <c r="I39" s="468"/>
      <c r="J39" s="1748"/>
      <c r="K39" s="1748"/>
      <c r="L39" s="1748"/>
      <c r="M39" s="1750"/>
      <c r="N39" s="465"/>
      <c r="O39" s="465"/>
      <c r="P39" s="465"/>
    </row>
    <row r="40" spans="1:16" hidden="1" x14ac:dyDescent="0.25">
      <c r="A40" s="1150">
        <v>2.6</v>
      </c>
      <c r="B40" s="467" t="s">
        <v>1003</v>
      </c>
      <c r="C40" s="473" t="s">
        <v>104</v>
      </c>
      <c r="D40" s="1160"/>
      <c r="E40" s="468"/>
      <c r="F40" s="468"/>
      <c r="G40" s="468"/>
      <c r="H40" s="468"/>
      <c r="I40" s="468"/>
      <c r="J40" s="1748"/>
      <c r="K40" s="1748"/>
      <c r="L40" s="1748"/>
      <c r="M40" s="1750"/>
      <c r="N40" s="465"/>
      <c r="O40" s="465"/>
      <c r="P40" s="465"/>
    </row>
    <row r="41" spans="1:16" hidden="1" x14ac:dyDescent="0.25">
      <c r="A41" s="1150">
        <v>2.7</v>
      </c>
      <c r="B41" s="467" t="s">
        <v>899</v>
      </c>
      <c r="C41" s="473" t="s">
        <v>907</v>
      </c>
      <c r="D41" s="1160"/>
      <c r="E41" s="468"/>
      <c r="F41" s="468"/>
      <c r="G41" s="468"/>
      <c r="H41" s="468"/>
      <c r="I41" s="468"/>
      <c r="J41" s="1748"/>
      <c r="K41" s="1748"/>
      <c r="L41" s="1748"/>
      <c r="M41" s="1750"/>
      <c r="N41" s="465"/>
      <c r="O41" s="465"/>
      <c r="P41" s="465"/>
    </row>
    <row r="42" spans="1:16" hidden="1" x14ac:dyDescent="0.25">
      <c r="A42" s="1150"/>
      <c r="B42" s="467"/>
      <c r="C42" s="473"/>
      <c r="D42" s="1160"/>
      <c r="E42" s="468"/>
      <c r="F42" s="468"/>
      <c r="G42" s="468"/>
      <c r="H42" s="468"/>
      <c r="I42" s="468"/>
      <c r="J42" s="1748"/>
      <c r="K42" s="1748"/>
      <c r="L42" s="1748"/>
      <c r="M42" s="1750"/>
      <c r="N42" s="465"/>
      <c r="O42" s="465"/>
      <c r="P42" s="465"/>
    </row>
    <row r="43" spans="1:16" hidden="1" x14ac:dyDescent="0.25">
      <c r="A43" s="1754">
        <v>3</v>
      </c>
      <c r="B43" s="469" t="s">
        <v>908</v>
      </c>
      <c r="C43" s="473"/>
      <c r="D43" s="1160"/>
      <c r="E43" s="468"/>
      <c r="F43" s="468"/>
      <c r="G43" s="468"/>
      <c r="H43" s="468"/>
      <c r="I43" s="468"/>
      <c r="J43" s="1748"/>
      <c r="K43" s="1748"/>
      <c r="L43" s="1748"/>
      <c r="M43" s="1750"/>
      <c r="N43" s="465"/>
      <c r="O43" s="465"/>
      <c r="P43" s="465"/>
    </row>
    <row r="44" spans="1:16" hidden="1" x14ac:dyDescent="0.25">
      <c r="A44" s="1150"/>
      <c r="B44" s="467" t="s">
        <v>909</v>
      </c>
      <c r="C44" s="473"/>
      <c r="D44" s="1160"/>
      <c r="E44" s="468"/>
      <c r="F44" s="468"/>
      <c r="G44" s="468"/>
      <c r="H44" s="468"/>
      <c r="I44" s="468"/>
      <c r="J44" s="1748"/>
      <c r="K44" s="1748"/>
      <c r="L44" s="1748"/>
      <c r="M44" s="1750"/>
      <c r="N44" s="465"/>
      <c r="O44" s="465"/>
      <c r="P44" s="465"/>
    </row>
    <row r="45" spans="1:16" hidden="1" x14ac:dyDescent="0.25">
      <c r="A45" s="1150"/>
      <c r="B45" s="467" t="s">
        <v>909</v>
      </c>
      <c r="C45" s="473"/>
      <c r="D45" s="1160"/>
      <c r="E45" s="468"/>
      <c r="F45" s="468"/>
      <c r="G45" s="468"/>
      <c r="H45" s="468"/>
      <c r="I45" s="468"/>
      <c r="J45" s="1748"/>
      <c r="K45" s="1748"/>
      <c r="L45" s="1748"/>
      <c r="M45" s="1750"/>
      <c r="N45" s="465"/>
      <c r="O45" s="465"/>
      <c r="P45" s="465"/>
    </row>
    <row r="46" spans="1:16" hidden="1" x14ac:dyDescent="0.25">
      <c r="A46" s="1150"/>
      <c r="B46" s="467" t="s">
        <v>909</v>
      </c>
      <c r="C46" s="473"/>
      <c r="D46" s="1160"/>
      <c r="E46" s="468"/>
      <c r="F46" s="468"/>
      <c r="G46" s="468"/>
      <c r="H46" s="468"/>
      <c r="I46" s="468"/>
      <c r="J46" s="1748"/>
      <c r="K46" s="1748"/>
      <c r="L46" s="1748"/>
      <c r="M46" s="1750"/>
      <c r="N46" s="465"/>
      <c r="O46" s="465"/>
      <c r="P46" s="465"/>
    </row>
    <row r="47" spans="1:16" hidden="1" x14ac:dyDescent="0.25">
      <c r="A47" s="1150"/>
      <c r="B47" s="467"/>
      <c r="C47" s="473"/>
      <c r="D47" s="1160"/>
      <c r="E47" s="468"/>
      <c r="F47" s="468"/>
      <c r="G47" s="468"/>
      <c r="H47" s="468"/>
      <c r="I47" s="468"/>
      <c r="J47" s="1748"/>
      <c r="K47" s="1748"/>
      <c r="L47" s="1748"/>
      <c r="M47" s="1750"/>
      <c r="N47" s="465"/>
      <c r="O47" s="465"/>
      <c r="P47" s="465"/>
    </row>
    <row r="48" spans="1:16" hidden="1" x14ac:dyDescent="0.25">
      <c r="A48" s="1754">
        <v>10</v>
      </c>
      <c r="B48" s="469" t="s">
        <v>67</v>
      </c>
      <c r="C48" s="473"/>
      <c r="D48" s="1160"/>
      <c r="E48" s="468"/>
      <c r="F48" s="468"/>
      <c r="G48" s="468"/>
      <c r="H48" s="468"/>
      <c r="I48" s="468"/>
      <c r="J48" s="1748"/>
      <c r="K48" s="1748"/>
      <c r="L48" s="1748"/>
      <c r="M48" s="1750"/>
      <c r="N48" s="465"/>
      <c r="O48" s="465"/>
      <c r="P48" s="465"/>
    </row>
    <row r="49" spans="1:17" hidden="1" x14ac:dyDescent="0.25">
      <c r="A49" s="1150">
        <v>10.1</v>
      </c>
      <c r="B49" s="467" t="s">
        <v>910</v>
      </c>
      <c r="C49" s="473" t="s">
        <v>161</v>
      </c>
      <c r="D49" s="1160"/>
      <c r="E49" s="468"/>
      <c r="F49" s="468"/>
      <c r="G49" s="468"/>
      <c r="H49" s="468"/>
      <c r="I49" s="468"/>
      <c r="J49" s="1748"/>
      <c r="K49" s="1748"/>
      <c r="L49" s="1748"/>
      <c r="M49" s="1750"/>
      <c r="N49" s="465"/>
      <c r="O49" s="465"/>
      <c r="P49" s="465"/>
    </row>
    <row r="50" spans="1:17" hidden="1" x14ac:dyDescent="0.25">
      <c r="A50" s="1150">
        <v>10.199999999999999</v>
      </c>
      <c r="B50" s="467" t="s">
        <v>911</v>
      </c>
      <c r="C50" s="473" t="s">
        <v>172</v>
      </c>
      <c r="D50" s="1160"/>
      <c r="E50" s="468"/>
      <c r="F50" s="468"/>
      <c r="G50" s="468"/>
      <c r="H50" s="468"/>
      <c r="I50" s="468"/>
      <c r="J50" s="1748"/>
      <c r="K50" s="1748"/>
      <c r="L50" s="1748"/>
      <c r="M50" s="1750"/>
      <c r="N50" s="465"/>
      <c r="O50" s="465"/>
      <c r="P50" s="465"/>
    </row>
    <row r="51" spans="1:17" hidden="1" x14ac:dyDescent="0.25">
      <c r="A51" s="1150">
        <v>10.3</v>
      </c>
      <c r="B51" s="467" t="s">
        <v>912</v>
      </c>
      <c r="C51" s="473" t="s">
        <v>249</v>
      </c>
      <c r="D51" s="1160"/>
      <c r="E51" s="468"/>
      <c r="F51" s="468"/>
      <c r="G51" s="468"/>
      <c r="H51" s="468"/>
      <c r="I51" s="468"/>
      <c r="J51" s="1748"/>
      <c r="K51" s="1748"/>
      <c r="L51" s="1748"/>
      <c r="M51" s="1750"/>
      <c r="N51" s="465"/>
      <c r="O51" s="465"/>
      <c r="P51" s="465"/>
    </row>
    <row r="52" spans="1:17" hidden="1" x14ac:dyDescent="0.25">
      <c r="A52" s="1150">
        <v>10.4</v>
      </c>
      <c r="B52" s="467" t="s">
        <v>895</v>
      </c>
      <c r="C52" s="473" t="s">
        <v>913</v>
      </c>
      <c r="D52" s="1160"/>
      <c r="E52" s="468"/>
      <c r="F52" s="468"/>
      <c r="G52" s="468"/>
      <c r="H52" s="468"/>
      <c r="I52" s="468"/>
      <c r="J52" s="1748"/>
      <c r="K52" s="1748"/>
      <c r="L52" s="1748"/>
      <c r="M52" s="1750"/>
      <c r="N52" s="465"/>
      <c r="O52" s="465"/>
      <c r="P52" s="465"/>
    </row>
    <row r="53" spans="1:17" hidden="1" x14ac:dyDescent="0.25">
      <c r="A53" s="1150">
        <v>10.5</v>
      </c>
      <c r="B53" s="467" t="s">
        <v>897</v>
      </c>
      <c r="C53" s="473" t="s">
        <v>914</v>
      </c>
      <c r="D53" s="1160"/>
      <c r="E53" s="468"/>
      <c r="F53" s="468"/>
      <c r="G53" s="468"/>
      <c r="H53" s="468"/>
      <c r="I53" s="468"/>
      <c r="J53" s="1748"/>
      <c r="K53" s="1748"/>
      <c r="L53" s="1748"/>
      <c r="M53" s="1750"/>
      <c r="N53" s="465"/>
      <c r="O53" s="465"/>
      <c r="P53" s="465"/>
    </row>
    <row r="54" spans="1:17" hidden="1" x14ac:dyDescent="0.25">
      <c r="A54" s="1150">
        <v>10.6</v>
      </c>
      <c r="B54" s="467" t="s">
        <v>915</v>
      </c>
      <c r="C54" s="473" t="s">
        <v>382</v>
      </c>
      <c r="D54" s="1160"/>
      <c r="E54" s="468"/>
      <c r="F54" s="468"/>
      <c r="G54" s="468"/>
      <c r="H54" s="468"/>
      <c r="I54" s="468"/>
      <c r="J54" s="1748"/>
      <c r="K54" s="1748"/>
      <c r="L54" s="1748"/>
      <c r="M54" s="1750"/>
      <c r="N54" s="465"/>
      <c r="O54" s="465"/>
      <c r="P54" s="465"/>
    </row>
    <row r="55" spans="1:17" hidden="1" x14ac:dyDescent="0.25">
      <c r="A55" s="1150">
        <v>10.7</v>
      </c>
      <c r="B55" s="467" t="s">
        <v>916</v>
      </c>
      <c r="C55" s="474" t="s">
        <v>917</v>
      </c>
      <c r="D55" s="1160"/>
      <c r="E55" s="475"/>
      <c r="F55" s="475"/>
      <c r="G55" s="475"/>
      <c r="H55" s="475"/>
      <c r="I55" s="475"/>
      <c r="J55" s="1755"/>
      <c r="K55" s="1755"/>
      <c r="L55" s="1755"/>
      <c r="M55" s="1756"/>
      <c r="N55" s="465"/>
      <c r="O55" s="465"/>
      <c r="P55" s="465"/>
    </row>
    <row r="56" spans="1:17" hidden="1" x14ac:dyDescent="0.25">
      <c r="A56" s="1150">
        <v>10.8</v>
      </c>
      <c r="B56" s="467" t="s">
        <v>916</v>
      </c>
      <c r="C56" s="1161" t="s">
        <v>918</v>
      </c>
      <c r="D56" s="476"/>
      <c r="E56" s="476"/>
      <c r="F56" s="476"/>
      <c r="G56" s="468"/>
      <c r="H56" s="468"/>
      <c r="I56" s="468"/>
      <c r="J56" s="1748"/>
      <c r="K56" s="1748"/>
      <c r="L56" s="1748"/>
      <c r="M56" s="1750"/>
      <c r="N56" s="465"/>
      <c r="O56" s="465"/>
      <c r="P56" s="465"/>
    </row>
    <row r="57" spans="1:17" hidden="1" x14ac:dyDescent="0.25">
      <c r="A57" s="1150"/>
      <c r="B57" s="467"/>
      <c r="C57" s="473"/>
      <c r="D57" s="1160"/>
      <c r="E57" s="468"/>
      <c r="F57" s="468"/>
      <c r="G57" s="468"/>
      <c r="H57" s="468"/>
      <c r="I57" s="468"/>
      <c r="J57" s="1748"/>
      <c r="K57" s="1748"/>
      <c r="L57" s="1748"/>
      <c r="M57" s="1750"/>
      <c r="N57" s="465"/>
      <c r="O57" s="465"/>
      <c r="P57" s="465"/>
    </row>
    <row r="58" spans="1:17" hidden="1" x14ac:dyDescent="0.25">
      <c r="A58" s="1150">
        <v>9</v>
      </c>
      <c r="B58" s="469" t="s">
        <v>919</v>
      </c>
      <c r="C58" s="473"/>
      <c r="D58" s="1160"/>
      <c r="E58" s="730">
        <f>I18</f>
        <v>1381.9963036694696</v>
      </c>
      <c r="F58" s="730">
        <f t="shared" ref="F58:I58" si="3">J18</f>
        <v>1381.9963036694696</v>
      </c>
      <c r="G58" s="730">
        <f t="shared" si="3"/>
        <v>1564.6322548295211</v>
      </c>
      <c r="H58" s="730">
        <f t="shared" si="3"/>
        <v>1737.7538371604151</v>
      </c>
      <c r="I58" s="730">
        <f t="shared" si="3"/>
        <v>1797.6959635420783</v>
      </c>
      <c r="J58" s="1757"/>
      <c r="K58" s="1757"/>
      <c r="L58" s="1748"/>
      <c r="M58" s="1750"/>
      <c r="N58" s="465"/>
      <c r="O58" s="465"/>
      <c r="P58" s="465"/>
    </row>
    <row r="59" spans="1:17" hidden="1" x14ac:dyDescent="0.25">
      <c r="A59" s="1150">
        <v>10</v>
      </c>
      <c r="B59" s="478" t="s">
        <v>920</v>
      </c>
      <c r="C59" s="479"/>
      <c r="D59" s="1160"/>
      <c r="E59" s="730">
        <v>162.48986953828538</v>
      </c>
      <c r="F59" s="730">
        <v>174.40136919775341</v>
      </c>
      <c r="G59" s="730">
        <v>197.44915873414641</v>
      </c>
      <c r="H59" s="730">
        <v>219.29628011647006</v>
      </c>
      <c r="I59" s="730">
        <v>226.86069174754999</v>
      </c>
      <c r="J59" s="1748"/>
      <c r="K59" s="1748"/>
      <c r="L59" s="1748"/>
      <c r="M59" s="1750"/>
      <c r="N59" s="465"/>
      <c r="O59" s="465"/>
      <c r="P59" s="465"/>
    </row>
    <row r="60" spans="1:17" hidden="1" x14ac:dyDescent="0.25">
      <c r="A60" s="1754">
        <v>11</v>
      </c>
      <c r="B60" s="477" t="s">
        <v>921</v>
      </c>
      <c r="C60" s="466"/>
      <c r="D60" s="1160"/>
      <c r="E60" s="730">
        <f>E58-E59</f>
        <v>1219.5064341311843</v>
      </c>
      <c r="F60" s="730">
        <f t="shared" ref="F60:I60" si="4">F58-F59</f>
        <v>1207.5949344717162</v>
      </c>
      <c r="G60" s="730">
        <f t="shared" si="4"/>
        <v>1367.1830960953748</v>
      </c>
      <c r="H60" s="730">
        <f t="shared" si="4"/>
        <v>1518.4575570439449</v>
      </c>
      <c r="I60" s="730">
        <f t="shared" si="4"/>
        <v>1570.8352717945284</v>
      </c>
      <c r="J60" s="1748"/>
      <c r="K60" s="1748"/>
      <c r="L60" s="1748"/>
      <c r="M60" s="1750"/>
      <c r="N60" s="465"/>
      <c r="O60" s="465"/>
      <c r="P60" s="465"/>
    </row>
    <row r="61" spans="1:17" hidden="1" x14ac:dyDescent="0.25">
      <c r="A61" s="1150"/>
      <c r="B61" s="480"/>
      <c r="C61" s="1162"/>
      <c r="D61" s="1160"/>
      <c r="E61" s="468"/>
      <c r="F61" s="468"/>
      <c r="G61" s="468"/>
      <c r="H61" s="468"/>
      <c r="I61" s="468"/>
      <c r="J61" s="1748"/>
      <c r="K61" s="1748"/>
      <c r="L61" s="1748"/>
      <c r="M61" s="1750"/>
      <c r="N61" s="465"/>
      <c r="O61" s="465"/>
      <c r="P61" s="465"/>
    </row>
    <row r="62" spans="1:17" hidden="1" x14ac:dyDescent="0.25">
      <c r="A62" s="1751"/>
      <c r="B62" s="1758"/>
      <c r="C62" s="1759"/>
      <c r="D62" s="1749"/>
      <c r="E62" s="1748"/>
      <c r="F62" s="1748"/>
      <c r="G62" s="1748"/>
      <c r="H62" s="1748"/>
      <c r="I62" s="1748"/>
      <c r="J62" s="1748"/>
      <c r="K62" s="1748"/>
      <c r="L62" s="1748"/>
      <c r="M62" s="1750"/>
      <c r="O62" s="465"/>
      <c r="P62" s="465"/>
      <c r="Q62" s="465"/>
    </row>
    <row r="63" spans="1:17" hidden="1" x14ac:dyDescent="0.25">
      <c r="A63" s="1751"/>
      <c r="B63" s="2686"/>
      <c r="C63" s="2686"/>
      <c r="D63" s="1749"/>
      <c r="E63" s="1748"/>
      <c r="F63" s="1748"/>
      <c r="G63" s="1748"/>
      <c r="H63" s="1748"/>
      <c r="I63" s="1748"/>
      <c r="J63" s="1748"/>
      <c r="K63" s="1748"/>
      <c r="L63" s="1748"/>
      <c r="M63" s="1750"/>
      <c r="O63" s="465"/>
      <c r="P63" s="465"/>
      <c r="Q63" s="465"/>
    </row>
    <row r="64" spans="1:17" hidden="1" x14ac:dyDescent="0.25">
      <c r="A64" s="1751"/>
      <c r="B64" s="1748"/>
      <c r="C64" s="1749"/>
      <c r="D64" s="1749"/>
      <c r="E64" s="1748"/>
      <c r="F64" s="1748"/>
      <c r="G64" s="1748"/>
      <c r="H64" s="1748"/>
      <c r="I64" s="1748"/>
      <c r="J64" s="1748"/>
      <c r="K64" s="1748"/>
      <c r="L64" s="1748"/>
      <c r="M64" s="1750"/>
    </row>
    <row r="65" spans="1:13" x14ac:dyDescent="0.25">
      <c r="A65" s="1751"/>
      <c r="B65" s="1748"/>
      <c r="C65" s="1749"/>
      <c r="D65" s="1749"/>
      <c r="E65" s="1748"/>
      <c r="F65" s="1748"/>
      <c r="G65" s="1748"/>
      <c r="H65" s="1748"/>
      <c r="I65" s="1748"/>
      <c r="J65" s="1748"/>
      <c r="K65" s="1748"/>
      <c r="L65" s="1748"/>
      <c r="M65" s="1750"/>
    </row>
    <row r="66" spans="1:13" ht="15.75" thickBot="1" x14ac:dyDescent="0.3">
      <c r="A66" s="2680" t="s">
        <v>533</v>
      </c>
      <c r="B66" s="2681"/>
      <c r="C66" s="2681"/>
      <c r="D66" s="2681"/>
      <c r="E66" s="2681"/>
      <c r="F66" s="2681"/>
      <c r="G66" s="2681"/>
      <c r="H66" s="2681"/>
      <c r="I66" s="2681"/>
      <c r="J66" s="1760"/>
      <c r="K66" s="1760"/>
      <c r="L66" s="1760"/>
      <c r="M66" s="1761"/>
    </row>
  </sheetData>
  <mergeCells count="20">
    <mergeCell ref="A66:I66"/>
    <mergeCell ref="N6:N8"/>
    <mergeCell ref="I6:M6"/>
    <mergeCell ref="B63:C63"/>
    <mergeCell ref="A22:A24"/>
    <mergeCell ref="B22:B24"/>
    <mergeCell ref="C22:C24"/>
    <mergeCell ref="D22:D24"/>
    <mergeCell ref="E22:H22"/>
    <mergeCell ref="H3:I3"/>
    <mergeCell ref="A6:A8"/>
    <mergeCell ref="B6:B8"/>
    <mergeCell ref="C6:F6"/>
    <mergeCell ref="G6:H6"/>
    <mergeCell ref="C7:C8"/>
    <mergeCell ref="D7:D8"/>
    <mergeCell ref="E7:E8"/>
    <mergeCell ref="F7:F8"/>
    <mergeCell ref="G7:G8"/>
    <mergeCell ref="H7:H8"/>
  </mergeCells>
  <pageMargins left="0.2" right="0.23622047244094499" top="0.7" bottom="0.48" header="0.23622047244094499" footer="0.23622047244094499"/>
  <pageSetup paperSize="9" fitToHeight="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Q143"/>
  <sheetViews>
    <sheetView view="pageBreakPreview" zoomScale="80" zoomScaleNormal="100" zoomScaleSheetLayoutView="80" workbookViewId="0">
      <selection sqref="A1:D1"/>
    </sheetView>
  </sheetViews>
  <sheetFormatPr defaultRowHeight="15" x14ac:dyDescent="0.25"/>
  <cols>
    <col min="1" max="1" width="6.28515625" customWidth="1"/>
    <col min="2" max="2" width="34.5703125" customWidth="1"/>
    <col min="3" max="6" width="11" style="390" hidden="1" customWidth="1"/>
    <col min="7" max="7" width="11" hidden="1" customWidth="1"/>
    <col min="8" max="8" width="13.85546875" hidden="1" customWidth="1"/>
    <col min="9" max="9" width="8.140625" hidden="1" customWidth="1"/>
    <col min="10" max="10" width="8.42578125" hidden="1" customWidth="1"/>
    <col min="11" max="11" width="13.5703125" style="301" customWidth="1"/>
    <col min="12" max="12" width="13.5703125" customWidth="1"/>
    <col min="13" max="13" width="11" bestFit="1" customWidth="1"/>
    <col min="14" max="17" width="11" hidden="1" customWidth="1"/>
  </cols>
  <sheetData>
    <row r="1" spans="1:17" s="301" customFormat="1" x14ac:dyDescent="0.25">
      <c r="A1" s="2480"/>
      <c r="B1" s="2481"/>
      <c r="C1" s="1762"/>
      <c r="D1" s="1762"/>
      <c r="E1" s="1762"/>
      <c r="F1" s="1762"/>
      <c r="G1" s="1231"/>
      <c r="H1" s="1231"/>
      <c r="I1" s="1231"/>
      <c r="J1" s="1231"/>
      <c r="K1" s="1231"/>
      <c r="L1" s="1231"/>
      <c r="M1" s="1231"/>
      <c r="N1" s="1231"/>
      <c r="O1" s="1231"/>
      <c r="P1" s="1231"/>
      <c r="Q1" s="1587"/>
    </row>
    <row r="2" spans="1:17" ht="21" customHeight="1" x14ac:dyDescent="0.25">
      <c r="A2" s="1733" t="s">
        <v>1190</v>
      </c>
      <c r="B2" s="1657"/>
      <c r="C2" s="1657"/>
      <c r="D2" s="1657"/>
      <c r="E2" s="1657"/>
      <c r="F2" s="1657"/>
      <c r="G2" s="1657"/>
      <c r="H2" s="1657"/>
      <c r="I2" s="1657"/>
      <c r="J2" s="1657"/>
      <c r="K2" s="1658"/>
      <c r="L2" s="1449"/>
      <c r="M2" s="1449"/>
      <c r="N2" s="1449"/>
      <c r="O2" s="1449"/>
      <c r="P2" s="1449"/>
      <c r="Q2" s="1609"/>
    </row>
    <row r="3" spans="1:17" ht="21" customHeight="1" x14ac:dyDescent="0.25">
      <c r="A3" s="1538" t="s">
        <v>32</v>
      </c>
      <c r="B3" s="1539"/>
      <c r="C3" s="1539"/>
      <c r="D3" s="1539"/>
      <c r="E3" s="1539"/>
      <c r="F3" s="1539"/>
      <c r="G3" s="1539"/>
      <c r="H3" s="1539"/>
      <c r="I3" s="2305"/>
      <c r="J3" s="2305"/>
      <c r="K3" s="1545"/>
      <c r="L3" s="2279" t="s">
        <v>1026</v>
      </c>
      <c r="M3" s="2279"/>
      <c r="N3" s="2305"/>
      <c r="O3" s="2305"/>
      <c r="P3" s="2305"/>
      <c r="Q3" s="2306"/>
    </row>
    <row r="4" spans="1:17" ht="21" customHeight="1" thickBot="1" x14ac:dyDescent="0.3">
      <c r="A4" s="1546"/>
      <c r="B4" s="1467"/>
      <c r="C4" s="1467"/>
      <c r="D4" s="1467"/>
      <c r="E4" s="1467"/>
      <c r="F4" s="1467"/>
      <c r="G4" s="1467"/>
      <c r="H4" s="1467"/>
      <c r="I4" s="2691"/>
      <c r="J4" s="2691"/>
      <c r="K4" s="1466"/>
      <c r="L4" s="2691" t="s">
        <v>207</v>
      </c>
      <c r="M4" s="2691"/>
      <c r="N4" s="2691"/>
      <c r="O4" s="2691"/>
      <c r="P4" s="1449"/>
      <c r="Q4" s="1609"/>
    </row>
    <row r="5" spans="1:17" ht="21" customHeight="1" x14ac:dyDescent="0.25">
      <c r="A5" s="2492" t="s">
        <v>344</v>
      </c>
      <c r="B5" s="2690" t="s">
        <v>48</v>
      </c>
      <c r="C5" s="2509" t="s">
        <v>946</v>
      </c>
      <c r="D5" s="2510"/>
      <c r="E5" s="2510"/>
      <c r="F5" s="2510"/>
      <c r="G5" s="2511"/>
      <c r="H5" s="2252" t="s">
        <v>994</v>
      </c>
      <c r="I5" s="2252"/>
      <c r="J5" s="2252"/>
      <c r="K5" s="2244" t="s">
        <v>757</v>
      </c>
      <c r="L5" s="2245"/>
      <c r="M5" s="2252" t="s">
        <v>1111</v>
      </c>
      <c r="N5" s="2252"/>
      <c r="O5" s="2252"/>
      <c r="P5" s="2252"/>
      <c r="Q5" s="2507"/>
    </row>
    <row r="6" spans="1:17" s="257" customFormat="1" ht="21" customHeight="1" x14ac:dyDescent="0.25">
      <c r="A6" s="2493"/>
      <c r="B6" s="2329"/>
      <c r="C6" s="1446" t="s">
        <v>1191</v>
      </c>
      <c r="D6" s="1446" t="s">
        <v>841</v>
      </c>
      <c r="E6" s="1446" t="s">
        <v>842</v>
      </c>
      <c r="F6" s="1446" t="s">
        <v>843</v>
      </c>
      <c r="G6" s="1446" t="s">
        <v>844</v>
      </c>
      <c r="H6" s="2199" t="s">
        <v>845</v>
      </c>
      <c r="I6" s="2253"/>
      <c r="J6" s="2200"/>
      <c r="K6" s="2199" t="s">
        <v>758</v>
      </c>
      <c r="L6" s="2200"/>
      <c r="M6" s="1446" t="s">
        <v>759</v>
      </c>
      <c r="N6" s="1446" t="s">
        <v>759</v>
      </c>
      <c r="O6" s="1446" t="s">
        <v>760</v>
      </c>
      <c r="P6" s="1446" t="s">
        <v>761</v>
      </c>
      <c r="Q6" s="1453" t="s">
        <v>762</v>
      </c>
    </row>
    <row r="7" spans="1:17" ht="30" x14ac:dyDescent="0.25">
      <c r="A7" s="2494"/>
      <c r="B7" s="2330"/>
      <c r="C7" s="1446" t="s">
        <v>769</v>
      </c>
      <c r="D7" s="1446" t="s">
        <v>769</v>
      </c>
      <c r="E7" s="1446" t="s">
        <v>769</v>
      </c>
      <c r="F7" s="1446" t="s">
        <v>769</v>
      </c>
      <c r="G7" s="1446" t="s">
        <v>769</v>
      </c>
      <c r="H7" s="280" t="s">
        <v>764</v>
      </c>
      <c r="I7" s="887" t="s">
        <v>766</v>
      </c>
      <c r="J7" s="887" t="s">
        <v>766</v>
      </c>
      <c r="K7" s="1425" t="s">
        <v>764</v>
      </c>
      <c r="L7" s="1425" t="s">
        <v>767</v>
      </c>
      <c r="M7" s="887" t="s">
        <v>768</v>
      </c>
      <c r="N7" s="887" t="s">
        <v>768</v>
      </c>
      <c r="O7" s="887" t="s">
        <v>768</v>
      </c>
      <c r="P7" s="887" t="s">
        <v>768</v>
      </c>
      <c r="Q7" s="928" t="s">
        <v>768</v>
      </c>
    </row>
    <row r="8" spans="1:17" ht="21" customHeight="1" x14ac:dyDescent="0.25">
      <c r="A8" s="1475">
        <v>1</v>
      </c>
      <c r="B8" s="312" t="s">
        <v>339</v>
      </c>
      <c r="C8" s="681">
        <v>3182.6036273499999</v>
      </c>
      <c r="D8" s="681">
        <v>3577.9712139999997</v>
      </c>
      <c r="E8" s="681">
        <v>3963.4662485799995</v>
      </c>
      <c r="F8" s="681">
        <v>4753.4495922399992</v>
      </c>
      <c r="G8" s="681">
        <v>6343.3894722399991</v>
      </c>
      <c r="H8" s="684">
        <v>6431.26</v>
      </c>
      <c r="I8" s="681">
        <v>7730.6254722399999</v>
      </c>
      <c r="J8" s="684">
        <f>I8</f>
        <v>7730.6254722399999</v>
      </c>
      <c r="K8" s="678">
        <v>7726.62</v>
      </c>
      <c r="L8" s="681">
        <v>8078.9937626087985</v>
      </c>
      <c r="M8" s="681">
        <v>8897.7685144496463</v>
      </c>
      <c r="N8" s="681">
        <v>8897.7685144496463</v>
      </c>
      <c r="O8" s="681">
        <v>9780.8936717496072</v>
      </c>
      <c r="P8" s="681">
        <v>10901.940178913186</v>
      </c>
      <c r="Q8" s="1088">
        <v>12260.969566677153</v>
      </c>
    </row>
    <row r="9" spans="1:17" ht="21" customHeight="1" x14ac:dyDescent="0.25">
      <c r="A9" s="1475">
        <f>A8+1</f>
        <v>2</v>
      </c>
      <c r="B9" s="312" t="s">
        <v>340</v>
      </c>
      <c r="C9" s="681">
        <v>395.36758664999996</v>
      </c>
      <c r="D9" s="681">
        <v>385.49503457999998</v>
      </c>
      <c r="E9" s="681">
        <v>789.98334365999995</v>
      </c>
      <c r="F9" s="681">
        <v>1589.9398800000001</v>
      </c>
      <c r="G9" s="681">
        <v>1387.2360000000006</v>
      </c>
      <c r="H9" s="684">
        <v>954.16</v>
      </c>
      <c r="I9" s="681">
        <v>946.25573999999983</v>
      </c>
      <c r="J9" s="684">
        <f t="shared" ref="J9:J13" si="0">I9</f>
        <v>946.25573999999983</v>
      </c>
      <c r="K9" s="678">
        <v>764.23</v>
      </c>
      <c r="L9" s="681">
        <v>818.77475184084733</v>
      </c>
      <c r="M9" s="681">
        <v>883.12515729996073</v>
      </c>
      <c r="N9" s="681">
        <v>883.12515729996073</v>
      </c>
      <c r="O9" s="681">
        <v>1121.0465071635783</v>
      </c>
      <c r="P9" s="681">
        <v>1359.0293877639665</v>
      </c>
      <c r="Q9" s="1088">
        <v>1409.2318286729924</v>
      </c>
    </row>
    <row r="10" spans="1:17" ht="21" customHeight="1" x14ac:dyDescent="0.25">
      <c r="A10" s="1475">
        <f>A9+1</f>
        <v>3</v>
      </c>
      <c r="B10" s="312" t="s">
        <v>341</v>
      </c>
      <c r="C10" s="681">
        <v>3577.9712139999997</v>
      </c>
      <c r="D10" s="681">
        <v>3963.4662485799995</v>
      </c>
      <c r="E10" s="681">
        <v>4753.4495922399992</v>
      </c>
      <c r="F10" s="681">
        <v>6343.3894722399991</v>
      </c>
      <c r="G10" s="681">
        <v>7730.6254722399999</v>
      </c>
      <c r="H10" s="684">
        <f>H8+H9</f>
        <v>7385.42</v>
      </c>
      <c r="I10" s="681">
        <v>8676.8812122399995</v>
      </c>
      <c r="J10" s="684">
        <f t="shared" si="0"/>
        <v>8676.8812122399995</v>
      </c>
      <c r="K10" s="684">
        <f>K8+K9</f>
        <v>8490.85</v>
      </c>
      <c r="L10" s="684">
        <f t="shared" ref="L10:M10" si="1">L8+L9</f>
        <v>8897.7685144496463</v>
      </c>
      <c r="M10" s="684">
        <f t="shared" si="1"/>
        <v>9780.8936717496072</v>
      </c>
      <c r="N10" s="681">
        <v>9780.8936717496072</v>
      </c>
      <c r="O10" s="681">
        <v>10901.940178913186</v>
      </c>
      <c r="P10" s="681">
        <v>12260.969566677153</v>
      </c>
      <c r="Q10" s="1088">
        <v>13670.201395350145</v>
      </c>
    </row>
    <row r="11" spans="1:17" ht="21" customHeight="1" x14ac:dyDescent="0.25">
      <c r="A11" s="1475">
        <f>A10+1</f>
        <v>4</v>
      </c>
      <c r="B11" s="312" t="s">
        <v>342</v>
      </c>
      <c r="C11" s="681">
        <v>3380.2874206749998</v>
      </c>
      <c r="D11" s="681">
        <v>3770.7187312899996</v>
      </c>
      <c r="E11" s="681">
        <v>4358.4579204099991</v>
      </c>
      <c r="F11" s="681">
        <v>5548.4195322399992</v>
      </c>
      <c r="G11" s="681">
        <v>7037.0074722399995</v>
      </c>
      <c r="H11" s="684">
        <f>(H8+H10)/2</f>
        <v>6908.34</v>
      </c>
      <c r="I11" s="681">
        <v>8203.7533422399993</v>
      </c>
      <c r="J11" s="684">
        <f t="shared" si="0"/>
        <v>8203.7533422399993</v>
      </c>
      <c r="K11" s="684">
        <f>(K8+K10)/2</f>
        <v>8108.7350000000006</v>
      </c>
      <c r="L11" s="684">
        <f t="shared" ref="L11:M11" si="2">(L8+L10)/2</f>
        <v>8488.3811385292229</v>
      </c>
      <c r="M11" s="684">
        <f t="shared" si="2"/>
        <v>9339.3310930996267</v>
      </c>
      <c r="N11" s="681">
        <v>9339.3310930996267</v>
      </c>
      <c r="O11" s="681">
        <v>10341.416925331396</v>
      </c>
      <c r="P11" s="681">
        <v>11581.45487279517</v>
      </c>
      <c r="Q11" s="1088">
        <v>12965.585481013648</v>
      </c>
    </row>
    <row r="12" spans="1:17" ht="21" customHeight="1" x14ac:dyDescent="0.25">
      <c r="A12" s="1475">
        <f>A11+1</f>
        <v>5</v>
      </c>
      <c r="B12" s="312" t="s">
        <v>343</v>
      </c>
      <c r="C12" s="722">
        <v>0.02</v>
      </c>
      <c r="D12" s="722">
        <v>0.02</v>
      </c>
      <c r="E12" s="722">
        <v>0.02</v>
      </c>
      <c r="F12" s="722">
        <v>0.02</v>
      </c>
      <c r="G12" s="722">
        <v>0.02</v>
      </c>
      <c r="H12" s="723">
        <v>0.02</v>
      </c>
      <c r="I12" s="722">
        <v>0.02</v>
      </c>
      <c r="J12" s="723">
        <f t="shared" si="0"/>
        <v>0.02</v>
      </c>
      <c r="K12" s="723">
        <v>0.02</v>
      </c>
      <c r="L12" s="722">
        <v>0.02</v>
      </c>
      <c r="M12" s="722">
        <v>0.02</v>
      </c>
      <c r="N12" s="722">
        <v>0.02</v>
      </c>
      <c r="O12" s="722">
        <v>0.02</v>
      </c>
      <c r="P12" s="722">
        <v>0.02</v>
      </c>
      <c r="Q12" s="1163">
        <v>0.02</v>
      </c>
    </row>
    <row r="13" spans="1:17" ht="21" customHeight="1" thickBot="1" x14ac:dyDescent="0.3">
      <c r="A13" s="1103">
        <v>6</v>
      </c>
      <c r="B13" s="1164" t="s">
        <v>90</v>
      </c>
      <c r="C13" s="1165">
        <v>67.605748413499995</v>
      </c>
      <c r="D13" s="1165">
        <v>75.414374625799994</v>
      </c>
      <c r="E13" s="1165">
        <v>87.169158408199991</v>
      </c>
      <c r="F13" s="1165">
        <v>110.96839064479998</v>
      </c>
      <c r="G13" s="1165">
        <v>140.74014944479998</v>
      </c>
      <c r="H13" s="1166">
        <f>H11*H12</f>
        <v>138.16679999999999</v>
      </c>
      <c r="I13" s="1165">
        <v>164.07506684479998</v>
      </c>
      <c r="J13" s="1166">
        <f t="shared" si="0"/>
        <v>164.07506684479998</v>
      </c>
      <c r="K13" s="1166">
        <f>K11*K12</f>
        <v>162.1747</v>
      </c>
      <c r="L13" s="1165">
        <f>L11*L12</f>
        <v>169.76762277058447</v>
      </c>
      <c r="M13" s="1165">
        <f>M11*M12</f>
        <v>186.78662186199253</v>
      </c>
      <c r="N13" s="1165">
        <v>186.78662186199253</v>
      </c>
      <c r="O13" s="1165">
        <v>206.82833850662792</v>
      </c>
      <c r="P13" s="1165">
        <v>231.62909745590341</v>
      </c>
      <c r="Q13" s="1167">
        <v>259.31170962027295</v>
      </c>
    </row>
    <row r="14" spans="1:17" ht="21" customHeight="1" x14ac:dyDescent="0.25">
      <c r="A14" s="1763"/>
      <c r="B14" s="1647"/>
      <c r="C14" s="1647"/>
      <c r="D14" s="1647"/>
      <c r="E14" s="1647"/>
      <c r="F14" s="1647"/>
      <c r="G14" s="1647"/>
      <c r="H14" s="1449"/>
      <c r="I14" s="1449"/>
      <c r="J14" s="1648"/>
      <c r="K14" s="1648"/>
      <c r="L14" s="1449"/>
      <c r="M14" s="1449"/>
      <c r="N14" s="1449"/>
      <c r="O14" s="1449"/>
      <c r="P14" s="1449"/>
      <c r="Q14" s="1609"/>
    </row>
    <row r="15" spans="1:17" ht="21" customHeight="1" thickBot="1" x14ac:dyDescent="0.3">
      <c r="A15" s="2555" t="s">
        <v>533</v>
      </c>
      <c r="B15" s="2556"/>
      <c r="C15" s="2556"/>
      <c r="D15" s="2556"/>
      <c r="E15" s="2556"/>
      <c r="F15" s="2556"/>
      <c r="G15" s="2556"/>
      <c r="H15" s="2556"/>
      <c r="I15" s="2556"/>
      <c r="J15" s="2556"/>
      <c r="K15" s="2556"/>
      <c r="L15" s="2556"/>
      <c r="M15" s="2556"/>
      <c r="N15" s="1659"/>
      <c r="O15" s="1659"/>
      <c r="P15" s="1659"/>
      <c r="Q15" s="1591"/>
    </row>
    <row r="16" spans="1:17" ht="21" customHeight="1" x14ac:dyDescent="0.25">
      <c r="H16" s="2332"/>
      <c r="I16" s="2332"/>
      <c r="J16" s="2332"/>
      <c r="K16" s="302"/>
    </row>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sheetData>
  <mergeCells count="18">
    <mergeCell ref="H16:J16"/>
    <mergeCell ref="I4:J4"/>
    <mergeCell ref="H5:J5"/>
    <mergeCell ref="N3:O3"/>
    <mergeCell ref="N4:O4"/>
    <mergeCell ref="I3:J3"/>
    <mergeCell ref="A1:B1"/>
    <mergeCell ref="A5:A7"/>
    <mergeCell ref="B5:B7"/>
    <mergeCell ref="A15:M15"/>
    <mergeCell ref="K6:L6"/>
    <mergeCell ref="K5:L5"/>
    <mergeCell ref="M5:Q5"/>
    <mergeCell ref="C5:G5"/>
    <mergeCell ref="P3:Q3"/>
    <mergeCell ref="L4:M4"/>
    <mergeCell ref="L3:M3"/>
    <mergeCell ref="H6:J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V106"/>
  <sheetViews>
    <sheetView view="pageBreakPreview" topLeftCell="A2" zoomScale="85" zoomScaleNormal="100" zoomScaleSheetLayoutView="85" workbookViewId="0">
      <selection activeCell="K9" sqref="K9"/>
    </sheetView>
  </sheetViews>
  <sheetFormatPr defaultRowHeight="15" x14ac:dyDescent="0.25"/>
  <cols>
    <col min="2" max="2" width="34.5703125" customWidth="1"/>
    <col min="3" max="6" width="10.42578125" style="390" hidden="1" customWidth="1"/>
    <col min="7" max="7" width="10.42578125" hidden="1" customWidth="1"/>
    <col min="8" max="8" width="13.42578125" hidden="1" customWidth="1"/>
    <col min="9" max="9" width="8.140625" hidden="1" customWidth="1"/>
    <col min="10" max="10" width="12.42578125" style="301" customWidth="1"/>
    <col min="11" max="11" width="12.42578125" customWidth="1"/>
    <col min="12" max="12" width="10.42578125" bestFit="1" customWidth="1"/>
    <col min="13" max="16" width="10.42578125" hidden="1" customWidth="1"/>
  </cols>
  <sheetData>
    <row r="1" spans="1:22" s="301" customFormat="1" ht="15.75" thickBot="1" x14ac:dyDescent="0.3">
      <c r="A1" s="2692"/>
      <c r="B1" s="2692"/>
      <c r="C1" s="388"/>
      <c r="D1" s="388"/>
      <c r="E1" s="388"/>
      <c r="F1" s="388"/>
    </row>
    <row r="2" spans="1:22" ht="21" customHeight="1" x14ac:dyDescent="0.25">
      <c r="A2" s="1641" t="str">
        <f>'F25'!A2:J2</f>
        <v>Name of Transmission Licensee: Uttar Pradesh Power Transmission Corporation Limited</v>
      </c>
      <c r="B2" s="1642"/>
      <c r="C2" s="1642"/>
      <c r="D2" s="1642"/>
      <c r="E2" s="1642"/>
      <c r="F2" s="1642"/>
      <c r="G2" s="1642"/>
      <c r="H2" s="1642"/>
      <c r="I2" s="1642"/>
      <c r="J2" s="1586"/>
      <c r="K2" s="1231"/>
      <c r="L2" s="1231"/>
      <c r="M2" s="1231"/>
      <c r="N2" s="1231"/>
      <c r="O2" s="1231"/>
      <c r="P2" s="1587"/>
    </row>
    <row r="3" spans="1:22" ht="21" customHeight="1" x14ac:dyDescent="0.25">
      <c r="A3" s="1538" t="s">
        <v>33</v>
      </c>
      <c r="B3" s="1539"/>
      <c r="C3" s="1539"/>
      <c r="D3" s="1539"/>
      <c r="E3" s="1539"/>
      <c r="F3" s="1539"/>
      <c r="G3" s="1539"/>
      <c r="H3" s="1539"/>
      <c r="I3" s="1545"/>
      <c r="J3" s="1545"/>
      <c r="K3" s="2279" t="s">
        <v>735</v>
      </c>
      <c r="L3" s="2279"/>
      <c r="M3" s="2305"/>
      <c r="N3" s="2305"/>
      <c r="O3" s="2305"/>
      <c r="P3" s="2306"/>
    </row>
    <row r="4" spans="1:22" ht="21" customHeight="1" thickBot="1" x14ac:dyDescent="0.3">
      <c r="A4" s="1546"/>
      <c r="B4" s="1467"/>
      <c r="C4" s="1467"/>
      <c r="D4" s="1467"/>
      <c r="E4" s="1467"/>
      <c r="F4" s="1467"/>
      <c r="G4" s="1467"/>
      <c r="H4" s="1467"/>
      <c r="I4" s="1466"/>
      <c r="J4" s="1466"/>
      <c r="K4" s="2691" t="s">
        <v>392</v>
      </c>
      <c r="L4" s="2691"/>
      <c r="M4" s="2691"/>
      <c r="N4" s="2691"/>
      <c r="O4" s="2691" t="s">
        <v>392</v>
      </c>
      <c r="P4" s="2500"/>
    </row>
    <row r="5" spans="1:22" x14ac:dyDescent="0.25">
      <c r="A5" s="2558" t="s">
        <v>44</v>
      </c>
      <c r="B5" s="2501" t="s">
        <v>48</v>
      </c>
      <c r="C5" s="2189" t="s">
        <v>946</v>
      </c>
      <c r="D5" s="2190"/>
      <c r="E5" s="2190"/>
      <c r="F5" s="2190"/>
      <c r="G5" s="2191"/>
      <c r="H5" s="2312" t="s">
        <v>756</v>
      </c>
      <c r="I5" s="2312"/>
      <c r="J5" s="2197" t="s">
        <v>757</v>
      </c>
      <c r="K5" s="2198"/>
      <c r="L5" s="2312" t="s">
        <v>1111</v>
      </c>
      <c r="M5" s="2312"/>
      <c r="N5" s="2312"/>
      <c r="O5" s="2312"/>
      <c r="P5" s="2693"/>
    </row>
    <row r="6" spans="1:22" s="257" customFormat="1" x14ac:dyDescent="0.25">
      <c r="A6" s="2545"/>
      <c r="B6" s="2456"/>
      <c r="C6" s="1446" t="s">
        <v>1191</v>
      </c>
      <c r="D6" s="1446" t="s">
        <v>841</v>
      </c>
      <c r="E6" s="1446" t="s">
        <v>842</v>
      </c>
      <c r="F6" s="1446" t="s">
        <v>843</v>
      </c>
      <c r="G6" s="1446" t="s">
        <v>844</v>
      </c>
      <c r="H6" s="2199" t="s">
        <v>845</v>
      </c>
      <c r="I6" s="2253"/>
      <c r="J6" s="2199" t="s">
        <v>758</v>
      </c>
      <c r="K6" s="2200"/>
      <c r="L6" s="1446" t="s">
        <v>759</v>
      </c>
      <c r="M6" s="1446" t="s">
        <v>759</v>
      </c>
      <c r="N6" s="1446" t="s">
        <v>760</v>
      </c>
      <c r="O6" s="1446" t="s">
        <v>761</v>
      </c>
      <c r="P6" s="1453" t="s">
        <v>762</v>
      </c>
    </row>
    <row r="7" spans="1:22" ht="30" x14ac:dyDescent="0.25">
      <c r="A7" s="2545"/>
      <c r="B7" s="2456"/>
      <c r="C7" s="1446" t="s">
        <v>769</v>
      </c>
      <c r="D7" s="1446" t="s">
        <v>769</v>
      </c>
      <c r="E7" s="1446" t="s">
        <v>769</v>
      </c>
      <c r="F7" s="1446" t="s">
        <v>769</v>
      </c>
      <c r="G7" s="1446" t="s">
        <v>769</v>
      </c>
      <c r="H7" s="1425" t="s">
        <v>764</v>
      </c>
      <c r="I7" s="887" t="s">
        <v>766</v>
      </c>
      <c r="J7" s="1425" t="s">
        <v>764</v>
      </c>
      <c r="K7" s="1425" t="s">
        <v>767</v>
      </c>
      <c r="L7" s="887" t="s">
        <v>768</v>
      </c>
      <c r="M7" s="887" t="s">
        <v>768</v>
      </c>
      <c r="N7" s="887" t="s">
        <v>768</v>
      </c>
      <c r="O7" s="887" t="s">
        <v>768</v>
      </c>
      <c r="P7" s="928" t="s">
        <v>768</v>
      </c>
    </row>
    <row r="8" spans="1:22" ht="22.5" customHeight="1" x14ac:dyDescent="0.25">
      <c r="A8" s="907">
        <v>1</v>
      </c>
      <c r="B8" s="190" t="s">
        <v>345</v>
      </c>
      <c r="C8" s="725">
        <v>40.982193190288612</v>
      </c>
      <c r="D8" s="725">
        <v>43.931518096264192</v>
      </c>
      <c r="E8" s="725">
        <v>35.672935795459118</v>
      </c>
      <c r="F8" s="729">
        <v>34.155630419876552</v>
      </c>
      <c r="G8" s="729">
        <v>76.94012384460315</v>
      </c>
      <c r="H8" s="1124">
        <v>80.36</v>
      </c>
      <c r="I8" s="729">
        <v>103.11095444895848</v>
      </c>
      <c r="J8" s="1394">
        <v>49.2</v>
      </c>
      <c r="K8" s="1395">
        <v>124.45444583928519</v>
      </c>
      <c r="L8" s="1395">
        <v>130.02733944529177</v>
      </c>
      <c r="M8" s="725">
        <v>130.02733944529177</v>
      </c>
      <c r="N8" s="725">
        <v>135.86523182539585</v>
      </c>
      <c r="O8" s="725">
        <v>141.98126586058027</v>
      </c>
      <c r="P8" s="1168">
        <v>141.98126586058027</v>
      </c>
      <c r="U8" s="1343">
        <v>49.2</v>
      </c>
      <c r="V8" s="1343">
        <v>109.98</v>
      </c>
    </row>
    <row r="9" spans="1:22" ht="45" x14ac:dyDescent="0.25">
      <c r="A9" s="907">
        <v>2</v>
      </c>
      <c r="B9" s="35" t="s">
        <v>794</v>
      </c>
      <c r="C9" s="726">
        <v>225.28109589041094</v>
      </c>
      <c r="D9" s="726">
        <v>242.34245415190961</v>
      </c>
      <c r="E9" s="726">
        <v>265.75928108626255</v>
      </c>
      <c r="F9" s="726">
        <v>329.69576540139099</v>
      </c>
      <c r="G9" s="726">
        <v>489.94068158643069</v>
      </c>
      <c r="H9" s="573">
        <v>397.64</v>
      </c>
      <c r="I9" s="726">
        <v>610.45017948664429</v>
      </c>
      <c r="J9" s="1396">
        <v>251.57</v>
      </c>
      <c r="K9" s="1397">
        <v>351.41237494705877</v>
      </c>
      <c r="L9" s="1397">
        <v>358.38920486875008</v>
      </c>
      <c r="M9" s="726">
        <v>358.38920486875008</v>
      </c>
      <c r="N9" s="726">
        <v>289.18330950664227</v>
      </c>
      <c r="O9" s="726">
        <v>300.4828021971831</v>
      </c>
      <c r="P9" s="1169">
        <v>312.53262537915356</v>
      </c>
      <c r="U9" s="1343">
        <v>20.51</v>
      </c>
      <c r="V9" s="1343">
        <v>31.18</v>
      </c>
    </row>
    <row r="10" spans="1:22" ht="30" customHeight="1" x14ac:dyDescent="0.25">
      <c r="A10" s="907">
        <v>3</v>
      </c>
      <c r="B10" s="35" t="s">
        <v>1370</v>
      </c>
      <c r="C10" s="726">
        <v>61.318855974999998</v>
      </c>
      <c r="D10" s="726">
        <v>59.61638743333333</v>
      </c>
      <c r="E10" s="726">
        <v>73.870808016666658</v>
      </c>
      <c r="F10" s="726">
        <v>113.16638333333333</v>
      </c>
      <c r="G10" s="726">
        <v>22.995993199452403</v>
      </c>
      <c r="H10" s="573">
        <v>27.62</v>
      </c>
      <c r="I10" s="726">
        <v>28.246542548372599</v>
      </c>
      <c r="J10" s="1398">
        <v>20.51</v>
      </c>
      <c r="K10" s="1397">
        <v>31.588278393823941</v>
      </c>
      <c r="L10" s="1397">
        <f>40%*F22D!M8*2/12</f>
        <v>32.524451379337584</v>
      </c>
      <c r="M10" s="726">
        <v>32.524451379337584</v>
      </c>
      <c r="N10" s="726">
        <v>33.48836946219015</v>
      </c>
      <c r="O10" s="726">
        <v>34.480854916083452</v>
      </c>
      <c r="P10" s="1169">
        <v>34.480854916083452</v>
      </c>
      <c r="U10" s="1343">
        <v>251.57</v>
      </c>
      <c r="V10" s="1343">
        <v>271.45999999999998</v>
      </c>
    </row>
    <row r="11" spans="1:22" ht="30" customHeight="1" x14ac:dyDescent="0.25">
      <c r="A11" s="907">
        <v>4</v>
      </c>
      <c r="B11" s="35" t="s">
        <v>432</v>
      </c>
      <c r="C11" s="727"/>
      <c r="D11" s="727"/>
      <c r="E11" s="727"/>
      <c r="F11" s="727"/>
      <c r="G11" s="727"/>
      <c r="H11" s="573"/>
      <c r="I11" s="727"/>
      <c r="J11" s="1396"/>
      <c r="K11" s="1396"/>
      <c r="L11" s="1396"/>
      <c r="M11" s="727"/>
      <c r="N11" s="727"/>
      <c r="O11" s="727"/>
      <c r="P11" s="1170"/>
      <c r="Q11" t="s">
        <v>453</v>
      </c>
    </row>
    <row r="12" spans="1:22" ht="21" customHeight="1" x14ac:dyDescent="0.25">
      <c r="A12" s="1171"/>
      <c r="B12" s="286" t="s">
        <v>346</v>
      </c>
      <c r="C12" s="728">
        <f t="shared" ref="C12:I12" si="0">SUM(C8:C11)</f>
        <v>327.58214505569958</v>
      </c>
      <c r="D12" s="728">
        <f t="shared" si="0"/>
        <v>345.89035968150711</v>
      </c>
      <c r="E12" s="728">
        <f t="shared" si="0"/>
        <v>375.30302489838834</v>
      </c>
      <c r="F12" s="728">
        <f t="shared" si="0"/>
        <v>477.01777915460087</v>
      </c>
      <c r="G12" s="728">
        <f t="shared" si="0"/>
        <v>589.87679863048629</v>
      </c>
      <c r="H12" s="728">
        <f t="shared" si="0"/>
        <v>505.62</v>
      </c>
      <c r="I12" s="728">
        <f t="shared" si="0"/>
        <v>741.80767648397546</v>
      </c>
      <c r="J12" s="728">
        <f>SUM(J8:J11)</f>
        <v>321.27999999999997</v>
      </c>
      <c r="K12" s="728">
        <f>SUM(K8:K11)</f>
        <v>507.45509918016791</v>
      </c>
      <c r="L12" s="728">
        <f>SUM(L8:L11)</f>
        <v>520.94099569337948</v>
      </c>
      <c r="M12" s="728">
        <v>520.94099569337936</v>
      </c>
      <c r="N12" s="728">
        <v>458.53691079422833</v>
      </c>
      <c r="O12" s="728">
        <v>476.94492297384681</v>
      </c>
      <c r="P12" s="1172">
        <v>488.99474615581727</v>
      </c>
    </row>
    <row r="13" spans="1:22" x14ac:dyDescent="0.25">
      <c r="A13" s="1173"/>
      <c r="B13" s="348" t="s">
        <v>922</v>
      </c>
      <c r="C13" s="724">
        <v>0.125</v>
      </c>
      <c r="D13" s="724">
        <v>0.125</v>
      </c>
      <c r="E13" s="724">
        <v>0.125</v>
      </c>
      <c r="F13" s="724">
        <v>0.125</v>
      </c>
      <c r="G13" s="724">
        <v>0.13750000000000001</v>
      </c>
      <c r="H13" s="828">
        <v>0.14050000000000001</v>
      </c>
      <c r="I13" s="1300">
        <v>0.13750000000000001</v>
      </c>
      <c r="J13" s="879">
        <v>0.1065</v>
      </c>
      <c r="K13" s="724">
        <v>0.1065</v>
      </c>
      <c r="L13" s="724">
        <v>0.1065</v>
      </c>
      <c r="M13" s="724">
        <v>0.1065</v>
      </c>
      <c r="N13" s="724">
        <v>0.1065</v>
      </c>
      <c r="O13" s="724">
        <v>0.1065</v>
      </c>
      <c r="P13" s="1174">
        <v>0.1065</v>
      </c>
    </row>
    <row r="14" spans="1:22" ht="21" customHeight="1" thickBot="1" x14ac:dyDescent="0.3">
      <c r="A14" s="1175"/>
      <c r="B14" s="1176" t="s">
        <v>347</v>
      </c>
      <c r="C14" s="1177">
        <f>C12*C13</f>
        <v>40.947768131962448</v>
      </c>
      <c r="D14" s="1177">
        <f t="shared" ref="D14:L14" si="1">D12*D13</f>
        <v>43.236294960188388</v>
      </c>
      <c r="E14" s="1177">
        <f t="shared" si="1"/>
        <v>46.912878112298543</v>
      </c>
      <c r="F14" s="1177">
        <f t="shared" si="1"/>
        <v>59.627222394325109</v>
      </c>
      <c r="G14" s="1177">
        <f t="shared" si="1"/>
        <v>81.108059811691874</v>
      </c>
      <c r="H14" s="1177">
        <f t="shared" si="1"/>
        <v>71.03961000000001</v>
      </c>
      <c r="I14" s="1177">
        <f t="shared" si="1"/>
        <v>101.99855551654663</v>
      </c>
      <c r="J14" s="1177">
        <f t="shared" si="1"/>
        <v>34.216319999999996</v>
      </c>
      <c r="K14" s="1177">
        <f t="shared" si="1"/>
        <v>54.043968062687881</v>
      </c>
      <c r="L14" s="1177">
        <f t="shared" si="1"/>
        <v>55.48021604134491</v>
      </c>
      <c r="M14" s="1177">
        <v>55.480216041344903</v>
      </c>
      <c r="N14" s="1177">
        <v>48.834180999585314</v>
      </c>
      <c r="O14" s="1177">
        <v>50.794634296714683</v>
      </c>
      <c r="P14" s="1178">
        <v>52.077940465594537</v>
      </c>
    </row>
    <row r="15" spans="1:22" ht="21" customHeight="1" x14ac:dyDescent="0.25">
      <c r="A15" s="1763"/>
      <c r="B15" s="1647"/>
      <c r="C15" s="1647"/>
      <c r="D15" s="1647"/>
      <c r="E15" s="1647"/>
      <c r="F15" s="1647"/>
      <c r="G15" s="1647"/>
      <c r="H15" s="1647"/>
      <c r="I15" s="1647"/>
      <c r="J15" s="1648"/>
      <c r="K15" s="1449"/>
      <c r="L15" s="1449"/>
      <c r="M15" s="1449"/>
      <c r="N15" s="1449"/>
      <c r="O15" s="1449"/>
      <c r="P15" s="1609"/>
    </row>
    <row r="16" spans="1:22" ht="21" customHeight="1" thickBot="1" x14ac:dyDescent="0.3">
      <c r="A16" s="2555" t="s">
        <v>533</v>
      </c>
      <c r="B16" s="2556"/>
      <c r="C16" s="2556"/>
      <c r="D16" s="2556"/>
      <c r="E16" s="2556"/>
      <c r="F16" s="2556"/>
      <c r="G16" s="2556"/>
      <c r="H16" s="2556"/>
      <c r="I16" s="2556"/>
      <c r="J16" s="2556"/>
      <c r="K16" s="2556"/>
      <c r="L16" s="2556"/>
      <c r="M16" s="1659"/>
      <c r="N16" s="1659"/>
      <c r="O16" s="1659"/>
      <c r="P16" s="1591"/>
    </row>
    <row r="17" spans="1:10" ht="21" customHeight="1" x14ac:dyDescent="0.25">
      <c r="A17" s="163"/>
      <c r="B17" s="165"/>
      <c r="C17" s="165"/>
      <c r="D17" s="165"/>
      <c r="E17" s="165"/>
      <c r="F17" s="165"/>
      <c r="G17" s="165"/>
      <c r="H17" s="2332"/>
      <c r="I17" s="2332"/>
      <c r="J17" s="302"/>
    </row>
    <row r="18" spans="1:10" ht="21" customHeight="1" x14ac:dyDescent="0.25"/>
    <row r="19" spans="1:10" ht="21" hidden="1" customHeight="1" x14ac:dyDescent="0.25">
      <c r="A19" s="166" t="s">
        <v>316</v>
      </c>
      <c r="B19" s="166"/>
      <c r="C19" s="166"/>
      <c r="D19" s="166"/>
      <c r="E19" s="166"/>
      <c r="F19" s="166"/>
      <c r="G19" s="166"/>
      <c r="H19" s="166"/>
      <c r="I19" s="166"/>
    </row>
    <row r="20" spans="1:10" ht="21" hidden="1" customHeight="1" x14ac:dyDescent="0.25">
      <c r="A20" s="174">
        <v>1</v>
      </c>
      <c r="B20" s="174" t="s">
        <v>433</v>
      </c>
      <c r="C20" s="395"/>
      <c r="D20" s="395"/>
      <c r="E20" s="395"/>
      <c r="F20" s="395"/>
      <c r="G20" s="2421"/>
      <c r="H20" s="2421"/>
      <c r="I20" s="2422"/>
    </row>
    <row r="21" spans="1:10" ht="21" hidden="1" customHeight="1" x14ac:dyDescent="0.25">
      <c r="A21" s="179">
        <v>2</v>
      </c>
      <c r="B21" s="15" t="s">
        <v>424</v>
      </c>
      <c r="C21" s="481"/>
      <c r="D21" s="481"/>
      <c r="E21" s="481"/>
      <c r="F21" s="481"/>
      <c r="G21" s="184"/>
      <c r="H21" s="184"/>
      <c r="I21" s="185"/>
    </row>
    <row r="22" spans="1:10" ht="21" hidden="1" customHeight="1" x14ac:dyDescent="0.25">
      <c r="A22" s="174">
        <v>3</v>
      </c>
      <c r="B22" s="2" t="s">
        <v>425</v>
      </c>
      <c r="C22" s="399"/>
      <c r="D22" s="399"/>
      <c r="E22" s="399"/>
      <c r="F22" s="399"/>
      <c r="G22" s="132"/>
      <c r="H22" s="132"/>
      <c r="I22" s="180"/>
    </row>
    <row r="23" spans="1:10" ht="21" hidden="1" customHeight="1" x14ac:dyDescent="0.25">
      <c r="A23" s="174">
        <v>4</v>
      </c>
      <c r="B23" s="2" t="s">
        <v>426</v>
      </c>
      <c r="C23" s="399"/>
      <c r="D23" s="399"/>
      <c r="E23" s="399"/>
      <c r="F23" s="399"/>
      <c r="G23" s="2553"/>
      <c r="H23" s="2553"/>
      <c r="I23" s="2554"/>
    </row>
    <row r="24" spans="1:10" ht="21" hidden="1" customHeight="1" x14ac:dyDescent="0.25">
      <c r="A24" s="174">
        <v>5</v>
      </c>
      <c r="B24" s="2" t="s">
        <v>428</v>
      </c>
      <c r="C24" s="399"/>
      <c r="D24" s="399"/>
      <c r="E24" s="399"/>
      <c r="F24" s="399"/>
      <c r="G24" s="132"/>
      <c r="H24" s="132"/>
      <c r="I24" s="180"/>
    </row>
    <row r="25" spans="1:10" ht="21" customHeight="1" x14ac:dyDescent="0.25"/>
    <row r="26" spans="1:10" ht="21" customHeight="1" x14ac:dyDescent="0.25"/>
    <row r="27" spans="1:10" ht="21" customHeight="1" x14ac:dyDescent="0.25"/>
    <row r="28" spans="1:10" ht="21" customHeight="1" x14ac:dyDescent="0.25"/>
    <row r="29" spans="1:10" ht="21" customHeight="1" x14ac:dyDescent="0.25"/>
    <row r="30" spans="1:10" ht="21" customHeight="1" x14ac:dyDescent="0.25"/>
    <row r="31" spans="1:10" ht="21" customHeight="1" x14ac:dyDescent="0.25"/>
    <row r="32" spans="1:10"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sheetData>
  <mergeCells count="19">
    <mergeCell ref="G20:I20"/>
    <mergeCell ref="G23:I23"/>
    <mergeCell ref="H5:I5"/>
    <mergeCell ref="A5:A7"/>
    <mergeCell ref="B5:B7"/>
    <mergeCell ref="H17:I17"/>
    <mergeCell ref="C5:G5"/>
    <mergeCell ref="A16:L16"/>
    <mergeCell ref="A1:B1"/>
    <mergeCell ref="J5:K5"/>
    <mergeCell ref="H6:I6"/>
    <mergeCell ref="L5:P5"/>
    <mergeCell ref="K3:L3"/>
    <mergeCell ref="M3:N3"/>
    <mergeCell ref="O3:P3"/>
    <mergeCell ref="K4:L4"/>
    <mergeCell ref="M4:N4"/>
    <mergeCell ref="O4:P4"/>
    <mergeCell ref="J6:K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R35"/>
  <sheetViews>
    <sheetView view="pageBreakPreview" zoomScale="70" zoomScaleNormal="100" zoomScaleSheetLayoutView="70" workbookViewId="0">
      <selection sqref="A1:D1"/>
    </sheetView>
  </sheetViews>
  <sheetFormatPr defaultRowHeight="15" x14ac:dyDescent="0.25"/>
  <cols>
    <col min="1" max="1" width="6.42578125" customWidth="1"/>
    <col min="2" max="2" width="28" customWidth="1"/>
    <col min="3" max="6" width="14.7109375" style="390" hidden="1" customWidth="1"/>
    <col min="7" max="7" width="14.7109375" hidden="1" customWidth="1"/>
    <col min="8" max="10" width="13.140625" hidden="1" customWidth="1"/>
    <col min="11" max="11" width="13.140625" style="301" customWidth="1"/>
    <col min="12" max="13" width="14.7109375" bestFit="1" customWidth="1"/>
    <col min="14" max="17" width="14.7109375" hidden="1" customWidth="1"/>
  </cols>
  <sheetData>
    <row r="1" spans="1:18" s="301" customFormat="1" x14ac:dyDescent="0.25">
      <c r="A1" s="2480"/>
      <c r="B1" s="2481"/>
      <c r="C1" s="1762"/>
      <c r="D1" s="1762"/>
      <c r="E1" s="1762"/>
      <c r="F1" s="1762"/>
      <c r="G1" s="1231"/>
      <c r="H1" s="1231"/>
      <c r="I1" s="1231"/>
      <c r="J1" s="1231"/>
      <c r="K1" s="1231"/>
      <c r="L1" s="1231"/>
      <c r="M1" s="1231"/>
      <c r="N1" s="1231"/>
      <c r="O1" s="1231"/>
      <c r="P1" s="1231"/>
      <c r="Q1" s="1587"/>
    </row>
    <row r="2" spans="1:18" ht="21" customHeight="1" x14ac:dyDescent="0.25">
      <c r="A2" s="1656" t="str">
        <f>'F26'!A2:I2</f>
        <v>Name of Transmission Licensee: Uttar Pradesh Power Transmission Corporation Limited</v>
      </c>
      <c r="B2" s="1657"/>
      <c r="C2" s="1657"/>
      <c r="D2" s="1657"/>
      <c r="E2" s="1657"/>
      <c r="F2" s="1657"/>
      <c r="G2" s="1657"/>
      <c r="H2" s="1657"/>
      <c r="I2" s="1657"/>
      <c r="J2" s="1657"/>
      <c r="K2" s="1764"/>
      <c r="L2" s="1449"/>
      <c r="M2" s="1449"/>
      <c r="N2" s="1449"/>
      <c r="O2" s="1449"/>
      <c r="P2" s="1449"/>
      <c r="Q2" s="1609"/>
    </row>
    <row r="3" spans="1:18" ht="21" customHeight="1" x14ac:dyDescent="0.25">
      <c r="A3" s="1538" t="s">
        <v>34</v>
      </c>
      <c r="B3" s="1539"/>
      <c r="C3" s="1539"/>
      <c r="D3" s="1539"/>
      <c r="E3" s="1539"/>
      <c r="F3" s="1539"/>
      <c r="G3" s="1539"/>
      <c r="H3" s="1539"/>
      <c r="I3" s="2305"/>
      <c r="J3" s="2305"/>
      <c r="K3" s="1545"/>
      <c r="L3" s="2279" t="s">
        <v>1025</v>
      </c>
      <c r="M3" s="2279"/>
      <c r="N3" s="2305"/>
      <c r="O3" s="2305"/>
      <c r="P3" s="2305"/>
      <c r="Q3" s="2306"/>
    </row>
    <row r="4" spans="1:18" ht="21" customHeight="1" thickBot="1" x14ac:dyDescent="0.3">
      <c r="A4" s="1765"/>
      <c r="B4" s="1295"/>
      <c r="C4" s="1295"/>
      <c r="D4" s="1295"/>
      <c r="E4" s="1295"/>
      <c r="F4" s="1295"/>
      <c r="G4" s="1295"/>
      <c r="H4" s="1295"/>
      <c r="I4" s="2290"/>
      <c r="J4" s="2290"/>
      <c r="K4" s="1467"/>
      <c r="L4" s="2290" t="s">
        <v>392</v>
      </c>
      <c r="M4" s="2290"/>
      <c r="N4" s="2290"/>
      <c r="O4" s="2290"/>
      <c r="P4" s="1449"/>
      <c r="Q4" s="1609"/>
    </row>
    <row r="5" spans="1:18" x14ac:dyDescent="0.25">
      <c r="A5" s="2694" t="s">
        <v>44</v>
      </c>
      <c r="B5" s="2696" t="s">
        <v>48</v>
      </c>
      <c r="C5" s="2189" t="s">
        <v>946</v>
      </c>
      <c r="D5" s="2190"/>
      <c r="E5" s="2190"/>
      <c r="F5" s="2190"/>
      <c r="G5" s="2191"/>
      <c r="H5" s="2312" t="s">
        <v>994</v>
      </c>
      <c r="I5" s="2312"/>
      <c r="J5" s="2312"/>
      <c r="K5" s="2197" t="s">
        <v>757</v>
      </c>
      <c r="L5" s="2198"/>
      <c r="M5" s="2312" t="s">
        <v>1111</v>
      </c>
      <c r="N5" s="2312"/>
      <c r="O5" s="2312"/>
      <c r="P5" s="2312"/>
      <c r="Q5" s="2693"/>
    </row>
    <row r="6" spans="1:18" s="257" customFormat="1" x14ac:dyDescent="0.25">
      <c r="A6" s="2695"/>
      <c r="B6" s="2697"/>
      <c r="C6" s="1446" t="s">
        <v>1191</v>
      </c>
      <c r="D6" s="1446" t="s">
        <v>841</v>
      </c>
      <c r="E6" s="1446" t="s">
        <v>842</v>
      </c>
      <c r="F6" s="1446" t="s">
        <v>843</v>
      </c>
      <c r="G6" s="1446" t="s">
        <v>844</v>
      </c>
      <c r="H6" s="2199" t="s">
        <v>845</v>
      </c>
      <c r="I6" s="2253"/>
      <c r="J6" s="2200"/>
      <c r="K6" s="2199" t="s">
        <v>758</v>
      </c>
      <c r="L6" s="2200"/>
      <c r="M6" s="1446" t="s">
        <v>759</v>
      </c>
      <c r="N6" s="1446" t="s">
        <v>759</v>
      </c>
      <c r="O6" s="1446" t="s">
        <v>760</v>
      </c>
      <c r="P6" s="1446" t="s">
        <v>761</v>
      </c>
      <c r="Q6" s="1453" t="s">
        <v>762</v>
      </c>
    </row>
    <row r="7" spans="1:18" ht="30" x14ac:dyDescent="0.25">
      <c r="A7" s="2695"/>
      <c r="B7" s="2697"/>
      <c r="C7" s="1446" t="s">
        <v>769</v>
      </c>
      <c r="D7" s="1446" t="s">
        <v>769</v>
      </c>
      <c r="E7" s="1446" t="s">
        <v>769</v>
      </c>
      <c r="F7" s="1446" t="s">
        <v>769</v>
      </c>
      <c r="G7" s="1446" t="s">
        <v>769</v>
      </c>
      <c r="H7" s="1425" t="s">
        <v>764</v>
      </c>
      <c r="I7" s="887" t="s">
        <v>765</v>
      </c>
      <c r="J7" s="887" t="s">
        <v>766</v>
      </c>
      <c r="K7" s="1425" t="s">
        <v>764</v>
      </c>
      <c r="L7" s="1425" t="s">
        <v>767</v>
      </c>
      <c r="M7" s="887" t="s">
        <v>768</v>
      </c>
      <c r="N7" s="887" t="s">
        <v>768</v>
      </c>
      <c r="O7" s="887" t="s">
        <v>768</v>
      </c>
      <c r="P7" s="887" t="s">
        <v>768</v>
      </c>
      <c r="Q7" s="928" t="s">
        <v>768</v>
      </c>
    </row>
    <row r="8" spans="1:18" s="763" customFormat="1" ht="15.75" thickBot="1" x14ac:dyDescent="0.3">
      <c r="A8" s="1182"/>
      <c r="B8" s="1183" t="s">
        <v>1286</v>
      </c>
      <c r="C8" s="1184">
        <v>23.750872900000001</v>
      </c>
      <c r="D8" s="1184">
        <v>42.889807400000002</v>
      </c>
      <c r="E8" s="1184">
        <v>42.111696799999997</v>
      </c>
      <c r="F8" s="1184">
        <v>45.415800000000004</v>
      </c>
      <c r="G8" s="1184">
        <v>61.663499999999999</v>
      </c>
      <c r="H8" s="1185">
        <v>72.55</v>
      </c>
      <c r="I8" s="1186">
        <v>68.554500000000019</v>
      </c>
      <c r="J8" s="1186">
        <f>I8</f>
        <v>68.554500000000019</v>
      </c>
      <c r="K8" s="1185">
        <v>75.36</v>
      </c>
      <c r="L8" s="1187">
        <v>230.38576845988695</v>
      </c>
      <c r="M8" s="1186">
        <v>237.68360336754986</v>
      </c>
      <c r="N8" s="1186">
        <v>237.68360336754986</v>
      </c>
      <c r="O8" s="1186">
        <v>252.3386901596422</v>
      </c>
      <c r="P8" s="1186">
        <v>267.8973797490703</v>
      </c>
      <c r="Q8" s="1188">
        <v>284.41538644356467</v>
      </c>
      <c r="R8" s="1179"/>
    </row>
    <row r="9" spans="1:18" ht="31.5" hidden="1" x14ac:dyDescent="0.25">
      <c r="A9" s="1016">
        <v>1</v>
      </c>
      <c r="B9" s="1180" t="s">
        <v>930</v>
      </c>
      <c r="C9" s="1180"/>
      <c r="D9" s="1180"/>
      <c r="E9" s="1180"/>
      <c r="F9" s="1180"/>
      <c r="G9" s="1181"/>
      <c r="H9" s="1181"/>
      <c r="I9" s="1181"/>
      <c r="J9" s="1181"/>
      <c r="K9" s="1181"/>
      <c r="L9" s="1181"/>
      <c r="M9" s="1181"/>
      <c r="N9" s="1181"/>
      <c r="O9" s="1181"/>
      <c r="P9" s="1181"/>
      <c r="Q9" s="1766"/>
    </row>
    <row r="10" spans="1:18" ht="15.75" hidden="1" x14ac:dyDescent="0.25">
      <c r="A10" s="1475">
        <v>2</v>
      </c>
      <c r="B10" s="484" t="s">
        <v>929</v>
      </c>
      <c r="C10" s="484"/>
      <c r="D10" s="484"/>
      <c r="E10" s="484"/>
      <c r="F10" s="484"/>
      <c r="G10" s="241"/>
      <c r="H10" s="241"/>
      <c r="I10" s="241"/>
      <c r="J10" s="241"/>
      <c r="K10" s="241"/>
      <c r="L10" s="241"/>
      <c r="M10" s="241"/>
      <c r="N10" s="241"/>
      <c r="O10" s="241"/>
      <c r="P10" s="241"/>
      <c r="Q10" s="1286"/>
    </row>
    <row r="11" spans="1:18" ht="15.75" hidden="1" x14ac:dyDescent="0.25">
      <c r="A11" s="907">
        <v>3</v>
      </c>
      <c r="B11" s="484" t="s">
        <v>931</v>
      </c>
      <c r="C11" s="484"/>
      <c r="D11" s="484"/>
      <c r="E11" s="484"/>
      <c r="F11" s="484"/>
      <c r="G11" s="241"/>
      <c r="H11" s="241"/>
      <c r="I11" s="241"/>
      <c r="J11" s="241"/>
      <c r="K11" s="241"/>
      <c r="L11" s="241"/>
      <c r="M11" s="241"/>
      <c r="N11" s="241"/>
      <c r="O11" s="241"/>
      <c r="P11" s="241"/>
      <c r="Q11" s="1286"/>
    </row>
    <row r="12" spans="1:18" ht="47.25" hidden="1" x14ac:dyDescent="0.25">
      <c r="A12" s="1475">
        <v>4</v>
      </c>
      <c r="B12" s="484" t="s">
        <v>932</v>
      </c>
      <c r="C12" s="484"/>
      <c r="D12" s="484"/>
      <c r="E12" s="484"/>
      <c r="F12" s="484"/>
      <c r="G12" s="241"/>
      <c r="H12" s="241"/>
      <c r="I12" s="241"/>
      <c r="J12" s="241"/>
      <c r="K12" s="241"/>
      <c r="L12" s="241"/>
      <c r="M12" s="241"/>
      <c r="N12" s="241"/>
      <c r="O12" s="241"/>
      <c r="P12" s="241"/>
      <c r="Q12" s="1286"/>
    </row>
    <row r="13" spans="1:18" ht="31.5" hidden="1" customHeight="1" x14ac:dyDescent="0.25">
      <c r="A13" s="1475">
        <v>5</v>
      </c>
      <c r="B13" s="485" t="s">
        <v>933</v>
      </c>
      <c r="C13" s="485"/>
      <c r="D13" s="485"/>
      <c r="E13" s="485"/>
      <c r="F13" s="485"/>
      <c r="G13" s="241"/>
      <c r="H13" s="241"/>
      <c r="I13" s="241"/>
      <c r="J13" s="241"/>
      <c r="K13" s="241"/>
      <c r="L13" s="241"/>
      <c r="M13" s="241"/>
      <c r="N13" s="241"/>
      <c r="O13" s="241"/>
      <c r="P13" s="241"/>
      <c r="Q13" s="1286"/>
    </row>
    <row r="14" spans="1:18" ht="31.5" hidden="1" x14ac:dyDescent="0.25">
      <c r="A14" s="1475">
        <v>6</v>
      </c>
      <c r="B14" s="484" t="s">
        <v>934</v>
      </c>
      <c r="C14" s="484"/>
      <c r="D14" s="484"/>
      <c r="E14" s="484"/>
      <c r="F14" s="484"/>
      <c r="G14" s="241"/>
      <c r="H14" s="241"/>
      <c r="I14" s="241"/>
      <c r="J14" s="241"/>
      <c r="K14" s="241"/>
      <c r="L14" s="241"/>
      <c r="M14" s="241"/>
      <c r="N14" s="241"/>
      <c r="O14" s="241"/>
      <c r="P14" s="241"/>
      <c r="Q14" s="1286"/>
    </row>
    <row r="15" spans="1:18" ht="31.5" hidden="1" x14ac:dyDescent="0.25">
      <c r="A15" s="1475">
        <v>7</v>
      </c>
      <c r="B15" s="484" t="s">
        <v>935</v>
      </c>
      <c r="C15" s="484"/>
      <c r="D15" s="484"/>
      <c r="E15" s="484"/>
      <c r="F15" s="484"/>
      <c r="G15" s="241"/>
      <c r="H15" s="241"/>
      <c r="I15" s="241"/>
      <c r="J15" s="241"/>
      <c r="K15" s="241"/>
      <c r="L15" s="241"/>
      <c r="M15" s="241"/>
      <c r="N15" s="241"/>
      <c r="O15" s="241"/>
      <c r="P15" s="241"/>
      <c r="Q15" s="1286"/>
    </row>
    <row r="16" spans="1:18" ht="31.5" hidden="1" customHeight="1" x14ac:dyDescent="0.25">
      <c r="A16" s="1475">
        <v>8</v>
      </c>
      <c r="B16" s="484" t="s">
        <v>936</v>
      </c>
      <c r="C16" s="484"/>
      <c r="D16" s="484"/>
      <c r="E16" s="484"/>
      <c r="F16" s="484"/>
      <c r="G16" s="241"/>
      <c r="H16" s="241"/>
      <c r="I16" s="241"/>
      <c r="J16" s="241"/>
      <c r="K16" s="241"/>
      <c r="L16" s="241"/>
      <c r="M16" s="241"/>
      <c r="N16" s="241"/>
      <c r="O16" s="241"/>
      <c r="P16" s="241"/>
      <c r="Q16" s="1286"/>
    </row>
    <row r="17" spans="1:17" ht="31.5" hidden="1" x14ac:dyDescent="0.25">
      <c r="A17" s="907">
        <v>9</v>
      </c>
      <c r="B17" s="485" t="s">
        <v>923</v>
      </c>
      <c r="C17" s="485"/>
      <c r="D17" s="485"/>
      <c r="E17" s="485"/>
      <c r="F17" s="485"/>
      <c r="G17" s="241"/>
      <c r="H17" s="241"/>
      <c r="I17" s="241"/>
      <c r="J17" s="241"/>
      <c r="K17" s="241"/>
      <c r="L17" s="241"/>
      <c r="M17" s="241"/>
      <c r="N17" s="245"/>
      <c r="O17" s="241"/>
      <c r="P17" s="245"/>
      <c r="Q17" s="1286"/>
    </row>
    <row r="18" spans="1:17" ht="31.5" hidden="1" x14ac:dyDescent="0.25">
      <c r="A18" s="1475">
        <v>10</v>
      </c>
      <c r="B18" s="484" t="s">
        <v>937</v>
      </c>
      <c r="C18" s="484"/>
      <c r="D18" s="484"/>
      <c r="E18" s="484"/>
      <c r="F18" s="484"/>
      <c r="G18" s="241"/>
      <c r="H18" s="241"/>
      <c r="I18" s="241"/>
      <c r="J18" s="241"/>
      <c r="K18" s="241"/>
      <c r="L18" s="241"/>
      <c r="M18" s="241"/>
      <c r="N18" s="245"/>
      <c r="O18" s="241"/>
      <c r="P18" s="245"/>
      <c r="Q18" s="1286"/>
    </row>
    <row r="19" spans="1:17" ht="32.25" hidden="1" customHeight="1" x14ac:dyDescent="0.25">
      <c r="A19" s="1475">
        <v>11</v>
      </c>
      <c r="B19" s="485" t="s">
        <v>924</v>
      </c>
      <c r="C19" s="485"/>
      <c r="D19" s="485"/>
      <c r="E19" s="485"/>
      <c r="F19" s="485"/>
      <c r="G19" s="208"/>
      <c r="H19" s="245"/>
      <c r="I19" s="245"/>
      <c r="J19" s="245"/>
      <c r="K19" s="245"/>
      <c r="L19" s="245"/>
      <c r="M19" s="245"/>
      <c r="N19" s="245"/>
      <c r="O19" s="245"/>
      <c r="P19" s="245"/>
      <c r="Q19" s="1283"/>
    </row>
    <row r="20" spans="1:17" ht="29.25" hidden="1" customHeight="1" x14ac:dyDescent="0.25">
      <c r="A20" s="1475">
        <v>12</v>
      </c>
      <c r="B20" s="485" t="s">
        <v>925</v>
      </c>
      <c r="C20" s="485"/>
      <c r="D20" s="485"/>
      <c r="E20" s="485"/>
      <c r="F20" s="485"/>
      <c r="G20" s="208"/>
      <c r="H20" s="245"/>
      <c r="I20" s="245"/>
      <c r="J20" s="245"/>
      <c r="K20" s="245"/>
      <c r="L20" s="245"/>
      <c r="M20" s="245"/>
      <c r="N20" s="251"/>
      <c r="O20" s="245"/>
      <c r="P20" s="251"/>
      <c r="Q20" s="1283"/>
    </row>
    <row r="21" spans="1:17" ht="23.25" hidden="1" customHeight="1" x14ac:dyDescent="0.25">
      <c r="A21" s="1475">
        <v>13</v>
      </c>
      <c r="B21" s="485" t="s">
        <v>926</v>
      </c>
      <c r="C21" s="485"/>
      <c r="D21" s="485"/>
      <c r="E21" s="485"/>
      <c r="F21" s="485"/>
      <c r="G21" s="208"/>
      <c r="H21" s="245"/>
      <c r="I21" s="245"/>
      <c r="J21" s="245"/>
      <c r="K21" s="245"/>
      <c r="L21" s="245"/>
      <c r="M21" s="245"/>
      <c r="N21" s="281"/>
      <c r="O21" s="245"/>
      <c r="P21" s="281"/>
      <c r="Q21" s="1283"/>
    </row>
    <row r="22" spans="1:17" ht="15.75" hidden="1" x14ac:dyDescent="0.25">
      <c r="A22" s="1475">
        <v>14</v>
      </c>
      <c r="B22" s="484" t="s">
        <v>938</v>
      </c>
      <c r="C22" s="484"/>
      <c r="D22" s="484"/>
      <c r="E22" s="484"/>
      <c r="F22" s="484"/>
      <c r="G22" s="208"/>
      <c r="H22" s="250"/>
      <c r="I22" s="251"/>
      <c r="J22" s="251"/>
      <c r="K22" s="251"/>
      <c r="L22" s="251"/>
      <c r="M22" s="251"/>
      <c r="N22" s="142"/>
      <c r="O22" s="251"/>
      <c r="P22" s="142"/>
      <c r="Q22" s="1767"/>
    </row>
    <row r="23" spans="1:17" ht="31.5" hidden="1" x14ac:dyDescent="0.25">
      <c r="A23" s="1475">
        <v>15</v>
      </c>
      <c r="B23" s="485" t="s">
        <v>939</v>
      </c>
      <c r="C23" s="485"/>
      <c r="D23" s="485"/>
      <c r="E23" s="485"/>
      <c r="F23" s="485"/>
      <c r="G23" s="281"/>
      <c r="H23" s="281"/>
      <c r="I23" s="281"/>
      <c r="J23" s="281"/>
      <c r="K23" s="281"/>
      <c r="L23" s="281"/>
      <c r="M23" s="281"/>
      <c r="N23" s="142"/>
      <c r="O23" s="281"/>
      <c r="P23" s="142"/>
      <c r="Q23" s="1768"/>
    </row>
    <row r="24" spans="1:17" ht="21" hidden="1" customHeight="1" x14ac:dyDescent="0.25">
      <c r="A24" s="1475">
        <v>16</v>
      </c>
      <c r="B24" s="482" t="s">
        <v>927</v>
      </c>
      <c r="C24" s="482"/>
      <c r="D24" s="482"/>
      <c r="E24" s="482"/>
      <c r="F24" s="482"/>
      <c r="G24" s="896"/>
      <c r="H24" s="896"/>
      <c r="I24" s="896"/>
      <c r="J24" s="896"/>
      <c r="K24" s="896"/>
      <c r="L24" s="142"/>
      <c r="M24" s="142"/>
      <c r="N24" s="1449"/>
      <c r="O24" s="142"/>
      <c r="P24" s="1449"/>
      <c r="Q24" s="1769"/>
    </row>
    <row r="25" spans="1:17" hidden="1" x14ac:dyDescent="0.25">
      <c r="A25" s="1475">
        <v>17</v>
      </c>
      <c r="B25" s="142" t="s">
        <v>928</v>
      </c>
      <c r="C25" s="142"/>
      <c r="D25" s="142"/>
      <c r="E25" s="142"/>
      <c r="F25" s="142"/>
      <c r="G25" s="483"/>
      <c r="H25" s="160"/>
      <c r="I25" s="181"/>
      <c r="J25" s="181"/>
      <c r="K25" s="181"/>
      <c r="L25" s="142"/>
      <c r="M25" s="142"/>
      <c r="N25" s="1449"/>
      <c r="O25" s="142"/>
      <c r="P25" s="1449"/>
      <c r="Q25" s="1769"/>
    </row>
    <row r="26" spans="1:17" ht="21" hidden="1" customHeight="1" x14ac:dyDescent="0.25">
      <c r="A26" s="1763"/>
      <c r="B26" s="1647"/>
      <c r="C26" s="1647"/>
      <c r="D26" s="1647"/>
      <c r="E26" s="1647"/>
      <c r="F26" s="1647"/>
      <c r="G26" s="1770"/>
      <c r="H26" s="1771"/>
      <c r="I26" s="1771"/>
      <c r="J26" s="1771"/>
      <c r="K26" s="1771"/>
      <c r="L26" s="1449"/>
      <c r="M26" s="1449"/>
      <c r="N26" s="1449"/>
      <c r="O26" s="1449"/>
      <c r="P26" s="1449"/>
      <c r="Q26" s="1609"/>
    </row>
    <row r="27" spans="1:17" ht="21" hidden="1" customHeight="1" x14ac:dyDescent="0.25">
      <c r="A27" s="1482"/>
      <c r="B27" s="1449"/>
      <c r="C27" s="1449"/>
      <c r="D27" s="1449"/>
      <c r="E27" s="1449"/>
      <c r="F27" s="1449"/>
      <c r="G27" s="1449"/>
      <c r="H27" s="1449"/>
      <c r="I27" s="1449"/>
      <c r="J27" s="1449"/>
      <c r="K27" s="1449"/>
      <c r="L27" s="1449"/>
      <c r="M27" s="1449"/>
      <c r="N27" s="1449"/>
      <c r="O27" s="1449"/>
      <c r="P27" s="1449"/>
      <c r="Q27" s="1609"/>
    </row>
    <row r="28" spans="1:17" ht="21" hidden="1" customHeight="1" x14ac:dyDescent="0.25">
      <c r="A28" s="1772" t="s">
        <v>316</v>
      </c>
      <c r="B28" s="346"/>
      <c r="C28" s="346"/>
      <c r="D28" s="346"/>
      <c r="E28" s="346"/>
      <c r="F28" s="346"/>
      <c r="G28" s="346"/>
      <c r="H28" s="346"/>
      <c r="I28" s="346"/>
      <c r="J28" s="1449"/>
      <c r="K28" s="1449"/>
      <c r="L28" s="1449"/>
      <c r="M28" s="1449"/>
      <c r="N28" s="1449"/>
      <c r="O28" s="1449"/>
      <c r="P28" s="1449"/>
      <c r="Q28" s="1609"/>
    </row>
    <row r="29" spans="1:17" ht="21" hidden="1" customHeight="1" x14ac:dyDescent="0.25">
      <c r="A29" s="1773">
        <v>1</v>
      </c>
      <c r="B29" s="174" t="s">
        <v>433</v>
      </c>
      <c r="C29" s="1447"/>
      <c r="D29" s="1447"/>
      <c r="E29" s="1447"/>
      <c r="F29" s="1447"/>
      <c r="G29" s="2421"/>
      <c r="H29" s="2421"/>
      <c r="I29" s="2422"/>
      <c r="J29" s="1449"/>
      <c r="K29" s="1449"/>
      <c r="L29" s="1449"/>
      <c r="M29" s="1449"/>
      <c r="N29" s="1449"/>
      <c r="O29" s="1449"/>
      <c r="P29" s="1449"/>
      <c r="Q29" s="1609"/>
    </row>
    <row r="30" spans="1:17" ht="21" hidden="1" customHeight="1" x14ac:dyDescent="0.25">
      <c r="A30" s="1774">
        <v>2</v>
      </c>
      <c r="B30" s="15" t="s">
        <v>424</v>
      </c>
      <c r="C30" s="481"/>
      <c r="D30" s="481"/>
      <c r="E30" s="481"/>
      <c r="F30" s="481"/>
      <c r="G30" s="184"/>
      <c r="H30" s="184"/>
      <c r="I30" s="185"/>
      <c r="J30" s="1449"/>
      <c r="K30" s="1449"/>
      <c r="L30" s="1449"/>
      <c r="M30" s="1449"/>
      <c r="N30" s="1449"/>
      <c r="O30" s="1449"/>
      <c r="P30" s="1449"/>
      <c r="Q30" s="1609"/>
    </row>
    <row r="31" spans="1:17" ht="21" hidden="1" customHeight="1" x14ac:dyDescent="0.25">
      <c r="A31" s="1773">
        <v>3</v>
      </c>
      <c r="B31" s="2" t="s">
        <v>425</v>
      </c>
      <c r="C31" s="1468"/>
      <c r="D31" s="1468"/>
      <c r="E31" s="1468"/>
      <c r="F31" s="1468"/>
      <c r="G31" s="1447"/>
      <c r="H31" s="1447"/>
      <c r="I31" s="1471"/>
      <c r="J31" s="1449"/>
      <c r="K31" s="1449"/>
      <c r="L31" s="1449"/>
      <c r="M31" s="1449"/>
      <c r="N31" s="1449"/>
      <c r="O31" s="1449"/>
      <c r="P31" s="1449"/>
      <c r="Q31" s="1609"/>
    </row>
    <row r="32" spans="1:17" ht="21" hidden="1" customHeight="1" x14ac:dyDescent="0.25">
      <c r="A32" s="1773">
        <v>4</v>
      </c>
      <c r="B32" s="2" t="s">
        <v>426</v>
      </c>
      <c r="C32" s="1468"/>
      <c r="D32" s="1468"/>
      <c r="E32" s="1468"/>
      <c r="F32" s="1468"/>
      <c r="G32" s="2553"/>
      <c r="H32" s="2553"/>
      <c r="I32" s="2554"/>
      <c r="J32" s="1449"/>
      <c r="K32" s="1449"/>
      <c r="L32" s="1449"/>
      <c r="M32" s="1449"/>
      <c r="N32" s="1449"/>
      <c r="O32" s="1449"/>
      <c r="P32" s="1449"/>
      <c r="Q32" s="1609"/>
    </row>
    <row r="33" spans="1:17" ht="21" hidden="1" customHeight="1" x14ac:dyDescent="0.25">
      <c r="A33" s="1773">
        <v>5</v>
      </c>
      <c r="B33" s="2" t="s">
        <v>428</v>
      </c>
      <c r="C33" s="1468"/>
      <c r="D33" s="1468"/>
      <c r="E33" s="1468"/>
      <c r="F33" s="1468"/>
      <c r="G33" s="1447"/>
      <c r="H33" s="1447"/>
      <c r="I33" s="1471"/>
      <c r="J33" s="1449"/>
      <c r="K33" s="1449"/>
      <c r="L33" s="1449"/>
      <c r="M33" s="1449"/>
      <c r="N33" s="1449"/>
      <c r="O33" s="1449"/>
      <c r="P33" s="1449"/>
      <c r="Q33" s="1609"/>
    </row>
    <row r="34" spans="1:17" ht="21" customHeight="1" x14ac:dyDescent="0.25">
      <c r="A34" s="1763"/>
      <c r="B34" s="1647"/>
      <c r="C34" s="1647"/>
      <c r="D34" s="1647"/>
      <c r="E34" s="1647"/>
      <c r="F34" s="1647"/>
      <c r="G34" s="1775"/>
      <c r="H34" s="1647"/>
      <c r="I34" s="1648"/>
      <c r="J34" s="1449"/>
      <c r="K34" s="1449"/>
      <c r="L34" s="1449"/>
      <c r="M34" s="1449"/>
      <c r="N34" s="1449"/>
      <c r="O34" s="1449"/>
      <c r="P34" s="1449"/>
      <c r="Q34" s="1609"/>
    </row>
    <row r="35" spans="1:17" ht="21" customHeight="1" thickBot="1" x14ac:dyDescent="0.3">
      <c r="A35" s="2201" t="s">
        <v>533</v>
      </c>
      <c r="B35" s="2202"/>
      <c r="C35" s="2202"/>
      <c r="D35" s="2202"/>
      <c r="E35" s="2202"/>
      <c r="F35" s="2202"/>
      <c r="G35" s="2202"/>
      <c r="H35" s="2202"/>
      <c r="I35" s="2202"/>
      <c r="J35" s="2202"/>
      <c r="K35" s="2202"/>
      <c r="L35" s="2202"/>
      <c r="M35" s="2202"/>
      <c r="N35" s="1659"/>
      <c r="O35" s="1659"/>
      <c r="P35" s="1659"/>
      <c r="Q35" s="1591"/>
    </row>
  </sheetData>
  <mergeCells count="19">
    <mergeCell ref="A35:M35"/>
    <mergeCell ref="G29:I29"/>
    <mergeCell ref="G32:I32"/>
    <mergeCell ref="I3:J3"/>
    <mergeCell ref="A5:A7"/>
    <mergeCell ref="B5:B7"/>
    <mergeCell ref="H5:J5"/>
    <mergeCell ref="I4:J4"/>
    <mergeCell ref="H6:J6"/>
    <mergeCell ref="C5:G5"/>
    <mergeCell ref="K6:L6"/>
    <mergeCell ref="A1:B1"/>
    <mergeCell ref="M5:Q5"/>
    <mergeCell ref="L3:M3"/>
    <mergeCell ref="N3:O3"/>
    <mergeCell ref="P3:Q3"/>
    <mergeCell ref="N4:O4"/>
    <mergeCell ref="L4:M4"/>
    <mergeCell ref="K5:L5"/>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K21"/>
  <sheetViews>
    <sheetView view="pageBreakPreview" zoomScale="85" zoomScaleNormal="100" zoomScaleSheetLayoutView="85" workbookViewId="0">
      <selection sqref="A1:D1"/>
    </sheetView>
  </sheetViews>
  <sheetFormatPr defaultRowHeight="15" x14ac:dyDescent="0.25"/>
  <cols>
    <col min="1" max="1" width="34.7109375" customWidth="1"/>
    <col min="2" max="2" width="20" hidden="1" customWidth="1"/>
    <col min="3" max="3" width="12.7109375" hidden="1" customWidth="1"/>
    <col min="4" max="4" width="8.5703125" hidden="1" customWidth="1"/>
    <col min="5" max="5" width="12.7109375" style="301" bestFit="1" customWidth="1"/>
    <col min="6" max="6" width="9.7109375" bestFit="1" customWidth="1"/>
    <col min="7" max="7" width="18.140625" customWidth="1"/>
    <col min="8" max="11" width="10.42578125" hidden="1" customWidth="1"/>
  </cols>
  <sheetData>
    <row r="1" spans="1:11" s="301" customFormat="1" x14ac:dyDescent="0.25">
      <c r="A1" s="2480"/>
      <c r="B1" s="2481"/>
      <c r="C1" s="1231"/>
      <c r="D1" s="1231"/>
      <c r="E1" s="1231"/>
      <c r="F1" s="1231"/>
      <c r="G1" s="1231"/>
      <c r="H1" s="1231"/>
      <c r="I1" s="1231"/>
      <c r="J1" s="1231"/>
      <c r="K1" s="1587"/>
    </row>
    <row r="2" spans="1:11" ht="21" customHeight="1" x14ac:dyDescent="0.25">
      <c r="A2" s="1705" t="str">
        <f>'F27'!A2</f>
        <v>Name of Transmission Licensee: Uttar Pradesh Power Transmission Corporation Limited</v>
      </c>
      <c r="B2" s="1706"/>
      <c r="C2" s="1706"/>
      <c r="D2" s="1706"/>
      <c r="E2" s="1776"/>
      <c r="F2" s="1449"/>
      <c r="G2" s="1449"/>
      <c r="H2" s="1449"/>
      <c r="I2" s="1449"/>
      <c r="J2" s="1449"/>
      <c r="K2" s="1609"/>
    </row>
    <row r="3" spans="1:11" ht="21" customHeight="1" x14ac:dyDescent="0.25">
      <c r="A3" s="1538" t="s">
        <v>825</v>
      </c>
      <c r="B3" s="1539"/>
      <c r="C3" s="1539"/>
      <c r="D3" s="1545"/>
      <c r="E3" s="1545"/>
      <c r="F3" s="2279" t="s">
        <v>736</v>
      </c>
      <c r="G3" s="2279"/>
      <c r="H3" s="2305"/>
      <c r="I3" s="2305"/>
      <c r="J3" s="2305"/>
      <c r="K3" s="2306"/>
    </row>
    <row r="4" spans="1:11" ht="21" customHeight="1" thickBot="1" x14ac:dyDescent="0.3">
      <c r="A4" s="1482"/>
      <c r="B4" s="1449"/>
      <c r="C4" s="1449"/>
      <c r="D4" s="1466"/>
      <c r="E4" s="1466"/>
      <c r="F4" s="2691" t="s">
        <v>392</v>
      </c>
      <c r="G4" s="2691"/>
      <c r="H4" s="2691"/>
      <c r="I4" s="2691"/>
      <c r="J4" s="2691" t="s">
        <v>392</v>
      </c>
      <c r="K4" s="2500"/>
    </row>
    <row r="5" spans="1:11" x14ac:dyDescent="0.25">
      <c r="A5" s="2574" t="s">
        <v>48</v>
      </c>
      <c r="B5" s="1451" t="s">
        <v>755</v>
      </c>
      <c r="C5" s="2252" t="s">
        <v>994</v>
      </c>
      <c r="D5" s="2252"/>
      <c r="E5" s="2244" t="s">
        <v>757</v>
      </c>
      <c r="F5" s="2245"/>
      <c r="G5" s="2252" t="s">
        <v>1111</v>
      </c>
      <c r="H5" s="2252"/>
      <c r="I5" s="2252"/>
      <c r="J5" s="2252"/>
      <c r="K5" s="2507"/>
    </row>
    <row r="6" spans="1:11" s="257" customFormat="1" x14ac:dyDescent="0.25">
      <c r="A6" s="2575"/>
      <c r="B6" s="1457" t="s">
        <v>844</v>
      </c>
      <c r="C6" s="2560" t="s">
        <v>845</v>
      </c>
      <c r="D6" s="2561"/>
      <c r="E6" s="2560" t="s">
        <v>758</v>
      </c>
      <c r="F6" s="2561"/>
      <c r="G6" s="1457" t="s">
        <v>759</v>
      </c>
      <c r="H6" s="1457" t="s">
        <v>759</v>
      </c>
      <c r="I6" s="1457" t="s">
        <v>760</v>
      </c>
      <c r="J6" s="1457" t="s">
        <v>761</v>
      </c>
      <c r="K6" s="1190" t="s">
        <v>762</v>
      </c>
    </row>
    <row r="7" spans="1:11" ht="30" x14ac:dyDescent="0.25">
      <c r="A7" s="2575"/>
      <c r="B7" s="1446" t="s">
        <v>763</v>
      </c>
      <c r="C7" s="1425" t="s">
        <v>764</v>
      </c>
      <c r="D7" s="887" t="s">
        <v>766</v>
      </c>
      <c r="E7" s="1425" t="s">
        <v>764</v>
      </c>
      <c r="F7" s="1425" t="s">
        <v>767</v>
      </c>
      <c r="G7" s="887" t="s">
        <v>768</v>
      </c>
      <c r="H7" s="887" t="s">
        <v>768</v>
      </c>
      <c r="I7" s="887" t="s">
        <v>768</v>
      </c>
      <c r="J7" s="887" t="s">
        <v>768</v>
      </c>
      <c r="K7" s="928" t="s">
        <v>768</v>
      </c>
    </row>
    <row r="8" spans="1:11" ht="32.25" customHeight="1" x14ac:dyDescent="0.25">
      <c r="A8" s="1144" t="s">
        <v>826</v>
      </c>
      <c r="B8" s="880"/>
      <c r="C8" s="573"/>
      <c r="D8" s="573"/>
      <c r="E8" s="2700" t="s">
        <v>1380</v>
      </c>
      <c r="F8" s="2701"/>
      <c r="G8" s="2702"/>
      <c r="H8" s="573"/>
      <c r="I8" s="573"/>
      <c r="J8" s="573"/>
      <c r="K8" s="1048"/>
    </row>
    <row r="9" spans="1:11" ht="30" x14ac:dyDescent="0.25">
      <c r="A9" s="1144" t="s">
        <v>827</v>
      </c>
      <c r="B9" s="684">
        <v>0.25713918094758986</v>
      </c>
      <c r="C9" s="684">
        <v>0.1905</v>
      </c>
      <c r="D9" s="684">
        <v>0.32777304946839514</v>
      </c>
      <c r="E9" s="2703"/>
      <c r="F9" s="2704"/>
      <c r="G9" s="2705"/>
      <c r="H9" s="684">
        <v>0.30168910179828801</v>
      </c>
      <c r="I9" s="684">
        <v>0.29420031696280219</v>
      </c>
      <c r="J9" s="684">
        <v>0.33577924990136876</v>
      </c>
      <c r="K9" s="934">
        <v>0.35384758455319609</v>
      </c>
    </row>
    <row r="10" spans="1:11" ht="30.75" thickBot="1" x14ac:dyDescent="0.3">
      <c r="A10" s="1191" t="s">
        <v>828</v>
      </c>
      <c r="B10" s="1192">
        <f>F3B!G22+F3C!G22</f>
        <v>46.072600000000001</v>
      </c>
      <c r="C10" s="1052" t="s">
        <v>1312</v>
      </c>
      <c r="D10" s="1192">
        <f>F3B!J22+F3C!J22</f>
        <v>59.146000000000001</v>
      </c>
      <c r="E10" s="2706"/>
      <c r="F10" s="2707"/>
      <c r="G10" s="2708"/>
      <c r="H10" s="1192">
        <f>F3B!N22+F3C!N22</f>
        <v>37.858505837645026</v>
      </c>
      <c r="I10" s="1192">
        <f>F3B!O22+F3C!O22</f>
        <v>35.06</v>
      </c>
      <c r="J10" s="1192">
        <f>F3B!P22+F3C!P22</f>
        <v>35.06</v>
      </c>
      <c r="K10" s="1193">
        <f>F3B!Q22+F3C!Q22</f>
        <v>35.06</v>
      </c>
    </row>
    <row r="11" spans="1:11" ht="21" customHeight="1" x14ac:dyDescent="0.25">
      <c r="A11" s="2698" t="s">
        <v>1317</v>
      </c>
      <c r="B11" s="2699"/>
      <c r="C11" s="2699"/>
      <c r="D11" s="2699"/>
      <c r="E11" s="2699"/>
      <c r="F11" s="2699"/>
      <c r="G11" s="2699"/>
      <c r="H11" s="2699"/>
      <c r="I11" s="2699"/>
      <c r="J11" s="1449"/>
      <c r="K11" s="1609"/>
    </row>
    <row r="12" spans="1:11" ht="21" customHeight="1" x14ac:dyDescent="0.25">
      <c r="A12" s="1482"/>
      <c r="B12" s="1449"/>
      <c r="C12" s="1449"/>
      <c r="D12" s="1449"/>
      <c r="E12" s="1449"/>
      <c r="F12" s="1449"/>
      <c r="G12" s="1449"/>
      <c r="H12" s="1449"/>
      <c r="I12" s="1449"/>
      <c r="J12" s="1449"/>
      <c r="K12" s="1609"/>
    </row>
    <row r="13" spans="1:11" ht="21" customHeight="1" thickBot="1" x14ac:dyDescent="0.3">
      <c r="A13" s="2201" t="s">
        <v>533</v>
      </c>
      <c r="B13" s="2202"/>
      <c r="C13" s="2202"/>
      <c r="D13" s="2202"/>
      <c r="E13" s="2202"/>
      <c r="F13" s="2202"/>
      <c r="G13" s="2202"/>
      <c r="H13" s="1659"/>
      <c r="I13" s="1659"/>
      <c r="J13" s="1659"/>
      <c r="K13" s="1591"/>
    </row>
    <row r="14" spans="1:11" ht="21" customHeight="1" x14ac:dyDescent="0.25"/>
    <row r="15" spans="1:11" ht="21" hidden="1" customHeight="1" x14ac:dyDescent="0.25">
      <c r="A15" s="166" t="s">
        <v>316</v>
      </c>
      <c r="B15" s="166"/>
      <c r="C15" s="166"/>
      <c r="D15" s="166"/>
      <c r="E15" s="166"/>
      <c r="F15" s="166"/>
    </row>
    <row r="16" spans="1:11" ht="21" hidden="1" customHeight="1" x14ac:dyDescent="0.25">
      <c r="A16" s="174">
        <v>1</v>
      </c>
      <c r="B16" s="174" t="s">
        <v>433</v>
      </c>
      <c r="C16" s="2421"/>
      <c r="D16" s="2421"/>
      <c r="E16" s="2421"/>
      <c r="F16" s="2422"/>
    </row>
    <row r="17" spans="1:6" ht="21" hidden="1" customHeight="1" x14ac:dyDescent="0.25">
      <c r="A17" s="179">
        <v>2</v>
      </c>
      <c r="B17" s="15" t="s">
        <v>424</v>
      </c>
      <c r="C17" s="184"/>
      <c r="D17" s="184"/>
      <c r="E17" s="184"/>
      <c r="F17" s="185"/>
    </row>
    <row r="18" spans="1:6" ht="21" hidden="1" customHeight="1" x14ac:dyDescent="0.25">
      <c r="A18" s="174">
        <v>3</v>
      </c>
      <c r="B18" s="2" t="s">
        <v>425</v>
      </c>
      <c r="C18" s="132"/>
      <c r="D18" s="132"/>
      <c r="E18" s="307"/>
      <c r="F18" s="180"/>
    </row>
    <row r="19" spans="1:6" ht="21" hidden="1" customHeight="1" x14ac:dyDescent="0.25">
      <c r="A19" s="174">
        <v>4</v>
      </c>
      <c r="B19" s="2" t="s">
        <v>426</v>
      </c>
      <c r="C19" s="2553"/>
      <c r="D19" s="2553"/>
      <c r="E19" s="2553"/>
      <c r="F19" s="2554"/>
    </row>
    <row r="20" spans="1:6" ht="21" hidden="1" customHeight="1" x14ac:dyDescent="0.25">
      <c r="A20" s="174">
        <v>5</v>
      </c>
      <c r="B20" s="2" t="s">
        <v>428</v>
      </c>
      <c r="C20" s="132"/>
      <c r="D20" s="132"/>
      <c r="E20" s="307"/>
      <c r="F20" s="180"/>
    </row>
    <row r="21" spans="1:6" hidden="1" x14ac:dyDescent="0.25"/>
  </sheetData>
  <mergeCells count="18">
    <mergeCell ref="C19:F19"/>
    <mergeCell ref="C5:D5"/>
    <mergeCell ref="C16:F16"/>
    <mergeCell ref="A11:I11"/>
    <mergeCell ref="G5:K5"/>
    <mergeCell ref="C6:D6"/>
    <mergeCell ref="A13:G13"/>
    <mergeCell ref="E8:G10"/>
    <mergeCell ref="J3:K3"/>
    <mergeCell ref="F4:G4"/>
    <mergeCell ref="A1:B1"/>
    <mergeCell ref="E5:F5"/>
    <mergeCell ref="H4:I4"/>
    <mergeCell ref="J4:K4"/>
    <mergeCell ref="A5:A7"/>
    <mergeCell ref="E6:F6"/>
    <mergeCell ref="F3:G3"/>
    <mergeCell ref="H3:I3"/>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FF0000"/>
    <pageSetUpPr fitToPage="1"/>
  </sheetPr>
  <dimension ref="A1:R28"/>
  <sheetViews>
    <sheetView view="pageBreakPreview" zoomScale="90" zoomScaleNormal="100" zoomScaleSheetLayoutView="90" workbookViewId="0">
      <selection activeCell="B15" sqref="B15:R15"/>
    </sheetView>
  </sheetViews>
  <sheetFormatPr defaultRowHeight="15" x14ac:dyDescent="0.25"/>
  <cols>
    <col min="2" max="2" width="34.5703125" customWidth="1"/>
    <col min="3" max="3" width="13.140625" customWidth="1"/>
    <col min="4" max="7" width="13.140625" style="390" customWidth="1"/>
    <col min="8" max="11" width="13.140625" customWidth="1"/>
    <col min="12" max="12" width="13.140625" style="301" customWidth="1"/>
    <col min="13" max="13" width="12.140625" customWidth="1"/>
    <col min="14" max="18" width="12.85546875" bestFit="1" customWidth="1"/>
  </cols>
  <sheetData>
    <row r="1" spans="1:18" s="301" customFormat="1" x14ac:dyDescent="0.25">
      <c r="A1" s="2317" t="s">
        <v>552</v>
      </c>
      <c r="B1" s="2317"/>
      <c r="D1" s="390"/>
      <c r="E1" s="390"/>
      <c r="F1" s="390"/>
      <c r="G1" s="390"/>
    </row>
    <row r="2" spans="1:18" ht="21" customHeight="1" x14ac:dyDescent="0.25">
      <c r="A2" s="2711" t="str">
        <f>'F27'!A2</f>
        <v>Name of Transmission Licensee: Uttar Pradesh Power Transmission Corporation Limited</v>
      </c>
      <c r="B2" s="2711"/>
      <c r="C2" s="2711"/>
      <c r="D2" s="2711"/>
      <c r="E2" s="2711"/>
      <c r="F2" s="2711"/>
      <c r="G2" s="2711"/>
      <c r="H2" s="2711"/>
      <c r="I2" s="2711"/>
      <c r="J2" s="2711"/>
      <c r="K2" s="2711"/>
      <c r="L2" s="309"/>
    </row>
    <row r="3" spans="1:18" ht="21" customHeight="1" x14ac:dyDescent="0.25">
      <c r="A3" s="559" t="s">
        <v>35</v>
      </c>
      <c r="B3" s="559"/>
      <c r="C3" s="559"/>
      <c r="D3" s="559"/>
      <c r="E3" s="559"/>
      <c r="F3" s="559"/>
      <c r="G3" s="559"/>
      <c r="H3" s="559"/>
      <c r="I3" s="559"/>
      <c r="J3" s="2276"/>
      <c r="K3" s="2276"/>
      <c r="L3" s="296"/>
      <c r="M3" s="2276"/>
      <c r="N3" s="2276"/>
      <c r="O3" s="2276"/>
      <c r="P3" s="2276"/>
      <c r="Q3" s="2276"/>
      <c r="R3" s="2276"/>
    </row>
    <row r="4" spans="1:18" ht="21" customHeight="1" x14ac:dyDescent="0.25">
      <c r="A4" s="10"/>
      <c r="B4" s="10"/>
      <c r="C4" s="10"/>
      <c r="D4" s="10"/>
      <c r="E4" s="10"/>
      <c r="F4" s="10"/>
      <c r="G4" s="10"/>
      <c r="H4" s="10"/>
      <c r="I4" s="10"/>
      <c r="J4" s="2710"/>
      <c r="K4" s="2710"/>
      <c r="L4" s="311"/>
      <c r="M4" s="2710"/>
      <c r="N4" s="2710"/>
      <c r="O4" s="2710"/>
      <c r="P4" s="2710"/>
      <c r="Q4" s="2710" t="s">
        <v>207</v>
      </c>
      <c r="R4" s="2710"/>
    </row>
    <row r="5" spans="1:18" ht="21" customHeight="1" x14ac:dyDescent="0.25">
      <c r="A5" s="2712" t="s">
        <v>44</v>
      </c>
      <c r="B5" s="2456" t="s">
        <v>48</v>
      </c>
      <c r="C5" s="2456" t="s">
        <v>792</v>
      </c>
      <c r="D5" s="2199" t="s">
        <v>835</v>
      </c>
      <c r="E5" s="2253"/>
      <c r="F5" s="2253"/>
      <c r="G5" s="2253"/>
      <c r="H5" s="2200"/>
      <c r="I5" s="2320" t="s">
        <v>756</v>
      </c>
      <c r="J5" s="2320"/>
      <c r="K5" s="2320"/>
      <c r="L5" s="2318" t="s">
        <v>757</v>
      </c>
      <c r="M5" s="2319"/>
      <c r="N5" s="2320" t="s">
        <v>160</v>
      </c>
      <c r="O5" s="2320"/>
      <c r="P5" s="2320"/>
      <c r="Q5" s="2320"/>
      <c r="R5" s="2320"/>
    </row>
    <row r="6" spans="1:18" s="257" customFormat="1" x14ac:dyDescent="0.25">
      <c r="A6" s="2712"/>
      <c r="B6" s="2456"/>
      <c r="C6" s="2456"/>
      <c r="D6" s="661" t="s">
        <v>1191</v>
      </c>
      <c r="E6" s="661" t="s">
        <v>841</v>
      </c>
      <c r="F6" s="661" t="s">
        <v>842</v>
      </c>
      <c r="G6" s="661" t="s">
        <v>843</v>
      </c>
      <c r="H6" s="661" t="s">
        <v>844</v>
      </c>
      <c r="I6" s="2199" t="s">
        <v>845</v>
      </c>
      <c r="J6" s="2253"/>
      <c r="K6" s="2200"/>
      <c r="L6" s="2199" t="s">
        <v>846</v>
      </c>
      <c r="M6" s="2200"/>
      <c r="N6" s="661" t="s">
        <v>758</v>
      </c>
      <c r="O6" s="661" t="s">
        <v>759</v>
      </c>
      <c r="P6" s="661" t="s">
        <v>760</v>
      </c>
      <c r="Q6" s="661" t="s">
        <v>761</v>
      </c>
      <c r="R6" s="661" t="s">
        <v>762</v>
      </c>
    </row>
    <row r="7" spans="1:18" ht="30" x14ac:dyDescent="0.25">
      <c r="A7" s="2712"/>
      <c r="B7" s="2456"/>
      <c r="C7" s="2713"/>
      <c r="D7" s="382" t="s">
        <v>769</v>
      </c>
      <c r="E7" s="508" t="s">
        <v>769</v>
      </c>
      <c r="F7" s="508" t="s">
        <v>769</v>
      </c>
      <c r="G7" s="508" t="s">
        <v>769</v>
      </c>
      <c r="H7" s="508" t="s">
        <v>769</v>
      </c>
      <c r="I7" s="384" t="s">
        <v>764</v>
      </c>
      <c r="J7" s="383" t="s">
        <v>765</v>
      </c>
      <c r="K7" s="383" t="s">
        <v>766</v>
      </c>
      <c r="L7" s="384" t="s">
        <v>764</v>
      </c>
      <c r="M7" s="384" t="s">
        <v>767</v>
      </c>
      <c r="N7" s="383" t="s">
        <v>768</v>
      </c>
      <c r="O7" s="383" t="s">
        <v>768</v>
      </c>
      <c r="P7" s="383" t="s">
        <v>768</v>
      </c>
      <c r="Q7" s="383" t="s">
        <v>768</v>
      </c>
      <c r="R7" s="383" t="s">
        <v>768</v>
      </c>
    </row>
    <row r="8" spans="1:18" ht="21" customHeight="1" x14ac:dyDescent="0.25">
      <c r="A8" s="14" t="s">
        <v>387</v>
      </c>
      <c r="B8" s="11" t="s">
        <v>414</v>
      </c>
      <c r="C8" s="25" t="s">
        <v>387</v>
      </c>
      <c r="D8" s="25"/>
      <c r="E8" s="25"/>
      <c r="F8" s="25"/>
      <c r="G8" s="25"/>
      <c r="H8" s="205"/>
      <c r="I8" s="159"/>
      <c r="J8" s="159"/>
      <c r="K8" s="159"/>
      <c r="L8" s="159"/>
      <c r="M8" s="159"/>
      <c r="N8" s="159"/>
      <c r="O8" s="159"/>
      <c r="P8" s="159"/>
      <c r="Q8" s="159"/>
      <c r="R8" s="159"/>
    </row>
    <row r="9" spans="1:18" ht="21" customHeight="1" x14ac:dyDescent="0.25">
      <c r="A9" s="11"/>
      <c r="B9" s="11" t="s">
        <v>415</v>
      </c>
      <c r="C9" s="25" t="s">
        <v>251</v>
      </c>
      <c r="D9" s="25"/>
      <c r="E9" s="25"/>
      <c r="F9" s="25"/>
      <c r="G9" s="25"/>
      <c r="H9" s="205"/>
      <c r="I9" s="159"/>
      <c r="J9" s="159"/>
      <c r="K9" s="159"/>
      <c r="L9" s="159"/>
      <c r="M9" s="159"/>
      <c r="N9" s="159"/>
      <c r="O9" s="159"/>
      <c r="P9" s="159"/>
      <c r="Q9" s="159"/>
      <c r="R9" s="159"/>
    </row>
    <row r="10" spans="1:18" ht="21" customHeight="1" x14ac:dyDescent="0.25">
      <c r="A10" s="11"/>
      <c r="B10" s="11" t="s">
        <v>793</v>
      </c>
      <c r="C10" s="25" t="s">
        <v>556</v>
      </c>
      <c r="D10" s="25"/>
      <c r="E10" s="25"/>
      <c r="F10" s="25"/>
      <c r="G10" s="25"/>
      <c r="H10" s="205"/>
      <c r="I10" s="205"/>
      <c r="J10" s="205"/>
      <c r="K10" s="205"/>
      <c r="L10" s="205"/>
      <c r="M10" s="205"/>
      <c r="N10" s="205"/>
      <c r="O10" s="205"/>
      <c r="P10" s="205"/>
      <c r="Q10" s="205"/>
      <c r="R10" s="205"/>
    </row>
    <row r="11" spans="1:18" ht="34.5" customHeight="1" x14ac:dyDescent="0.25">
      <c r="A11" s="14" t="s">
        <v>416</v>
      </c>
      <c r="B11" s="11" t="s">
        <v>418</v>
      </c>
      <c r="C11" s="25" t="s">
        <v>161</v>
      </c>
      <c r="D11" s="25"/>
      <c r="E11" s="25"/>
      <c r="F11" s="25"/>
      <c r="G11" s="25"/>
      <c r="H11" s="205"/>
      <c r="I11" s="159"/>
      <c r="J11" s="159"/>
      <c r="K11" s="159"/>
      <c r="L11" s="159"/>
      <c r="M11" s="159"/>
      <c r="N11" s="159"/>
      <c r="O11" s="159"/>
      <c r="P11" s="159"/>
      <c r="Q11" s="159"/>
      <c r="R11" s="159"/>
    </row>
    <row r="12" spans="1:18" ht="46.5" customHeight="1" x14ac:dyDescent="0.25">
      <c r="A12" s="11"/>
      <c r="B12" s="11" t="s">
        <v>422</v>
      </c>
      <c r="C12" s="25" t="s">
        <v>249</v>
      </c>
      <c r="D12" s="25"/>
      <c r="E12" s="25"/>
      <c r="F12" s="25"/>
      <c r="G12" s="25"/>
      <c r="H12" s="205"/>
      <c r="I12" s="159"/>
      <c r="J12" s="159"/>
      <c r="K12" s="159"/>
      <c r="L12" s="159"/>
      <c r="M12" s="159"/>
      <c r="N12" s="159"/>
      <c r="O12" s="159"/>
      <c r="P12" s="159"/>
      <c r="Q12" s="159"/>
      <c r="R12" s="159"/>
    </row>
    <row r="13" spans="1:18" ht="45.75" customHeight="1" x14ac:dyDescent="0.25">
      <c r="A13" s="11"/>
      <c r="B13" s="11" t="s">
        <v>419</v>
      </c>
      <c r="C13" s="25" t="s">
        <v>420</v>
      </c>
      <c r="D13" s="25"/>
      <c r="E13" s="25"/>
      <c r="F13" s="25"/>
      <c r="G13" s="25"/>
      <c r="H13" s="204">
        <v>0.4</v>
      </c>
      <c r="I13" s="159"/>
      <c r="J13" s="159"/>
      <c r="K13" s="159"/>
      <c r="L13" s="159"/>
      <c r="M13" s="159"/>
      <c r="N13" s="159"/>
      <c r="O13" s="159"/>
      <c r="P13" s="159"/>
      <c r="Q13" s="159"/>
      <c r="R13" s="159"/>
    </row>
    <row r="14" spans="1:18" ht="30" x14ac:dyDescent="0.25">
      <c r="A14" s="14" t="s">
        <v>417</v>
      </c>
      <c r="B14" s="285" t="s">
        <v>781</v>
      </c>
      <c r="C14" s="113" t="s">
        <v>421</v>
      </c>
      <c r="D14" s="113"/>
      <c r="E14" s="113"/>
      <c r="F14" s="113"/>
      <c r="G14" s="113"/>
      <c r="H14" s="288"/>
      <c r="I14" s="288"/>
      <c r="J14" s="288"/>
      <c r="K14" s="288"/>
      <c r="L14" s="288"/>
      <c r="M14" s="288"/>
      <c r="N14" s="288"/>
      <c r="O14" s="288"/>
      <c r="P14" s="288"/>
      <c r="Q14" s="288"/>
      <c r="R14" s="288"/>
    </row>
    <row r="15" spans="1:18" ht="30.75" customHeight="1" x14ac:dyDescent="0.25">
      <c r="A15" s="42" t="s">
        <v>316</v>
      </c>
      <c r="B15" s="2709" t="s">
        <v>557</v>
      </c>
      <c r="C15" s="2709"/>
      <c r="D15" s="2709"/>
      <c r="E15" s="2709"/>
      <c r="F15" s="2709"/>
      <c r="G15" s="2709"/>
      <c r="H15" s="2709"/>
      <c r="I15" s="2709"/>
      <c r="J15" s="2709"/>
      <c r="K15" s="2709"/>
      <c r="L15" s="2709"/>
      <c r="M15" s="2709"/>
      <c r="N15" s="2709"/>
      <c r="O15" s="2709"/>
      <c r="P15" s="2709"/>
      <c r="Q15" s="2709"/>
      <c r="R15" s="2709"/>
    </row>
    <row r="16" spans="1:18" ht="21" customHeight="1" x14ac:dyDescent="0.25">
      <c r="A16" s="42"/>
      <c r="B16" s="32"/>
      <c r="C16" s="138"/>
      <c r="D16" s="306"/>
      <c r="E16" s="306"/>
      <c r="F16" s="306"/>
      <c r="G16" s="306"/>
      <c r="H16" s="138"/>
      <c r="I16" s="138"/>
      <c r="J16" s="138"/>
      <c r="K16" s="138"/>
      <c r="L16" s="306"/>
    </row>
    <row r="17" spans="1:12" ht="21" customHeight="1" x14ac:dyDescent="0.25">
      <c r="A17" s="32"/>
      <c r="B17" s="32"/>
      <c r="C17" s="121"/>
      <c r="D17" s="394"/>
      <c r="E17" s="394"/>
      <c r="F17" s="394"/>
      <c r="G17" s="394"/>
      <c r="H17" s="31"/>
      <c r="I17" s="10"/>
      <c r="J17" s="10"/>
      <c r="K17" s="10"/>
      <c r="L17" s="10"/>
    </row>
    <row r="18" spans="1:12" ht="21" customHeight="1" x14ac:dyDescent="0.25">
      <c r="A18" s="32"/>
      <c r="B18" s="32"/>
      <c r="C18" s="121"/>
      <c r="D18" s="394"/>
      <c r="E18" s="394"/>
      <c r="F18" s="394"/>
      <c r="G18" s="394"/>
      <c r="H18" s="31"/>
      <c r="I18" s="287"/>
      <c r="J18" s="287"/>
      <c r="K18" s="287"/>
      <c r="L18" s="287"/>
    </row>
    <row r="19" spans="1:12" ht="21" customHeight="1" x14ac:dyDescent="0.25">
      <c r="A19" s="32"/>
      <c r="B19" s="32"/>
      <c r="C19" s="121"/>
      <c r="D19" s="394"/>
      <c r="E19" s="394"/>
      <c r="F19" s="394"/>
      <c r="G19" s="394"/>
      <c r="H19" s="31"/>
      <c r="I19" s="10"/>
      <c r="J19" s="135"/>
      <c r="K19" s="135"/>
      <c r="L19" s="302"/>
    </row>
    <row r="20" spans="1:12" ht="21" hidden="1" customHeight="1" x14ac:dyDescent="0.25">
      <c r="A20" s="166" t="s">
        <v>316</v>
      </c>
      <c r="B20" s="166"/>
      <c r="C20" s="166"/>
      <c r="D20" s="166"/>
      <c r="E20" s="166"/>
      <c r="F20" s="166"/>
      <c r="G20" s="166"/>
      <c r="H20" s="166"/>
      <c r="I20" s="166"/>
      <c r="J20" s="166"/>
    </row>
    <row r="21" spans="1:12" ht="21" hidden="1" customHeight="1" x14ac:dyDescent="0.25">
      <c r="A21" s="174">
        <v>1</v>
      </c>
      <c r="B21" s="174" t="s">
        <v>433</v>
      </c>
      <c r="C21" s="2420" t="s">
        <v>436</v>
      </c>
      <c r="D21" s="2449"/>
      <c r="E21" s="2449"/>
      <c r="F21" s="2449"/>
      <c r="G21" s="2449"/>
      <c r="H21" s="2421"/>
      <c r="I21" s="2421"/>
      <c r="J21" s="2422"/>
    </row>
    <row r="22" spans="1:12" ht="21" hidden="1" customHeight="1" x14ac:dyDescent="0.25">
      <c r="A22" s="179">
        <v>2</v>
      </c>
      <c r="B22" s="15" t="s">
        <v>424</v>
      </c>
      <c r="C22" s="139">
        <v>29</v>
      </c>
      <c r="D22" s="184"/>
      <c r="E22" s="184"/>
      <c r="F22" s="184"/>
      <c r="G22" s="184"/>
      <c r="H22" s="184"/>
      <c r="I22" s="184"/>
      <c r="J22" s="185"/>
    </row>
    <row r="23" spans="1:12" ht="21" hidden="1" customHeight="1" x14ac:dyDescent="0.25">
      <c r="A23" s="174">
        <v>3</v>
      </c>
      <c r="B23" s="2" t="s">
        <v>425</v>
      </c>
      <c r="C23" s="174" t="s">
        <v>429</v>
      </c>
      <c r="D23" s="395"/>
      <c r="E23" s="395"/>
      <c r="F23" s="395"/>
      <c r="G23" s="395"/>
      <c r="H23" s="132"/>
      <c r="I23" s="132"/>
      <c r="J23" s="180"/>
    </row>
    <row r="24" spans="1:12" ht="21" hidden="1" customHeight="1" x14ac:dyDescent="0.25">
      <c r="A24" s="174">
        <v>4</v>
      </c>
      <c r="B24" s="2" t="s">
        <v>426</v>
      </c>
      <c r="C24" s="2552" t="s">
        <v>437</v>
      </c>
      <c r="D24" s="2715"/>
      <c r="E24" s="2715"/>
      <c r="F24" s="2715"/>
      <c r="G24" s="2715"/>
      <c r="H24" s="2553"/>
      <c r="I24" s="2553"/>
      <c r="J24" s="2554"/>
    </row>
    <row r="25" spans="1:12" ht="21" hidden="1" customHeight="1" x14ac:dyDescent="0.25">
      <c r="A25" s="174">
        <v>5</v>
      </c>
      <c r="B25" s="2" t="s">
        <v>428</v>
      </c>
      <c r="C25" s="127" t="s">
        <v>438</v>
      </c>
      <c r="D25" s="395"/>
      <c r="E25" s="395"/>
      <c r="F25" s="395"/>
      <c r="G25" s="395"/>
      <c r="H25" s="132"/>
      <c r="I25" s="132"/>
      <c r="J25" s="180"/>
      <c r="K25" s="163"/>
      <c r="L25" s="163"/>
    </row>
    <row r="26" spans="1:12" ht="21" customHeight="1" x14ac:dyDescent="0.25">
      <c r="A26" s="163"/>
      <c r="B26" s="165"/>
      <c r="C26" s="165"/>
      <c r="D26" s="165"/>
      <c r="E26" s="165"/>
      <c r="F26" s="165"/>
      <c r="G26" s="165"/>
      <c r="H26" s="191"/>
      <c r="I26" s="165"/>
      <c r="J26" s="163"/>
      <c r="K26" s="163"/>
      <c r="L26" s="163"/>
    </row>
    <row r="27" spans="1:12" ht="21" customHeight="1" x14ac:dyDescent="0.25">
      <c r="A27" s="163"/>
      <c r="B27" s="165"/>
      <c r="C27" s="165"/>
      <c r="D27" s="165"/>
      <c r="E27" s="165"/>
      <c r="F27" s="165"/>
      <c r="G27" s="165"/>
      <c r="H27" s="191"/>
      <c r="I27" s="2714"/>
      <c r="J27" s="2714"/>
      <c r="K27" s="163"/>
      <c r="L27" s="163"/>
    </row>
    <row r="28" spans="1:12" ht="21" customHeight="1" x14ac:dyDescent="0.25"/>
  </sheetData>
  <mergeCells count="23">
    <mergeCell ref="C5:C7"/>
    <mergeCell ref="I27:J27"/>
    <mergeCell ref="I5:K5"/>
    <mergeCell ref="J4:K4"/>
    <mergeCell ref="C21:J21"/>
    <mergeCell ref="C24:J24"/>
    <mergeCell ref="D5:H5"/>
    <mergeCell ref="L6:M6"/>
    <mergeCell ref="A1:B1"/>
    <mergeCell ref="B15:R15"/>
    <mergeCell ref="I6:K6"/>
    <mergeCell ref="L5:M5"/>
    <mergeCell ref="N5:R5"/>
    <mergeCell ref="M3:N3"/>
    <mergeCell ref="O3:P3"/>
    <mergeCell ref="Q3:R3"/>
    <mergeCell ref="M4:N4"/>
    <mergeCell ref="O4:P4"/>
    <mergeCell ref="Q4:R4"/>
    <mergeCell ref="A2:K2"/>
    <mergeCell ref="J3:K3"/>
    <mergeCell ref="A5:A7"/>
    <mergeCell ref="B5:B7"/>
  </mergeCells>
  <pageMargins left="0.7" right="0.7" top="0.75" bottom="0.75" header="0.3" footer="0.3"/>
  <pageSetup paperSize="9" scale="52"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Q85"/>
  <sheetViews>
    <sheetView view="pageBreakPreview" zoomScale="90" zoomScaleNormal="70" zoomScaleSheetLayoutView="90" workbookViewId="0">
      <selection sqref="A1:D1"/>
    </sheetView>
  </sheetViews>
  <sheetFormatPr defaultRowHeight="15" x14ac:dyDescent="0.25"/>
  <cols>
    <col min="2" max="2" width="34" customWidth="1"/>
    <col min="3" max="6" width="11" style="390" hidden="1" customWidth="1"/>
    <col min="7" max="7" width="13.5703125" hidden="1" customWidth="1"/>
    <col min="8" max="8" width="10.5703125" hidden="1" customWidth="1"/>
    <col min="9" max="9" width="8.42578125" hidden="1" customWidth="1"/>
    <col min="10" max="10" width="8.28515625" hidden="1" customWidth="1"/>
    <col min="11" max="11" width="11" style="301" customWidth="1"/>
    <col min="12" max="12" width="9.5703125" bestFit="1" customWidth="1"/>
    <col min="13" max="13" width="12.85546875" customWidth="1"/>
    <col min="14" max="17" width="11" hidden="1" customWidth="1"/>
  </cols>
  <sheetData>
    <row r="1" spans="1:17" s="301" customFormat="1" x14ac:dyDescent="0.25">
      <c r="A1" s="2480"/>
      <c r="B1" s="2481"/>
      <c r="C1" s="1762"/>
      <c r="D1" s="1762"/>
      <c r="E1" s="1762"/>
      <c r="F1" s="1762"/>
      <c r="G1" s="1231"/>
      <c r="H1" s="1231"/>
      <c r="I1" s="1231"/>
      <c r="J1" s="1231"/>
      <c r="K1" s="1231"/>
      <c r="L1" s="1231"/>
      <c r="M1" s="1231"/>
      <c r="N1" s="1231"/>
      <c r="O1" s="1231"/>
      <c r="P1" s="1231"/>
      <c r="Q1" s="1587"/>
    </row>
    <row r="2" spans="1:17" ht="21" customHeight="1" x14ac:dyDescent="0.25">
      <c r="A2" s="1705" t="str">
        <f>'F29'!A2</f>
        <v>Name of Transmission Licensee: Uttar Pradesh Power Transmission Corporation Limited</v>
      </c>
      <c r="B2" s="1706"/>
      <c r="C2" s="1706"/>
      <c r="D2" s="1706"/>
      <c r="E2" s="1706"/>
      <c r="F2" s="1706"/>
      <c r="G2" s="1706"/>
      <c r="H2" s="1706"/>
      <c r="I2" s="1706"/>
      <c r="J2" s="1706"/>
      <c r="K2" s="1677"/>
      <c r="L2" s="1449"/>
      <c r="M2" s="1449"/>
      <c r="N2" s="1449"/>
      <c r="O2" s="1449"/>
      <c r="P2" s="1449"/>
      <c r="Q2" s="1609"/>
    </row>
    <row r="3" spans="1:17" ht="21" customHeight="1" x14ac:dyDescent="0.25">
      <c r="A3" s="1538" t="s">
        <v>36</v>
      </c>
      <c r="B3" s="1539"/>
      <c r="C3" s="1539"/>
      <c r="D3" s="1539"/>
      <c r="E3" s="1539"/>
      <c r="F3" s="1539"/>
      <c r="G3" s="1539"/>
      <c r="H3" s="1539"/>
      <c r="I3" s="2305"/>
      <c r="J3" s="2305"/>
      <c r="K3" s="1545"/>
      <c r="L3" s="2279" t="s">
        <v>737</v>
      </c>
      <c r="M3" s="2279"/>
      <c r="N3" s="2305"/>
      <c r="O3" s="2305"/>
      <c r="P3" s="2305"/>
      <c r="Q3" s="2306"/>
    </row>
    <row r="4" spans="1:17" ht="21" customHeight="1" thickBot="1" x14ac:dyDescent="0.3">
      <c r="A4" s="1482"/>
      <c r="B4" s="1449"/>
      <c r="C4" s="1449"/>
      <c r="D4" s="1449"/>
      <c r="E4" s="1449"/>
      <c r="F4" s="1449"/>
      <c r="G4" s="1449"/>
      <c r="H4" s="1449"/>
      <c r="I4" s="2716"/>
      <c r="J4" s="2716"/>
      <c r="K4" s="1469"/>
      <c r="L4" s="2716" t="s">
        <v>392</v>
      </c>
      <c r="M4" s="2716"/>
      <c r="N4" s="2716"/>
      <c r="O4" s="2716"/>
      <c r="P4" s="1449"/>
      <c r="Q4" s="1609"/>
    </row>
    <row r="5" spans="1:17" ht="21" customHeight="1" x14ac:dyDescent="0.25">
      <c r="A5" s="2492" t="s">
        <v>333</v>
      </c>
      <c r="B5" s="2690" t="s">
        <v>48</v>
      </c>
      <c r="C5" s="2509" t="s">
        <v>946</v>
      </c>
      <c r="D5" s="2510"/>
      <c r="E5" s="2510"/>
      <c r="F5" s="2510"/>
      <c r="G5" s="2511"/>
      <c r="H5" s="2312" t="s">
        <v>994</v>
      </c>
      <c r="I5" s="2312"/>
      <c r="J5" s="2312"/>
      <c r="K5" s="2197" t="s">
        <v>757</v>
      </c>
      <c r="L5" s="2198"/>
      <c r="M5" s="2312" t="s">
        <v>1111</v>
      </c>
      <c r="N5" s="2312"/>
      <c r="O5" s="2312"/>
      <c r="P5" s="2312"/>
      <c r="Q5" s="2693"/>
    </row>
    <row r="6" spans="1:17" s="257" customFormat="1" x14ac:dyDescent="0.25">
      <c r="A6" s="2493"/>
      <c r="B6" s="2329"/>
      <c r="C6" s="1446" t="s">
        <v>1191</v>
      </c>
      <c r="D6" s="1446" t="s">
        <v>841</v>
      </c>
      <c r="E6" s="1446" t="s">
        <v>842</v>
      </c>
      <c r="F6" s="1446" t="s">
        <v>843</v>
      </c>
      <c r="G6" s="1446" t="s">
        <v>844</v>
      </c>
      <c r="H6" s="2199" t="s">
        <v>845</v>
      </c>
      <c r="I6" s="2253"/>
      <c r="J6" s="2200"/>
      <c r="K6" s="2199" t="s">
        <v>758</v>
      </c>
      <c r="L6" s="2200"/>
      <c r="M6" s="1446" t="s">
        <v>759</v>
      </c>
      <c r="N6" s="1446" t="s">
        <v>759</v>
      </c>
      <c r="O6" s="1446" t="s">
        <v>760</v>
      </c>
      <c r="P6" s="1446" t="s">
        <v>761</v>
      </c>
      <c r="Q6" s="1453" t="s">
        <v>762</v>
      </c>
    </row>
    <row r="7" spans="1:17" ht="30" x14ac:dyDescent="0.25">
      <c r="A7" s="2494"/>
      <c r="B7" s="2330"/>
      <c r="C7" s="1446" t="s">
        <v>763</v>
      </c>
      <c r="D7" s="1446" t="s">
        <v>763</v>
      </c>
      <c r="E7" s="1446" t="s">
        <v>763</v>
      </c>
      <c r="F7" s="1446" t="s">
        <v>763</v>
      </c>
      <c r="G7" s="1446" t="s">
        <v>763</v>
      </c>
      <c r="H7" s="280" t="s">
        <v>764</v>
      </c>
      <c r="I7" s="887" t="s">
        <v>765</v>
      </c>
      <c r="J7" s="887" t="s">
        <v>766</v>
      </c>
      <c r="K7" s="1425" t="s">
        <v>764</v>
      </c>
      <c r="L7" s="1425" t="s">
        <v>767</v>
      </c>
      <c r="M7" s="887" t="s">
        <v>768</v>
      </c>
      <c r="N7" s="887" t="s">
        <v>768</v>
      </c>
      <c r="O7" s="887" t="s">
        <v>768</v>
      </c>
      <c r="P7" s="887" t="s">
        <v>768</v>
      </c>
      <c r="Q7" s="928" t="s">
        <v>768</v>
      </c>
    </row>
    <row r="8" spans="1:17" ht="30" x14ac:dyDescent="0.25">
      <c r="A8" s="1475">
        <v>1</v>
      </c>
      <c r="B8" s="312" t="s">
        <v>349</v>
      </c>
      <c r="C8" s="665">
        <v>327.64</v>
      </c>
      <c r="D8" s="362">
        <v>473.89</v>
      </c>
      <c r="E8" s="362">
        <v>427.04</v>
      </c>
      <c r="F8" s="636">
        <v>456.94</v>
      </c>
      <c r="G8" s="666">
        <v>281.67</v>
      </c>
      <c r="H8" s="666">
        <v>631.65</v>
      </c>
      <c r="I8" s="746">
        <v>107.6922</v>
      </c>
      <c r="J8" s="746">
        <v>107.6922</v>
      </c>
      <c r="K8" s="666">
        <v>298.36</v>
      </c>
      <c r="L8" s="746">
        <v>162.48986953828538</v>
      </c>
      <c r="M8" s="746">
        <v>174.40136919775341</v>
      </c>
      <c r="N8" s="746">
        <v>162.48986953828538</v>
      </c>
      <c r="O8" s="746">
        <v>174.40136919775341</v>
      </c>
      <c r="P8" s="746">
        <v>197.44915873414641</v>
      </c>
      <c r="Q8" s="1194">
        <v>219.29628011647006</v>
      </c>
    </row>
    <row r="9" spans="1:17" x14ac:dyDescent="0.25">
      <c r="A9" s="1475">
        <v>2</v>
      </c>
      <c r="B9" s="312" t="s">
        <v>1006</v>
      </c>
      <c r="C9" s="362"/>
      <c r="D9" s="362"/>
      <c r="E9" s="362"/>
      <c r="F9" s="636"/>
      <c r="G9" s="666"/>
      <c r="H9" s="666"/>
      <c r="I9" s="666"/>
      <c r="J9" s="666"/>
      <c r="K9" s="666"/>
      <c r="L9" s="666"/>
      <c r="M9" s="666"/>
      <c r="N9" s="666"/>
      <c r="O9" s="666"/>
      <c r="P9" s="666"/>
      <c r="Q9" s="1031"/>
    </row>
    <row r="10" spans="1:17" x14ac:dyDescent="0.25">
      <c r="A10" s="1195"/>
      <c r="B10" s="13" t="s">
        <v>1005</v>
      </c>
      <c r="C10" s="362">
        <v>82.26</v>
      </c>
      <c r="D10" s="362">
        <v>99.24</v>
      </c>
      <c r="E10" s="362">
        <v>242.13</v>
      </c>
      <c r="F10" s="636">
        <v>372.09</v>
      </c>
      <c r="G10" s="666">
        <v>308.36</v>
      </c>
      <c r="H10" s="573">
        <v>327.63</v>
      </c>
      <c r="I10" s="747">
        <v>278.84460000000001</v>
      </c>
      <c r="J10" s="746">
        <v>278.84460000000001</v>
      </c>
      <c r="K10" s="666">
        <v>371.63</v>
      </c>
      <c r="L10" s="746">
        <v>386.17615932967897</v>
      </c>
      <c r="M10" s="746">
        <v>406.6351899932514</v>
      </c>
      <c r="N10" s="746">
        <v>386.17615932967897</v>
      </c>
      <c r="O10" s="746">
        <v>406.6351899932514</v>
      </c>
      <c r="P10" s="746">
        <v>452.52746820418525</v>
      </c>
      <c r="Q10" s="1194">
        <v>476.50169117063831</v>
      </c>
    </row>
    <row r="11" spans="1:17" x14ac:dyDescent="0.25">
      <c r="A11" s="1195"/>
      <c r="B11" s="13" t="s">
        <v>350</v>
      </c>
      <c r="C11" s="1124"/>
      <c r="D11" s="362"/>
      <c r="E11" s="362"/>
      <c r="F11" s="636"/>
      <c r="G11" s="666"/>
      <c r="H11" s="573"/>
      <c r="I11" s="666"/>
      <c r="J11" s="666"/>
      <c r="K11" s="666"/>
      <c r="L11" s="666"/>
      <c r="M11" s="666"/>
      <c r="N11" s="666"/>
      <c r="O11" s="666"/>
      <c r="P11" s="666"/>
      <c r="Q11" s="1031"/>
    </row>
    <row r="12" spans="1:17" x14ac:dyDescent="0.25">
      <c r="A12" s="1195"/>
      <c r="B12" s="13" t="s">
        <v>351</v>
      </c>
      <c r="C12" s="362">
        <v>5.56</v>
      </c>
      <c r="D12" s="362">
        <v>6.91</v>
      </c>
      <c r="E12" s="744">
        <v>0</v>
      </c>
      <c r="F12" s="745">
        <v>0</v>
      </c>
      <c r="G12" s="739">
        <v>0</v>
      </c>
      <c r="H12" s="748">
        <v>0</v>
      </c>
      <c r="I12" s="739">
        <v>0</v>
      </c>
      <c r="J12" s="739">
        <v>0</v>
      </c>
      <c r="K12" s="739">
        <v>0</v>
      </c>
      <c r="L12" s="739">
        <v>0</v>
      </c>
      <c r="M12" s="739">
        <v>0</v>
      </c>
      <c r="N12" s="739">
        <v>0</v>
      </c>
      <c r="O12" s="739">
        <v>0</v>
      </c>
      <c r="P12" s="739">
        <v>0</v>
      </c>
      <c r="Q12" s="1026">
        <v>0</v>
      </c>
    </row>
    <row r="13" spans="1:17" x14ac:dyDescent="0.25">
      <c r="A13" s="1195"/>
      <c r="B13" s="13" t="s">
        <v>352</v>
      </c>
      <c r="C13" s="362"/>
      <c r="D13" s="362"/>
      <c r="E13" s="362"/>
      <c r="F13" s="636"/>
      <c r="G13" s="666"/>
      <c r="H13" s="666"/>
      <c r="I13" s="666"/>
      <c r="J13" s="666"/>
      <c r="K13" s="666"/>
      <c r="L13" s="666"/>
      <c r="M13" s="666"/>
      <c r="N13" s="666"/>
      <c r="O13" s="666"/>
      <c r="P13" s="666"/>
      <c r="Q13" s="1031"/>
    </row>
    <row r="14" spans="1:17" x14ac:dyDescent="0.25">
      <c r="A14" s="1195"/>
      <c r="B14" s="13" t="s">
        <v>353</v>
      </c>
      <c r="C14" s="1124"/>
      <c r="D14" s="665"/>
      <c r="E14" s="665"/>
      <c r="F14" s="667"/>
      <c r="G14" s="668"/>
      <c r="H14" s="668"/>
      <c r="I14" s="668"/>
      <c r="J14" s="668"/>
      <c r="K14" s="668"/>
      <c r="L14" s="668"/>
      <c r="M14" s="668"/>
      <c r="N14" s="668"/>
      <c r="O14" s="668"/>
      <c r="P14" s="668"/>
      <c r="Q14" s="1196"/>
    </row>
    <row r="15" spans="1:17" x14ac:dyDescent="0.25">
      <c r="A15" s="979"/>
      <c r="B15" s="115" t="s">
        <v>354</v>
      </c>
      <c r="C15" s="664">
        <f>SUM(C10:C14)</f>
        <v>87.820000000000007</v>
      </c>
      <c r="D15" s="664">
        <f>SUM(D10:D14)</f>
        <v>106.14999999999999</v>
      </c>
      <c r="E15" s="664">
        <f>SUM(E10:E14)</f>
        <v>242.13</v>
      </c>
      <c r="F15" s="664">
        <f>SUM(F10:F14)</f>
        <v>372.09</v>
      </c>
      <c r="G15" s="664">
        <f>SUM(G10:G14)</f>
        <v>308.36</v>
      </c>
      <c r="H15" s="743">
        <f t="shared" ref="H15" si="0">SUM(H10:H14)</f>
        <v>327.63</v>
      </c>
      <c r="I15" s="743">
        <f>SUM(I10:I14)</f>
        <v>278.84460000000001</v>
      </c>
      <c r="J15" s="743">
        <f t="shared" ref="J15" si="1">SUM(J10:J14)</f>
        <v>278.84460000000001</v>
      </c>
      <c r="K15" s="743">
        <f>SUM(K10:K14)</f>
        <v>371.63</v>
      </c>
      <c r="L15" s="743">
        <f t="shared" ref="L15:Q15" si="2">SUM(L10:L14)</f>
        <v>386.17615932967897</v>
      </c>
      <c r="M15" s="743">
        <f t="shared" si="2"/>
        <v>406.6351899932514</v>
      </c>
      <c r="N15" s="743">
        <f t="shared" si="2"/>
        <v>386.17615932967897</v>
      </c>
      <c r="O15" s="743">
        <f t="shared" si="2"/>
        <v>406.6351899932514</v>
      </c>
      <c r="P15" s="743">
        <f t="shared" si="2"/>
        <v>452.52746820418525</v>
      </c>
      <c r="Q15" s="936">
        <f t="shared" si="2"/>
        <v>476.50169117063831</v>
      </c>
    </row>
    <row r="16" spans="1:17" ht="15.75" thickBot="1" x14ac:dyDescent="0.3">
      <c r="A16" s="1197"/>
      <c r="B16" s="1198" t="s">
        <v>355</v>
      </c>
      <c r="C16" s="1199">
        <f>C15+C8</f>
        <v>415.46</v>
      </c>
      <c r="D16" s="1199">
        <f>D15+D8</f>
        <v>580.04</v>
      </c>
      <c r="E16" s="1199">
        <f>E15+E8</f>
        <v>669.17000000000007</v>
      </c>
      <c r="F16" s="1199">
        <f>F15+F8</f>
        <v>829.03</v>
      </c>
      <c r="G16" s="1199">
        <f>G15+G8</f>
        <v>590.03</v>
      </c>
      <c r="H16" s="938">
        <f t="shared" ref="H16" si="3">H15+H8</f>
        <v>959.28</v>
      </c>
      <c r="I16" s="938">
        <f t="shared" ref="I16" si="4">I15+I8</f>
        <v>386.53680000000003</v>
      </c>
      <c r="J16" s="938">
        <f t="shared" ref="J16" si="5">J15+J8</f>
        <v>386.53680000000003</v>
      </c>
      <c r="K16" s="938">
        <f t="shared" ref="K16" si="6">K15+K8</f>
        <v>669.99</v>
      </c>
      <c r="L16" s="938">
        <f t="shared" ref="L16:Q16" si="7">L15+L8</f>
        <v>548.66602886796431</v>
      </c>
      <c r="M16" s="938">
        <f t="shared" si="7"/>
        <v>581.03655919100481</v>
      </c>
      <c r="N16" s="938">
        <f t="shared" si="7"/>
        <v>548.66602886796431</v>
      </c>
      <c r="O16" s="938">
        <f t="shared" si="7"/>
        <v>581.03655919100481</v>
      </c>
      <c r="P16" s="938">
        <f t="shared" si="7"/>
        <v>649.97662693833172</v>
      </c>
      <c r="Q16" s="939">
        <f t="shared" si="7"/>
        <v>695.79797128710834</v>
      </c>
    </row>
    <row r="17" spans="1:17" ht="21" customHeight="1" x14ac:dyDescent="0.25">
      <c r="A17" s="1482"/>
      <c r="B17" s="1449"/>
      <c r="C17" s="1449"/>
      <c r="D17" s="1449"/>
      <c r="E17" s="1449"/>
      <c r="F17" s="1449"/>
      <c r="G17" s="1449"/>
      <c r="H17" s="1449"/>
      <c r="I17" s="1449"/>
      <c r="J17" s="1449"/>
      <c r="K17" s="1449"/>
      <c r="L17" s="1449"/>
      <c r="M17" s="1449"/>
      <c r="N17" s="1449"/>
      <c r="O17" s="1449"/>
      <c r="P17" s="1449"/>
      <c r="Q17" s="1609"/>
    </row>
    <row r="18" spans="1:17" ht="21" customHeight="1" thickBot="1" x14ac:dyDescent="0.3">
      <c r="A18" s="2201" t="s">
        <v>533</v>
      </c>
      <c r="B18" s="2202"/>
      <c r="C18" s="2202"/>
      <c r="D18" s="2202"/>
      <c r="E18" s="2202"/>
      <c r="F18" s="2202"/>
      <c r="G18" s="2202"/>
      <c r="H18" s="2202"/>
      <c r="I18" s="2202"/>
      <c r="J18" s="2202"/>
      <c r="K18" s="2202"/>
      <c r="L18" s="2202"/>
      <c r="M18" s="2202"/>
      <c r="N18" s="1659"/>
      <c r="O18" s="1659"/>
      <c r="P18" s="1659"/>
      <c r="Q18" s="1591"/>
    </row>
    <row r="19" spans="1:17" ht="21" customHeight="1" x14ac:dyDescent="0.25">
      <c r="H19" s="287"/>
      <c r="I19" s="287"/>
      <c r="J19" s="287"/>
      <c r="K19" s="287"/>
    </row>
    <row r="20" spans="1:17" ht="21" customHeight="1" x14ac:dyDescent="0.25">
      <c r="I20" s="135"/>
      <c r="J20" s="135"/>
      <c r="K20" s="302"/>
    </row>
    <row r="21" spans="1:17" ht="21" hidden="1" customHeight="1" x14ac:dyDescent="0.25">
      <c r="A21" s="166" t="s">
        <v>316</v>
      </c>
      <c r="B21" s="166"/>
      <c r="C21" s="166"/>
      <c r="D21" s="166"/>
      <c r="E21" s="166"/>
      <c r="F21" s="166"/>
      <c r="G21" s="166"/>
      <c r="H21" s="166"/>
      <c r="I21" s="166"/>
      <c r="J21" s="166"/>
      <c r="K21" s="166"/>
    </row>
    <row r="22" spans="1:17" ht="21" hidden="1" customHeight="1" x14ac:dyDescent="0.25">
      <c r="A22" s="174">
        <v>1</v>
      </c>
      <c r="B22" s="174" t="s">
        <v>433</v>
      </c>
      <c r="C22" s="392"/>
      <c r="D22" s="392"/>
      <c r="E22" s="392"/>
      <c r="F22" s="392"/>
      <c r="G22" s="2420" t="s">
        <v>435</v>
      </c>
      <c r="H22" s="2421"/>
      <c r="I22" s="2421"/>
      <c r="J22" s="2422"/>
      <c r="K22" s="325"/>
    </row>
    <row r="23" spans="1:17" ht="21" hidden="1" customHeight="1" x14ac:dyDescent="0.25">
      <c r="A23" s="179">
        <v>2</v>
      </c>
      <c r="B23" s="15" t="s">
        <v>424</v>
      </c>
      <c r="C23" s="397"/>
      <c r="D23" s="397"/>
      <c r="E23" s="397"/>
      <c r="F23" s="397"/>
      <c r="G23" s="139" t="s">
        <v>423</v>
      </c>
      <c r="H23" s="184"/>
      <c r="I23" s="184"/>
      <c r="J23" s="185"/>
      <c r="K23" s="346"/>
    </row>
    <row r="24" spans="1:17" ht="21" hidden="1" customHeight="1" x14ac:dyDescent="0.25">
      <c r="A24" s="174">
        <v>3</v>
      </c>
      <c r="B24" s="2" t="s">
        <v>425</v>
      </c>
      <c r="C24" s="398"/>
      <c r="D24" s="398"/>
      <c r="E24" s="398"/>
      <c r="F24" s="398"/>
      <c r="G24" s="127" t="s">
        <v>423</v>
      </c>
      <c r="H24" s="132"/>
      <c r="I24" s="132"/>
      <c r="J24" s="180"/>
      <c r="K24" s="346"/>
    </row>
    <row r="25" spans="1:17" ht="21" hidden="1" customHeight="1" x14ac:dyDescent="0.25">
      <c r="A25" s="174">
        <v>4</v>
      </c>
      <c r="B25" s="2" t="s">
        <v>426</v>
      </c>
      <c r="C25" s="398"/>
      <c r="D25" s="398"/>
      <c r="E25" s="398"/>
      <c r="F25" s="398"/>
      <c r="G25" s="2552" t="s">
        <v>430</v>
      </c>
      <c r="H25" s="2553"/>
      <c r="I25" s="2553"/>
      <c r="J25" s="2554"/>
      <c r="K25" s="347"/>
    </row>
    <row r="26" spans="1:17" ht="21" hidden="1" customHeight="1" x14ac:dyDescent="0.25">
      <c r="A26" s="174">
        <v>5</v>
      </c>
      <c r="B26" s="2" t="s">
        <v>428</v>
      </c>
      <c r="C26" s="398"/>
      <c r="D26" s="398"/>
      <c r="E26" s="398"/>
      <c r="F26" s="398"/>
      <c r="G26" s="127" t="s">
        <v>488</v>
      </c>
      <c r="H26" s="132"/>
      <c r="I26" s="132"/>
      <c r="J26" s="180"/>
      <c r="K26" s="346"/>
    </row>
    <row r="27" spans="1:17" ht="21" customHeight="1" x14ac:dyDescent="0.25"/>
    <row r="28" spans="1:17" ht="21" customHeight="1" x14ac:dyDescent="0.25"/>
    <row r="29" spans="1:17" ht="21" customHeight="1" x14ac:dyDescent="0.25"/>
    <row r="30" spans="1:17" ht="21" customHeight="1" x14ac:dyDescent="0.25"/>
    <row r="31" spans="1:17" ht="21" customHeight="1" x14ac:dyDescent="0.25"/>
    <row r="32" spans="1:17"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sheetData>
  <mergeCells count="19">
    <mergeCell ref="G25:J25"/>
    <mergeCell ref="H5:J5"/>
    <mergeCell ref="I4:J4"/>
    <mergeCell ref="I3:J3"/>
    <mergeCell ref="G22:J22"/>
    <mergeCell ref="C5:G5"/>
    <mergeCell ref="A18:M18"/>
    <mergeCell ref="A1:B1"/>
    <mergeCell ref="H6:J6"/>
    <mergeCell ref="K5:L5"/>
    <mergeCell ref="M5:Q5"/>
    <mergeCell ref="L3:M3"/>
    <mergeCell ref="N3:O3"/>
    <mergeCell ref="P3:Q3"/>
    <mergeCell ref="N4:O4"/>
    <mergeCell ref="L4:M4"/>
    <mergeCell ref="A5:A7"/>
    <mergeCell ref="B5:B7"/>
    <mergeCell ref="K6:L6"/>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0000"/>
  </sheetPr>
  <dimension ref="A1:Q26"/>
  <sheetViews>
    <sheetView view="pageBreakPreview" zoomScale="112" zoomScaleNormal="100" zoomScaleSheetLayoutView="112" workbookViewId="0">
      <selection activeCell="G15" sqref="G15"/>
    </sheetView>
  </sheetViews>
  <sheetFormatPr defaultColWidth="9.140625" defaultRowHeight="17.25" customHeight="1" x14ac:dyDescent="0.25"/>
  <cols>
    <col min="1" max="1" width="7" style="486" customWidth="1"/>
    <col min="2" max="2" width="32.5703125" style="486" customWidth="1"/>
    <col min="3" max="6" width="9.85546875" style="486" bestFit="1" customWidth="1"/>
    <col min="7" max="7" width="13.140625" style="486" customWidth="1"/>
    <col min="8" max="8" width="16.140625" style="486" customWidth="1"/>
    <col min="9" max="10" width="13.140625" style="486" customWidth="1"/>
    <col min="11" max="11" width="17.85546875" style="486" customWidth="1"/>
    <col min="12" max="16" width="13.140625" style="486" customWidth="1"/>
    <col min="17" max="16384" width="9.140625" style="486"/>
  </cols>
  <sheetData>
    <row r="1" spans="1:17" ht="17.25" customHeight="1" x14ac:dyDescent="0.25">
      <c r="A1" s="2717" t="s">
        <v>738</v>
      </c>
      <c r="B1" s="2717"/>
      <c r="C1" s="408"/>
      <c r="D1" s="408"/>
      <c r="E1" s="408"/>
      <c r="F1" s="408"/>
    </row>
    <row r="2" spans="1:17" ht="17.25" customHeight="1" x14ac:dyDescent="0.25">
      <c r="A2" s="2718" t="str">
        <f>'F29'!A2</f>
        <v>Name of Transmission Licensee: Uttar Pradesh Power Transmission Corporation Limited</v>
      </c>
      <c r="B2" s="2718"/>
      <c r="C2" s="2718"/>
      <c r="D2" s="2718"/>
      <c r="E2" s="2718"/>
      <c r="F2" s="2718"/>
      <c r="G2" s="2718"/>
      <c r="H2" s="2718"/>
      <c r="I2" s="2718"/>
      <c r="J2" s="2718"/>
    </row>
    <row r="3" spans="1:17" ht="17.25" customHeight="1" x14ac:dyDescent="0.25">
      <c r="A3" s="559" t="s">
        <v>37</v>
      </c>
      <c r="B3" s="559"/>
      <c r="C3" s="559"/>
      <c r="D3" s="559"/>
      <c r="E3" s="559"/>
      <c r="F3" s="559"/>
      <c r="G3" s="559"/>
      <c r="H3" s="559"/>
      <c r="I3" s="2276"/>
      <c r="J3" s="2276"/>
      <c r="K3" s="2276"/>
      <c r="L3" s="2276"/>
      <c r="M3" s="2276"/>
      <c r="N3" s="2276"/>
      <c r="O3" s="2276"/>
      <c r="P3" s="2276"/>
    </row>
    <row r="4" spans="1:17" ht="17.25" customHeight="1" x14ac:dyDescent="0.25">
      <c r="A4" s="487"/>
      <c r="B4" s="488"/>
      <c r="C4" s="488"/>
      <c r="D4" s="488"/>
      <c r="E4" s="488"/>
      <c r="F4" s="488"/>
      <c r="H4" s="487"/>
      <c r="I4" s="2720"/>
      <c r="J4" s="2720"/>
      <c r="K4" s="2720"/>
      <c r="L4" s="2720"/>
      <c r="M4" s="2720"/>
      <c r="N4" s="2720"/>
      <c r="O4" s="2720" t="s">
        <v>392</v>
      </c>
      <c r="P4" s="2720"/>
    </row>
    <row r="5" spans="1:17" ht="15" x14ac:dyDescent="0.25">
      <c r="A5" s="2719" t="s">
        <v>344</v>
      </c>
      <c r="B5" s="2344" t="s">
        <v>48</v>
      </c>
      <c r="C5" s="2199" t="s">
        <v>836</v>
      </c>
      <c r="D5" s="2253"/>
      <c r="E5" s="2253"/>
      <c r="F5" s="2253"/>
      <c r="G5" s="2200"/>
      <c r="H5" s="2320" t="s">
        <v>994</v>
      </c>
      <c r="I5" s="2320"/>
      <c r="J5" s="2320"/>
      <c r="K5" s="387" t="s">
        <v>757</v>
      </c>
      <c r="L5" s="2320" t="s">
        <v>160</v>
      </c>
      <c r="M5" s="2320"/>
      <c r="N5" s="2320"/>
      <c r="O5" s="2320"/>
      <c r="P5" s="2320"/>
    </row>
    <row r="6" spans="1:17" ht="36" customHeight="1" x14ac:dyDescent="0.25">
      <c r="A6" s="2719"/>
      <c r="B6" s="2344"/>
      <c r="C6" s="661" t="s">
        <v>1191</v>
      </c>
      <c r="D6" s="661" t="s">
        <v>841</v>
      </c>
      <c r="E6" s="661" t="s">
        <v>842</v>
      </c>
      <c r="F6" s="661" t="s">
        <v>843</v>
      </c>
      <c r="G6" s="661" t="s">
        <v>844</v>
      </c>
      <c r="H6" s="2199" t="s">
        <v>845</v>
      </c>
      <c r="I6" s="2253"/>
      <c r="J6" s="2200"/>
      <c r="K6" s="2199" t="s">
        <v>846</v>
      </c>
      <c r="L6" s="2200"/>
      <c r="M6" s="661" t="s">
        <v>758</v>
      </c>
      <c r="N6" s="661" t="s">
        <v>759</v>
      </c>
      <c r="O6" s="661" t="s">
        <v>760</v>
      </c>
      <c r="P6" s="661" t="s">
        <v>761</v>
      </c>
      <c r="Q6" s="661" t="s">
        <v>762</v>
      </c>
    </row>
    <row r="7" spans="1:17" ht="17.25" customHeight="1" x14ac:dyDescent="0.25">
      <c r="A7" s="2719"/>
      <c r="B7" s="2344"/>
      <c r="C7" s="382" t="s">
        <v>769</v>
      </c>
      <c r="D7" s="508" t="s">
        <v>769</v>
      </c>
      <c r="E7" s="508" t="s">
        <v>769</v>
      </c>
      <c r="F7" s="508" t="s">
        <v>769</v>
      </c>
      <c r="G7" s="508" t="s">
        <v>769</v>
      </c>
      <c r="H7" s="384" t="s">
        <v>764</v>
      </c>
      <c r="I7" s="383" t="s">
        <v>765</v>
      </c>
      <c r="J7" s="383" t="s">
        <v>766</v>
      </c>
      <c r="K7" s="384" t="s">
        <v>767</v>
      </c>
      <c r="L7" s="383" t="s">
        <v>768</v>
      </c>
      <c r="M7" s="383" t="s">
        <v>768</v>
      </c>
      <c r="N7" s="383" t="s">
        <v>768</v>
      </c>
      <c r="O7" s="383" t="s">
        <v>768</v>
      </c>
      <c r="P7" s="383" t="s">
        <v>768</v>
      </c>
    </row>
    <row r="8" spans="1:17" ht="17.25" customHeight="1" x14ac:dyDescent="0.25">
      <c r="A8" s="489" t="s">
        <v>161</v>
      </c>
      <c r="B8" s="490" t="s">
        <v>413</v>
      </c>
      <c r="C8" s="490"/>
      <c r="D8" s="490"/>
      <c r="E8" s="490"/>
      <c r="F8" s="490"/>
      <c r="G8" s="491">
        <v>100</v>
      </c>
      <c r="H8" s="492"/>
      <c r="I8" s="492"/>
      <c r="J8" s="492"/>
      <c r="K8" s="491">
        <v>100</v>
      </c>
      <c r="L8" s="491">
        <v>100</v>
      </c>
      <c r="M8" s="491">
        <v>100</v>
      </c>
      <c r="N8" s="491">
        <v>100</v>
      </c>
      <c r="O8" s="491">
        <v>100</v>
      </c>
      <c r="P8" s="491">
        <v>100</v>
      </c>
    </row>
    <row r="9" spans="1:17" ht="17.25" customHeight="1" x14ac:dyDescent="0.25">
      <c r="A9" s="493"/>
      <c r="B9" s="494" t="s">
        <v>406</v>
      </c>
      <c r="C9" s="494"/>
      <c r="D9" s="494"/>
      <c r="E9" s="494"/>
      <c r="F9" s="494"/>
      <c r="G9" s="491"/>
      <c r="H9" s="492"/>
      <c r="I9" s="492"/>
      <c r="J9" s="492"/>
      <c r="K9" s="491"/>
      <c r="L9" s="491"/>
      <c r="M9" s="491"/>
      <c r="N9" s="491"/>
      <c r="O9" s="491"/>
      <c r="P9" s="491"/>
    </row>
    <row r="10" spans="1:17" ht="17.25" customHeight="1" x14ac:dyDescent="0.25">
      <c r="A10" s="493"/>
      <c r="B10" s="494" t="s">
        <v>407</v>
      </c>
      <c r="C10" s="494"/>
      <c r="D10" s="494"/>
      <c r="E10" s="494"/>
      <c r="F10" s="494"/>
      <c r="G10" s="491"/>
      <c r="H10" s="492"/>
      <c r="I10" s="492"/>
      <c r="J10" s="495"/>
      <c r="K10" s="491"/>
      <c r="L10" s="491"/>
      <c r="M10" s="491"/>
      <c r="N10" s="491"/>
      <c r="O10" s="491"/>
      <c r="P10" s="491"/>
    </row>
    <row r="11" spans="1:17" ht="17.25" customHeight="1" x14ac:dyDescent="0.25">
      <c r="A11" s="493"/>
      <c r="B11" s="494" t="s">
        <v>409</v>
      </c>
      <c r="C11" s="494"/>
      <c r="D11" s="494"/>
      <c r="E11" s="494"/>
      <c r="F11" s="494"/>
      <c r="G11" s="491"/>
      <c r="H11" s="492"/>
      <c r="I11" s="492"/>
      <c r="J11" s="492"/>
      <c r="K11" s="491"/>
      <c r="L11" s="491"/>
      <c r="M11" s="491"/>
      <c r="N11" s="491"/>
      <c r="O11" s="491"/>
      <c r="P11" s="491"/>
    </row>
    <row r="12" spans="1:17" ht="17.25" customHeight="1" x14ac:dyDescent="0.25">
      <c r="A12" s="496"/>
      <c r="B12" s="494" t="s">
        <v>408</v>
      </c>
      <c r="C12" s="494"/>
      <c r="D12" s="494"/>
      <c r="E12" s="494"/>
      <c r="F12" s="494"/>
      <c r="G12" s="491"/>
      <c r="H12" s="492"/>
      <c r="I12" s="492"/>
      <c r="J12" s="492"/>
      <c r="K12" s="491"/>
      <c r="L12" s="491"/>
      <c r="M12" s="491"/>
      <c r="N12" s="491"/>
      <c r="O12" s="491"/>
      <c r="P12" s="491"/>
    </row>
    <row r="13" spans="1:17" ht="17.25" customHeight="1" x14ac:dyDescent="0.25">
      <c r="A13" s="496"/>
      <c r="B13" s="490" t="s">
        <v>410</v>
      </c>
      <c r="C13" s="490"/>
      <c r="D13" s="490"/>
      <c r="E13" s="490"/>
      <c r="F13" s="490"/>
      <c r="G13" s="497"/>
      <c r="H13" s="498"/>
      <c r="I13" s="498"/>
      <c r="J13" s="498"/>
      <c r="K13" s="497"/>
      <c r="L13" s="497"/>
      <c r="M13" s="497"/>
      <c r="N13" s="497"/>
      <c r="O13" s="497"/>
      <c r="P13" s="497"/>
    </row>
    <row r="14" spans="1:17" ht="17.25" customHeight="1" x14ac:dyDescent="0.25">
      <c r="A14" s="496"/>
      <c r="B14" s="494" t="s">
        <v>199</v>
      </c>
      <c r="C14" s="494"/>
      <c r="D14" s="494"/>
      <c r="E14" s="494"/>
      <c r="F14" s="494"/>
      <c r="G14" s="499"/>
      <c r="H14" s="492"/>
      <c r="I14" s="492"/>
      <c r="J14" s="492"/>
      <c r="K14" s="499"/>
      <c r="L14" s="499"/>
      <c r="M14" s="499"/>
      <c r="N14" s="499"/>
      <c r="O14" s="499"/>
      <c r="P14" s="499"/>
    </row>
    <row r="15" spans="1:17" ht="17.25" customHeight="1" x14ac:dyDescent="0.25">
      <c r="A15" s="496"/>
      <c r="B15" s="494" t="s">
        <v>411</v>
      </c>
      <c r="C15" s="494"/>
      <c r="D15" s="494"/>
      <c r="E15" s="494"/>
      <c r="F15" s="494"/>
      <c r="G15" s="500"/>
      <c r="H15" s="498"/>
      <c r="I15" s="498"/>
      <c r="J15" s="498"/>
      <c r="K15" s="500"/>
      <c r="L15" s="500"/>
      <c r="M15" s="500"/>
      <c r="N15" s="500"/>
      <c r="O15" s="500"/>
      <c r="P15" s="500"/>
    </row>
    <row r="16" spans="1:17" ht="17.25" customHeight="1" x14ac:dyDescent="0.25">
      <c r="A16" s="496"/>
      <c r="B16" s="494" t="s">
        <v>941</v>
      </c>
      <c r="C16" s="494"/>
      <c r="D16" s="494"/>
      <c r="E16" s="494"/>
      <c r="F16" s="494"/>
      <c r="G16" s="500"/>
      <c r="H16" s="498"/>
      <c r="I16" s="498"/>
      <c r="J16" s="498"/>
      <c r="K16" s="500"/>
      <c r="L16" s="500"/>
      <c r="M16" s="500"/>
      <c r="N16" s="500"/>
      <c r="O16" s="500"/>
      <c r="P16" s="500"/>
    </row>
    <row r="17" spans="1:16" ht="17.25" customHeight="1" x14ac:dyDescent="0.25">
      <c r="A17" s="496"/>
      <c r="B17" s="494" t="s">
        <v>942</v>
      </c>
      <c r="C17" s="494"/>
      <c r="D17" s="494"/>
      <c r="E17" s="494"/>
      <c r="F17" s="494"/>
      <c r="G17" s="491"/>
      <c r="H17" s="492"/>
      <c r="I17" s="492"/>
      <c r="J17" s="492"/>
      <c r="K17" s="491"/>
      <c r="L17" s="491"/>
      <c r="M17" s="491"/>
      <c r="N17" s="491"/>
      <c r="O17" s="491"/>
      <c r="P17" s="491"/>
    </row>
    <row r="18" spans="1:16" ht="17.25" customHeight="1" x14ac:dyDescent="0.25">
      <c r="A18" s="496"/>
      <c r="B18" s="494" t="s">
        <v>943</v>
      </c>
      <c r="C18" s="494"/>
      <c r="D18" s="494"/>
      <c r="E18" s="494"/>
      <c r="F18" s="494"/>
      <c r="G18" s="491"/>
      <c r="H18" s="492"/>
      <c r="I18" s="492"/>
      <c r="J18" s="492"/>
      <c r="K18" s="491"/>
      <c r="L18" s="491"/>
      <c r="M18" s="491"/>
      <c r="N18" s="491"/>
      <c r="O18" s="491"/>
      <c r="P18" s="491"/>
    </row>
    <row r="19" spans="1:16" ht="17.25" customHeight="1" x14ac:dyDescent="0.25">
      <c r="A19" s="501" t="s">
        <v>172</v>
      </c>
      <c r="B19" s="490" t="s">
        <v>90</v>
      </c>
      <c r="C19" s="490"/>
      <c r="D19" s="490"/>
      <c r="E19" s="490"/>
      <c r="F19" s="490"/>
      <c r="G19" s="502"/>
      <c r="H19" s="492"/>
      <c r="I19" s="492"/>
      <c r="J19" s="492"/>
      <c r="K19" s="502"/>
      <c r="L19" s="502"/>
      <c r="M19" s="502"/>
      <c r="N19" s="502"/>
      <c r="O19" s="502"/>
      <c r="P19" s="502"/>
    </row>
    <row r="20" spans="1:16" ht="17.25" customHeight="1" x14ac:dyDescent="0.25">
      <c r="A20" s="503"/>
      <c r="B20" s="494" t="s">
        <v>199</v>
      </c>
      <c r="C20" s="494"/>
      <c r="D20" s="494"/>
      <c r="E20" s="494"/>
      <c r="F20" s="494"/>
      <c r="G20" s="504"/>
      <c r="H20" s="492"/>
      <c r="I20" s="492"/>
      <c r="J20" s="492"/>
      <c r="K20" s="504"/>
      <c r="L20" s="504"/>
      <c r="M20" s="504"/>
      <c r="N20" s="504"/>
      <c r="O20" s="504"/>
      <c r="P20" s="504"/>
    </row>
    <row r="21" spans="1:16" ht="17.25" customHeight="1" x14ac:dyDescent="0.25">
      <c r="A21" s="503"/>
      <c r="B21" s="494" t="s">
        <v>411</v>
      </c>
      <c r="C21" s="494"/>
      <c r="D21" s="494"/>
      <c r="E21" s="494"/>
      <c r="F21" s="494"/>
      <c r="G21" s="500"/>
      <c r="H21" s="498"/>
      <c r="I21" s="498"/>
      <c r="J21" s="498"/>
      <c r="K21" s="500"/>
      <c r="L21" s="500"/>
      <c r="M21" s="500"/>
      <c r="N21" s="500"/>
      <c r="O21" s="500"/>
      <c r="P21" s="500"/>
    </row>
    <row r="22" spans="1:16" ht="17.25" customHeight="1" x14ac:dyDescent="0.25">
      <c r="A22" s="503"/>
      <c r="B22" s="494"/>
      <c r="C22" s="494"/>
      <c r="D22" s="494"/>
      <c r="E22" s="494"/>
      <c r="F22" s="494"/>
      <c r="G22" s="491"/>
      <c r="H22" s="492"/>
      <c r="I22" s="492"/>
      <c r="J22" s="492"/>
      <c r="K22" s="491"/>
      <c r="L22" s="491"/>
      <c r="M22" s="491"/>
      <c r="N22" s="491"/>
      <c r="O22" s="491"/>
      <c r="P22" s="491"/>
    </row>
    <row r="23" spans="1:16" ht="29.25" customHeight="1" x14ac:dyDescent="0.25">
      <c r="A23" s="495"/>
      <c r="B23" s="158" t="s">
        <v>412</v>
      </c>
      <c r="C23" s="158"/>
      <c r="D23" s="158"/>
      <c r="E23" s="158"/>
      <c r="F23" s="158"/>
      <c r="G23" s="498"/>
      <c r="H23" s="498"/>
      <c r="I23" s="498"/>
      <c r="J23" s="498"/>
      <c r="K23" s="498"/>
      <c r="L23" s="498"/>
      <c r="M23" s="498"/>
      <c r="N23" s="498"/>
      <c r="O23" s="498"/>
      <c r="P23" s="498"/>
    </row>
    <row r="24" spans="1:16" ht="17.25" customHeight="1" x14ac:dyDescent="0.25">
      <c r="A24" s="505"/>
      <c r="B24" s="506"/>
      <c r="C24" s="506"/>
      <c r="D24" s="506"/>
      <c r="E24" s="506"/>
      <c r="F24" s="506"/>
      <c r="G24" s="506"/>
      <c r="H24" s="506"/>
      <c r="I24" s="506"/>
      <c r="J24" s="506"/>
    </row>
    <row r="26" spans="1:16" ht="17.25" customHeight="1" x14ac:dyDescent="0.25">
      <c r="H26" s="401"/>
      <c r="I26" s="401"/>
      <c r="J26" s="401"/>
    </row>
  </sheetData>
  <mergeCells count="17">
    <mergeCell ref="M3:N3"/>
    <mergeCell ref="K6:L6"/>
    <mergeCell ref="A1:B1"/>
    <mergeCell ref="A2:J2"/>
    <mergeCell ref="I3:J3"/>
    <mergeCell ref="K3:L3"/>
    <mergeCell ref="A5:A7"/>
    <mergeCell ref="B5:B7"/>
    <mergeCell ref="C5:G5"/>
    <mergeCell ref="H5:J5"/>
    <mergeCell ref="L5:P5"/>
    <mergeCell ref="H6:J6"/>
    <mergeCell ref="O3:P3"/>
    <mergeCell ref="I4:J4"/>
    <mergeCell ref="K4:L4"/>
    <mergeCell ref="M4:N4"/>
    <mergeCell ref="O4:P4"/>
  </mergeCells>
  <pageMargins left="0.7" right="0.7" top="0.75" bottom="0.75" header="0.3" footer="0.3"/>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44"/>
  <sheetViews>
    <sheetView view="pageBreakPreview" zoomScale="70" zoomScaleNormal="100" zoomScaleSheetLayoutView="70" workbookViewId="0">
      <selection sqref="A1:D1"/>
    </sheetView>
  </sheetViews>
  <sheetFormatPr defaultColWidth="9.140625" defaultRowHeight="15" x14ac:dyDescent="0.25"/>
  <cols>
    <col min="1" max="1" width="9.140625" style="55"/>
    <col min="2" max="2" width="34.5703125" style="55" customWidth="1"/>
    <col min="3" max="5" width="14.7109375" style="357" hidden="1" customWidth="1"/>
    <col min="6" max="7" width="14.7109375" style="55" hidden="1" customWidth="1"/>
    <col min="8" max="8" width="18.42578125" style="55" hidden="1" customWidth="1"/>
    <col min="9" max="9" width="11.28515625" style="55" hidden="1" customWidth="1"/>
    <col min="10" max="10" width="11.85546875" style="55" hidden="1" customWidth="1"/>
    <col min="11" max="11" width="23.28515625" style="298" hidden="1" customWidth="1"/>
    <col min="12" max="12" width="25.140625" style="55" hidden="1" customWidth="1"/>
    <col min="13" max="13" width="14.7109375" style="55" bestFit="1" customWidth="1"/>
    <col min="14" max="14" width="22.42578125" style="55" customWidth="1"/>
    <col min="15" max="17" width="9.85546875" style="55" hidden="1" customWidth="1"/>
    <col min="18" max="16384" width="9.140625" style="55"/>
  </cols>
  <sheetData>
    <row r="1" spans="1:17" ht="21" customHeight="1" x14ac:dyDescent="0.25">
      <c r="A1" s="1909" t="str">
        <f>'F1'!A1</f>
        <v>Name of Transmission Licensee: Uttar Pradesh Power Transmission Corporation Limited</v>
      </c>
      <c r="B1" s="1910"/>
      <c r="C1" s="1910"/>
      <c r="D1" s="1910"/>
      <c r="E1" s="1910"/>
      <c r="F1" s="1910"/>
      <c r="G1" s="1910"/>
      <c r="H1" s="1910"/>
      <c r="I1" s="1910"/>
      <c r="J1" s="1910"/>
      <c r="K1" s="1816"/>
      <c r="L1" s="1816"/>
      <c r="M1" s="1816"/>
      <c r="N1" s="1816"/>
      <c r="O1" s="1816"/>
      <c r="P1" s="1816"/>
      <c r="Q1" s="1817"/>
    </row>
    <row r="2" spans="1:17" ht="15.75" x14ac:dyDescent="0.25">
      <c r="A2" s="2170" t="s">
        <v>955</v>
      </c>
      <c r="B2" s="2171"/>
      <c r="C2" s="1911"/>
      <c r="D2" s="1911"/>
      <c r="E2" s="1911"/>
      <c r="F2" s="1911"/>
      <c r="G2" s="1911"/>
      <c r="H2" s="1911"/>
      <c r="I2" s="1911"/>
      <c r="J2" s="1911"/>
      <c r="K2" s="1911"/>
      <c r="L2" s="2144" t="s">
        <v>542</v>
      </c>
      <c r="M2" s="2144"/>
      <c r="N2" s="1911"/>
      <c r="O2" s="1911"/>
      <c r="P2" s="1911"/>
      <c r="Q2" s="1912"/>
    </row>
    <row r="3" spans="1:17" ht="16.5" thickBot="1" x14ac:dyDescent="0.3">
      <c r="A3" s="1913"/>
      <c r="B3" s="2151"/>
      <c r="C3" s="2151"/>
      <c r="D3" s="2151"/>
      <c r="E3" s="2151"/>
      <c r="F3" s="2151"/>
      <c r="G3" s="2151"/>
      <c r="H3" s="1914"/>
      <c r="I3" s="1914"/>
      <c r="J3" s="1914"/>
      <c r="K3" s="1914"/>
      <c r="L3" s="1822"/>
      <c r="M3" s="1822"/>
      <c r="N3" s="1822"/>
      <c r="O3" s="1822"/>
      <c r="P3" s="1822"/>
      <c r="Q3" s="1823"/>
    </row>
    <row r="4" spans="1:17" ht="15.75" x14ac:dyDescent="0.25">
      <c r="A4" s="2142" t="s">
        <v>344</v>
      </c>
      <c r="B4" s="2148" t="s">
        <v>48</v>
      </c>
      <c r="C4" s="2139" t="s">
        <v>835</v>
      </c>
      <c r="D4" s="2140"/>
      <c r="E4" s="2140"/>
      <c r="F4" s="2140"/>
      <c r="G4" s="2141"/>
      <c r="H4" s="2150" t="s">
        <v>756</v>
      </c>
      <c r="I4" s="2150"/>
      <c r="J4" s="2150"/>
      <c r="K4" s="2155" t="s">
        <v>757</v>
      </c>
      <c r="L4" s="2156"/>
      <c r="M4" s="1915" t="s">
        <v>757</v>
      </c>
      <c r="N4" s="2014" t="s">
        <v>1111</v>
      </c>
      <c r="O4" s="2014"/>
      <c r="P4" s="2014"/>
      <c r="Q4" s="2027"/>
    </row>
    <row r="5" spans="1:17" s="254" customFormat="1" ht="31.5" x14ac:dyDescent="0.25">
      <c r="A5" s="2143"/>
      <c r="B5" s="2149"/>
      <c r="C5" s="1916" t="s">
        <v>1191</v>
      </c>
      <c r="D5" s="1916" t="s">
        <v>841</v>
      </c>
      <c r="E5" s="1916" t="s">
        <v>842</v>
      </c>
      <c r="F5" s="1916" t="s">
        <v>843</v>
      </c>
      <c r="G5" s="1916" t="s">
        <v>844</v>
      </c>
      <c r="H5" s="2152" t="s">
        <v>845</v>
      </c>
      <c r="I5" s="2153"/>
      <c r="J5" s="2154"/>
      <c r="K5" s="2152" t="s">
        <v>846</v>
      </c>
      <c r="L5" s="2154"/>
      <c r="M5" s="1916" t="s">
        <v>758</v>
      </c>
      <c r="N5" s="1916" t="s">
        <v>759</v>
      </c>
      <c r="O5" s="1916" t="s">
        <v>760</v>
      </c>
      <c r="P5" s="1916" t="s">
        <v>761</v>
      </c>
      <c r="Q5" s="1917" t="s">
        <v>762</v>
      </c>
    </row>
    <row r="6" spans="1:17" ht="31.5" x14ac:dyDescent="0.25">
      <c r="A6" s="2143"/>
      <c r="B6" s="2149"/>
      <c r="C6" s="1916" t="s">
        <v>769</v>
      </c>
      <c r="D6" s="1916" t="s">
        <v>769</v>
      </c>
      <c r="E6" s="1916" t="s">
        <v>769</v>
      </c>
      <c r="F6" s="1916" t="s">
        <v>769</v>
      </c>
      <c r="G6" s="1916" t="s">
        <v>769</v>
      </c>
      <c r="H6" s="1918" t="s">
        <v>764</v>
      </c>
      <c r="I6" s="1918" t="s">
        <v>765</v>
      </c>
      <c r="J6" s="1918" t="s">
        <v>766</v>
      </c>
      <c r="K6" s="1918" t="s">
        <v>764</v>
      </c>
      <c r="L6" s="1918" t="s">
        <v>767</v>
      </c>
      <c r="M6" s="2013" t="s">
        <v>767</v>
      </c>
      <c r="N6" s="1918" t="s">
        <v>768</v>
      </c>
      <c r="O6" s="1918" t="s">
        <v>768</v>
      </c>
      <c r="P6" s="1918" t="s">
        <v>768</v>
      </c>
      <c r="Q6" s="1920" t="s">
        <v>768</v>
      </c>
    </row>
    <row r="7" spans="1:17" ht="15.75" x14ac:dyDescent="0.25">
      <c r="A7" s="1921" t="s">
        <v>161</v>
      </c>
      <c r="B7" s="1922" t="s">
        <v>162</v>
      </c>
      <c r="C7" s="1923"/>
      <c r="D7" s="1924"/>
      <c r="E7" s="1922"/>
      <c r="F7" s="1925"/>
      <c r="G7" s="1925"/>
      <c r="H7" s="2145"/>
      <c r="I7" s="2146"/>
      <c r="J7" s="2147"/>
      <c r="K7" s="2145"/>
      <c r="L7" s="2157"/>
      <c r="M7" s="1925"/>
      <c r="N7" s="1925"/>
      <c r="O7" s="1925"/>
      <c r="P7" s="1925"/>
      <c r="Q7" s="1926"/>
    </row>
    <row r="8" spans="1:17" ht="31.5" x14ac:dyDescent="0.25">
      <c r="A8" s="1927">
        <v>1</v>
      </c>
      <c r="B8" s="1928" t="s">
        <v>163</v>
      </c>
      <c r="C8" s="2158" t="s">
        <v>1327</v>
      </c>
      <c r="D8" s="2159"/>
      <c r="E8" s="2159"/>
      <c r="F8" s="2159"/>
      <c r="G8" s="2159"/>
      <c r="H8" s="2159"/>
      <c r="I8" s="2159"/>
      <c r="J8" s="2159"/>
      <c r="K8" s="2159"/>
      <c r="L8" s="2159"/>
      <c r="M8" s="2159"/>
      <c r="N8" s="2159"/>
      <c r="O8" s="2159"/>
      <c r="P8" s="2159"/>
      <c r="Q8" s="2160"/>
    </row>
    <row r="9" spans="1:17" ht="31.5" x14ac:dyDescent="0.25">
      <c r="A9" s="1927">
        <v>2</v>
      </c>
      <c r="B9" s="1928" t="s">
        <v>164</v>
      </c>
      <c r="C9" s="2161"/>
      <c r="D9" s="2162"/>
      <c r="E9" s="2162"/>
      <c r="F9" s="2162"/>
      <c r="G9" s="2162"/>
      <c r="H9" s="2162"/>
      <c r="I9" s="2162"/>
      <c r="J9" s="2162"/>
      <c r="K9" s="2162"/>
      <c r="L9" s="2162"/>
      <c r="M9" s="2162"/>
      <c r="N9" s="2162"/>
      <c r="O9" s="2162"/>
      <c r="P9" s="2162"/>
      <c r="Q9" s="2163"/>
    </row>
    <row r="10" spans="1:17" ht="31.5" x14ac:dyDescent="0.25">
      <c r="A10" s="1927">
        <v>3</v>
      </c>
      <c r="B10" s="1928" t="s">
        <v>486</v>
      </c>
      <c r="C10" s="2161"/>
      <c r="D10" s="2162"/>
      <c r="E10" s="2162"/>
      <c r="F10" s="2162"/>
      <c r="G10" s="2162"/>
      <c r="H10" s="2162"/>
      <c r="I10" s="2162"/>
      <c r="J10" s="2162"/>
      <c r="K10" s="2162"/>
      <c r="L10" s="2162"/>
      <c r="M10" s="2162"/>
      <c r="N10" s="2162"/>
      <c r="O10" s="2162"/>
      <c r="P10" s="2162"/>
      <c r="Q10" s="2163"/>
    </row>
    <row r="11" spans="1:17" ht="31.5" x14ac:dyDescent="0.25">
      <c r="A11" s="1927">
        <v>4</v>
      </c>
      <c r="B11" s="1928" t="s">
        <v>166</v>
      </c>
      <c r="C11" s="2161"/>
      <c r="D11" s="2162"/>
      <c r="E11" s="2162"/>
      <c r="F11" s="2162"/>
      <c r="G11" s="2162"/>
      <c r="H11" s="2162"/>
      <c r="I11" s="2162"/>
      <c r="J11" s="2162"/>
      <c r="K11" s="2162"/>
      <c r="L11" s="2162"/>
      <c r="M11" s="2162"/>
      <c r="N11" s="2162"/>
      <c r="O11" s="2162"/>
      <c r="P11" s="2162"/>
      <c r="Q11" s="2163"/>
    </row>
    <row r="12" spans="1:17" ht="15.75" x14ac:dyDescent="0.25">
      <c r="A12" s="1927">
        <v>5</v>
      </c>
      <c r="B12" s="1928" t="s">
        <v>168</v>
      </c>
      <c r="C12" s="2164"/>
      <c r="D12" s="2165"/>
      <c r="E12" s="2165"/>
      <c r="F12" s="2165"/>
      <c r="G12" s="2165"/>
      <c r="H12" s="2165"/>
      <c r="I12" s="2165"/>
      <c r="J12" s="2165"/>
      <c r="K12" s="2165"/>
      <c r="L12" s="2165"/>
      <c r="M12" s="2165"/>
      <c r="N12" s="2165"/>
      <c r="O12" s="2165"/>
      <c r="P12" s="2165"/>
      <c r="Q12" s="2166"/>
    </row>
    <row r="13" spans="1:17" ht="15.75" x14ac:dyDescent="0.25">
      <c r="A13" s="1927">
        <v>6</v>
      </c>
      <c r="B13" s="1928" t="s">
        <v>167</v>
      </c>
      <c r="C13" s="1929">
        <v>400</v>
      </c>
      <c r="D13" s="1929">
        <v>400</v>
      </c>
      <c r="E13" s="1929">
        <v>400</v>
      </c>
      <c r="F13" s="1929">
        <v>400</v>
      </c>
      <c r="G13" s="1929">
        <v>400</v>
      </c>
      <c r="H13" s="2136">
        <v>400</v>
      </c>
      <c r="I13" s="2137"/>
      <c r="J13" s="2138"/>
      <c r="K13" s="2136">
        <v>555</v>
      </c>
      <c r="L13" s="2138"/>
      <c r="M13" s="1930">
        <v>555</v>
      </c>
      <c r="N13" s="1930">
        <v>555</v>
      </c>
      <c r="O13" s="1930">
        <v>555</v>
      </c>
      <c r="P13" s="1930">
        <v>555</v>
      </c>
      <c r="Q13" s="1931">
        <v>555</v>
      </c>
    </row>
    <row r="14" spans="1:17" ht="15.75" x14ac:dyDescent="0.25">
      <c r="A14" s="1927">
        <v>7</v>
      </c>
      <c r="B14" s="1928" t="s">
        <v>169</v>
      </c>
      <c r="C14" s="1928"/>
      <c r="D14" s="1928"/>
      <c r="E14" s="1928"/>
      <c r="F14" s="1925"/>
      <c r="G14" s="1925"/>
      <c r="H14" s="2145"/>
      <c r="I14" s="2146"/>
      <c r="J14" s="2147"/>
      <c r="K14" s="2145"/>
      <c r="L14" s="2157"/>
      <c r="M14" s="1925"/>
      <c r="N14" s="1925"/>
      <c r="O14" s="1925"/>
      <c r="P14" s="1925"/>
      <c r="Q14" s="1926"/>
    </row>
    <row r="15" spans="1:17" ht="15.75" x14ac:dyDescent="0.25">
      <c r="A15" s="1927"/>
      <c r="B15" s="1928" t="s">
        <v>170</v>
      </c>
      <c r="C15" s="1928"/>
      <c r="D15" s="1928"/>
      <c r="E15" s="1928"/>
      <c r="F15" s="1925"/>
      <c r="G15" s="1925"/>
      <c r="H15" s="2145"/>
      <c r="I15" s="2146"/>
      <c r="J15" s="2147"/>
      <c r="K15" s="2145"/>
      <c r="L15" s="2157"/>
      <c r="M15" s="1925"/>
      <c r="N15" s="1925"/>
      <c r="O15" s="1925"/>
      <c r="P15" s="1925"/>
      <c r="Q15" s="1926"/>
    </row>
    <row r="16" spans="1:17" ht="15.75" x14ac:dyDescent="0.25">
      <c r="A16" s="1927"/>
      <c r="B16" s="1928" t="s">
        <v>171</v>
      </c>
      <c r="C16" s="1928"/>
      <c r="D16" s="1928"/>
      <c r="E16" s="1928"/>
      <c r="F16" s="1925"/>
      <c r="G16" s="1925"/>
      <c r="H16" s="2145"/>
      <c r="I16" s="2146"/>
      <c r="J16" s="2147"/>
      <c r="K16" s="2145"/>
      <c r="L16" s="2157"/>
      <c r="M16" s="1925"/>
      <c r="N16" s="1925"/>
      <c r="O16" s="1925"/>
      <c r="P16" s="1925"/>
      <c r="Q16" s="1926"/>
    </row>
    <row r="17" spans="1:17" s="405" customFormat="1" ht="47.25" x14ac:dyDescent="0.25">
      <c r="A17" s="1932"/>
      <c r="B17" s="1933" t="s">
        <v>950</v>
      </c>
      <c r="C17" s="1934">
        <f>C13</f>
        <v>400</v>
      </c>
      <c r="D17" s="1934">
        <f t="shared" ref="D17:Q17" si="0">D13</f>
        <v>400</v>
      </c>
      <c r="E17" s="1934">
        <f t="shared" si="0"/>
        <v>400</v>
      </c>
      <c r="F17" s="1934">
        <f t="shared" si="0"/>
        <v>400</v>
      </c>
      <c r="G17" s="1934">
        <f t="shared" si="0"/>
        <v>400</v>
      </c>
      <c r="H17" s="1934">
        <f t="shared" si="0"/>
        <v>400</v>
      </c>
      <c r="I17" s="2172">
        <f>H13</f>
        <v>400</v>
      </c>
      <c r="J17" s="2173"/>
      <c r="K17" s="1934">
        <f t="shared" si="0"/>
        <v>555</v>
      </c>
      <c r="L17" s="1934">
        <f>K13</f>
        <v>555</v>
      </c>
      <c r="M17" s="1934">
        <f t="shared" si="0"/>
        <v>555</v>
      </c>
      <c r="N17" s="1934">
        <f t="shared" si="0"/>
        <v>555</v>
      </c>
      <c r="O17" s="1934">
        <f t="shared" si="0"/>
        <v>555</v>
      </c>
      <c r="P17" s="1934">
        <f t="shared" si="0"/>
        <v>555</v>
      </c>
      <c r="Q17" s="1935">
        <f t="shared" si="0"/>
        <v>555</v>
      </c>
    </row>
    <row r="18" spans="1:17" ht="15.75" x14ac:dyDescent="0.25">
      <c r="A18" s="1927"/>
      <c r="B18" s="1928"/>
      <c r="C18" s="1928"/>
      <c r="D18" s="1928"/>
      <c r="E18" s="1928"/>
      <c r="F18" s="1925"/>
      <c r="G18" s="1925"/>
      <c r="H18" s="2145"/>
      <c r="I18" s="2146"/>
      <c r="J18" s="2147"/>
      <c r="K18" s="2145"/>
      <c r="L18" s="2157"/>
      <c r="M18" s="1925"/>
      <c r="N18" s="1925"/>
      <c r="O18" s="1925"/>
      <c r="P18" s="1925"/>
      <c r="Q18" s="1926"/>
    </row>
    <row r="19" spans="1:17" ht="31.5" x14ac:dyDescent="0.25">
      <c r="A19" s="1921" t="s">
        <v>172</v>
      </c>
      <c r="B19" s="1922" t="s">
        <v>1383</v>
      </c>
      <c r="C19" s="1922"/>
      <c r="D19" s="1922"/>
      <c r="E19" s="1922"/>
      <c r="F19" s="1925"/>
      <c r="G19" s="1925"/>
      <c r="H19" s="2145"/>
      <c r="I19" s="2146"/>
      <c r="J19" s="2147"/>
      <c r="K19" s="2145"/>
      <c r="L19" s="2157"/>
      <c r="M19" s="1925"/>
      <c r="N19" s="1925"/>
      <c r="O19" s="1925"/>
      <c r="P19" s="1925"/>
      <c r="Q19" s="1926"/>
    </row>
    <row r="20" spans="1:17" ht="15.75" x14ac:dyDescent="0.25">
      <c r="A20" s="1927">
        <v>1</v>
      </c>
      <c r="B20" s="1928" t="s">
        <v>1225</v>
      </c>
      <c r="C20" s="1936"/>
      <c r="D20" s="1936"/>
      <c r="E20" s="1936"/>
      <c r="F20" s="1837"/>
      <c r="G20" s="1837"/>
      <c r="H20" s="2168">
        <v>100</v>
      </c>
      <c r="I20" s="2146"/>
      <c r="J20" s="2147"/>
      <c r="K20" s="2168">
        <v>130</v>
      </c>
      <c r="L20" s="2169"/>
      <c r="M20" s="1837">
        <v>130</v>
      </c>
      <c r="N20" s="1837">
        <v>130</v>
      </c>
      <c r="O20" s="1837">
        <v>130</v>
      </c>
      <c r="P20" s="1837">
        <v>130</v>
      </c>
      <c r="Q20" s="1937">
        <v>130</v>
      </c>
    </row>
    <row r="21" spans="1:17" ht="15.75" x14ac:dyDescent="0.25">
      <c r="A21" s="1927">
        <v>2</v>
      </c>
      <c r="B21" s="1928" t="s">
        <v>1227</v>
      </c>
      <c r="C21" s="1837">
        <v>65</v>
      </c>
      <c r="D21" s="1936">
        <v>65</v>
      </c>
      <c r="E21" s="1936">
        <v>65</v>
      </c>
      <c r="F21" s="1837">
        <v>65</v>
      </c>
      <c r="G21" s="1837">
        <v>65</v>
      </c>
      <c r="H21" s="2168">
        <v>65</v>
      </c>
      <c r="I21" s="2146"/>
      <c r="J21" s="2147"/>
      <c r="K21" s="2168">
        <v>65</v>
      </c>
      <c r="L21" s="2169"/>
      <c r="M21" s="1837">
        <v>65</v>
      </c>
      <c r="N21" s="1837">
        <v>65</v>
      </c>
      <c r="O21" s="1837">
        <v>65</v>
      </c>
      <c r="P21" s="1837">
        <v>65</v>
      </c>
      <c r="Q21" s="1937">
        <v>65</v>
      </c>
    </row>
    <row r="22" spans="1:17" ht="15.75" x14ac:dyDescent="0.25">
      <c r="A22" s="1927">
        <v>3</v>
      </c>
      <c r="B22" s="1938" t="s">
        <v>1226</v>
      </c>
      <c r="C22" s="1837">
        <v>15</v>
      </c>
      <c r="D22" s="1936">
        <v>15</v>
      </c>
      <c r="E22" s="1936">
        <v>15</v>
      </c>
      <c r="F22" s="1837">
        <v>15</v>
      </c>
      <c r="G22" s="1837">
        <v>15</v>
      </c>
      <c r="H22" s="2168">
        <v>15</v>
      </c>
      <c r="I22" s="2178"/>
      <c r="J22" s="2169"/>
      <c r="K22" s="2168">
        <v>10</v>
      </c>
      <c r="L22" s="2169"/>
      <c r="M22" s="1837">
        <v>10</v>
      </c>
      <c r="N22" s="1837">
        <v>10</v>
      </c>
      <c r="O22" s="1837">
        <v>10</v>
      </c>
      <c r="P22" s="1837">
        <v>10</v>
      </c>
      <c r="Q22" s="1937">
        <v>10</v>
      </c>
    </row>
    <row r="23" spans="1:17" s="674" customFormat="1" ht="15.75" x14ac:dyDescent="0.25">
      <c r="A23" s="1927">
        <v>4</v>
      </c>
      <c r="B23" s="1938" t="s">
        <v>1319</v>
      </c>
      <c r="C23" s="1936"/>
      <c r="D23" s="1936"/>
      <c r="E23" s="1936"/>
      <c r="F23" s="1837"/>
      <c r="G23" s="1837"/>
      <c r="H23" s="2168"/>
      <c r="I23" s="2178"/>
      <c r="J23" s="2169"/>
      <c r="K23" s="2168">
        <v>9.375</v>
      </c>
      <c r="L23" s="2169"/>
      <c r="M23" s="1837">
        <v>9.375</v>
      </c>
      <c r="N23" s="1837">
        <v>9.375</v>
      </c>
      <c r="O23" s="1837">
        <v>9.375</v>
      </c>
      <c r="P23" s="1837">
        <v>9.375</v>
      </c>
      <c r="Q23" s="1937">
        <v>9.375</v>
      </c>
    </row>
    <row r="24" spans="1:17" s="674" customFormat="1" ht="31.5" x14ac:dyDescent="0.25">
      <c r="A24" s="1927">
        <v>5</v>
      </c>
      <c r="B24" s="1938" t="s">
        <v>1320</v>
      </c>
      <c r="C24" s="1936"/>
      <c r="D24" s="1936"/>
      <c r="E24" s="1936"/>
      <c r="F24" s="1837"/>
      <c r="G24" s="1837"/>
      <c r="H24" s="2168"/>
      <c r="I24" s="2178"/>
      <c r="J24" s="2169"/>
      <c r="K24" s="2168">
        <v>9.375</v>
      </c>
      <c r="L24" s="2169"/>
      <c r="M24" s="1837">
        <v>9.375</v>
      </c>
      <c r="N24" s="1837">
        <v>9.375</v>
      </c>
      <c r="O24" s="1837">
        <v>9.375</v>
      </c>
      <c r="P24" s="1837">
        <v>9.375</v>
      </c>
      <c r="Q24" s="1937">
        <v>9.375</v>
      </c>
    </row>
    <row r="25" spans="1:17" s="674" customFormat="1" ht="47.25" x14ac:dyDescent="0.25">
      <c r="A25" s="1927">
        <v>6</v>
      </c>
      <c r="B25" s="1938" t="s">
        <v>1228</v>
      </c>
      <c r="C25" s="1936"/>
      <c r="D25" s="1936"/>
      <c r="E25" s="1936"/>
      <c r="F25" s="1837"/>
      <c r="G25" s="1837"/>
      <c r="H25" s="2168"/>
      <c r="I25" s="2178"/>
      <c r="J25" s="2169"/>
      <c r="K25" s="2168">
        <v>4</v>
      </c>
      <c r="L25" s="2169"/>
      <c r="M25" s="1837">
        <v>4</v>
      </c>
      <c r="N25" s="1837">
        <v>4</v>
      </c>
      <c r="O25" s="1837">
        <v>4</v>
      </c>
      <c r="P25" s="1837">
        <v>4</v>
      </c>
      <c r="Q25" s="1937">
        <v>4</v>
      </c>
    </row>
    <row r="26" spans="1:17" s="674" customFormat="1" ht="31.5" x14ac:dyDescent="0.25">
      <c r="A26" s="1927">
        <v>7</v>
      </c>
      <c r="B26" s="1938" t="s">
        <v>1229</v>
      </c>
      <c r="C26" s="1936"/>
      <c r="D26" s="1936"/>
      <c r="E26" s="1936"/>
      <c r="F26" s="1837"/>
      <c r="G26" s="1837"/>
      <c r="H26" s="2168"/>
      <c r="I26" s="2178"/>
      <c r="J26" s="2169"/>
      <c r="K26" s="2168">
        <v>2</v>
      </c>
      <c r="L26" s="2169"/>
      <c r="M26" s="1837">
        <v>2</v>
      </c>
      <c r="N26" s="1837">
        <v>2</v>
      </c>
      <c r="O26" s="1837">
        <v>2</v>
      </c>
      <c r="P26" s="1837">
        <v>2</v>
      </c>
      <c r="Q26" s="1937">
        <v>2</v>
      </c>
    </row>
    <row r="27" spans="1:17" s="674" customFormat="1" ht="31.5" x14ac:dyDescent="0.25">
      <c r="A27" s="1927">
        <v>8</v>
      </c>
      <c r="B27" s="1938" t="s">
        <v>1230</v>
      </c>
      <c r="C27" s="1936"/>
      <c r="D27" s="1936"/>
      <c r="E27" s="1936"/>
      <c r="F27" s="1837"/>
      <c r="G27" s="1837"/>
      <c r="H27" s="2168"/>
      <c r="I27" s="2178"/>
      <c r="J27" s="2169"/>
      <c r="K27" s="2168">
        <v>14</v>
      </c>
      <c r="L27" s="2169"/>
      <c r="M27" s="1837">
        <v>14</v>
      </c>
      <c r="N27" s="1837">
        <v>14</v>
      </c>
      <c r="O27" s="1837">
        <v>14</v>
      </c>
      <c r="P27" s="1837">
        <v>14</v>
      </c>
      <c r="Q27" s="1937">
        <v>14</v>
      </c>
    </row>
    <row r="28" spans="1:17" s="674" customFormat="1" ht="15.75" x14ac:dyDescent="0.25">
      <c r="A28" s="1927"/>
      <c r="B28" s="1938"/>
      <c r="C28" s="1939"/>
      <c r="D28" s="1939"/>
      <c r="E28" s="1939"/>
      <c r="F28" s="1930"/>
      <c r="G28" s="1930"/>
      <c r="H28" s="2136"/>
      <c r="I28" s="2137"/>
      <c r="J28" s="2138"/>
      <c r="K28" s="1930"/>
      <c r="L28" s="1930"/>
      <c r="M28" s="1930"/>
      <c r="N28" s="1930"/>
      <c r="O28" s="1930"/>
      <c r="P28" s="1930"/>
      <c r="Q28" s="1931"/>
    </row>
    <row r="29" spans="1:17" s="405" customFormat="1" ht="63" x14ac:dyDescent="0.25">
      <c r="A29" s="1940"/>
      <c r="B29" s="1933" t="s">
        <v>953</v>
      </c>
      <c r="C29" s="1941">
        <f>SUM(C20:C27)</f>
        <v>80</v>
      </c>
      <c r="D29" s="1941">
        <f t="shared" ref="D29:Q29" si="1">SUM(D20:D27)</f>
        <v>80</v>
      </c>
      <c r="E29" s="1941">
        <f t="shared" si="1"/>
        <v>80</v>
      </c>
      <c r="F29" s="1941">
        <f t="shared" si="1"/>
        <v>80</v>
      </c>
      <c r="G29" s="1941">
        <f t="shared" si="1"/>
        <v>80</v>
      </c>
      <c r="H29" s="1941">
        <f t="shared" si="1"/>
        <v>180</v>
      </c>
      <c r="I29" s="2174">
        <f>SUM(H20:J27)</f>
        <v>180</v>
      </c>
      <c r="J29" s="2175"/>
      <c r="K29" s="1941">
        <f t="shared" si="1"/>
        <v>243.75</v>
      </c>
      <c r="L29" s="1941">
        <f>SUM(K20:L27)</f>
        <v>243.75</v>
      </c>
      <c r="M29" s="1941">
        <f t="shared" si="1"/>
        <v>243.75</v>
      </c>
      <c r="N29" s="1941">
        <f t="shared" si="1"/>
        <v>243.75</v>
      </c>
      <c r="O29" s="1941">
        <f t="shared" si="1"/>
        <v>243.75</v>
      </c>
      <c r="P29" s="1941">
        <f t="shared" si="1"/>
        <v>243.75</v>
      </c>
      <c r="Q29" s="1942">
        <f t="shared" si="1"/>
        <v>243.75</v>
      </c>
    </row>
    <row r="30" spans="1:17" ht="16.5" thickBot="1" x14ac:dyDescent="0.3">
      <c r="A30" s="1943"/>
      <c r="B30" s="1944" t="s">
        <v>952</v>
      </c>
      <c r="C30" s="1945">
        <f>SUM(C29,C17)</f>
        <v>480</v>
      </c>
      <c r="D30" s="1945">
        <f t="shared" ref="D30:Q30" si="2">SUM(D29,D17)</f>
        <v>480</v>
      </c>
      <c r="E30" s="1945">
        <f t="shared" si="2"/>
        <v>480</v>
      </c>
      <c r="F30" s="1945">
        <f t="shared" si="2"/>
        <v>480</v>
      </c>
      <c r="G30" s="1945">
        <f t="shared" si="2"/>
        <v>480</v>
      </c>
      <c r="H30" s="1945">
        <f t="shared" si="2"/>
        <v>580</v>
      </c>
      <c r="I30" s="2176">
        <f t="shared" si="2"/>
        <v>580</v>
      </c>
      <c r="J30" s="2177"/>
      <c r="K30" s="1945">
        <f t="shared" si="2"/>
        <v>798.75</v>
      </c>
      <c r="L30" s="1945">
        <f t="shared" si="2"/>
        <v>798.75</v>
      </c>
      <c r="M30" s="1945">
        <f t="shared" si="2"/>
        <v>798.75</v>
      </c>
      <c r="N30" s="1945">
        <f t="shared" si="2"/>
        <v>798.75</v>
      </c>
      <c r="O30" s="1945">
        <f t="shared" si="2"/>
        <v>798.75</v>
      </c>
      <c r="P30" s="1945">
        <f t="shared" si="2"/>
        <v>798.75</v>
      </c>
      <c r="Q30" s="1946">
        <f t="shared" si="2"/>
        <v>798.75</v>
      </c>
    </row>
    <row r="31" spans="1:17" ht="15.75" x14ac:dyDescent="0.25">
      <c r="A31" s="1947"/>
      <c r="B31" s="1988" t="s">
        <v>1384</v>
      </c>
      <c r="C31" s="1948"/>
      <c r="D31" s="1948"/>
      <c r="E31" s="1948"/>
      <c r="F31" s="1822"/>
      <c r="G31" s="1822"/>
      <c r="H31" s="1822"/>
      <c r="I31" s="1822"/>
      <c r="J31" s="1822"/>
      <c r="K31" s="1822"/>
      <c r="L31" s="1822"/>
      <c r="M31" s="1822"/>
      <c r="N31" s="1822"/>
      <c r="O31" s="1822"/>
      <c r="P31" s="1822"/>
      <c r="Q31" s="1823"/>
    </row>
    <row r="32" spans="1:17" ht="16.5" thickBot="1" x14ac:dyDescent="0.3">
      <c r="A32" s="2134" t="s">
        <v>533</v>
      </c>
      <c r="B32" s="2135"/>
      <c r="C32" s="2135"/>
      <c r="D32" s="2135"/>
      <c r="E32" s="2135"/>
      <c r="F32" s="2135"/>
      <c r="G32" s="2135"/>
      <c r="H32" s="2135"/>
      <c r="I32" s="2135"/>
      <c r="J32" s="2135"/>
      <c r="K32" s="2135"/>
      <c r="L32" s="2135"/>
      <c r="M32" s="2135"/>
      <c r="N32" s="2135"/>
      <c r="O32" s="1907"/>
      <c r="P32" s="1907"/>
      <c r="Q32" s="1908"/>
    </row>
    <row r="33" spans="1:11" ht="21" customHeight="1" x14ac:dyDescent="0.25">
      <c r="H33" s="2167"/>
      <c r="I33" s="2167"/>
      <c r="J33" s="2167"/>
      <c r="K33" s="294"/>
    </row>
    <row r="34" spans="1:11" ht="21" hidden="1" customHeight="1" x14ac:dyDescent="0.25">
      <c r="I34" s="119"/>
      <c r="J34" s="119"/>
      <c r="K34" s="294"/>
    </row>
    <row r="35" spans="1:11" ht="21" hidden="1" customHeight="1" x14ac:dyDescent="0.25">
      <c r="I35" s="119"/>
      <c r="J35" s="119"/>
      <c r="K35" s="294"/>
    </row>
    <row r="36" spans="1:11" ht="21" hidden="1" customHeight="1" x14ac:dyDescent="0.25">
      <c r="I36" s="119"/>
      <c r="J36" s="119"/>
      <c r="K36" s="294"/>
    </row>
    <row r="37" spans="1:11" ht="21" hidden="1" customHeight="1" x14ac:dyDescent="0.25">
      <c r="A37" s="144" t="s">
        <v>316</v>
      </c>
      <c r="B37" s="144"/>
      <c r="C37" s="144"/>
      <c r="D37" s="144"/>
      <c r="E37" s="144"/>
      <c r="F37" s="144"/>
      <c r="G37" s="144"/>
      <c r="H37" s="144"/>
      <c r="I37" s="144"/>
      <c r="J37" s="144"/>
      <c r="K37" s="144"/>
    </row>
    <row r="38" spans="1:11" ht="21" hidden="1" customHeight="1" x14ac:dyDescent="0.25">
      <c r="A38" s="117">
        <v>1</v>
      </c>
      <c r="B38" s="145" t="s">
        <v>433</v>
      </c>
      <c r="C38" s="353"/>
      <c r="D38" s="353"/>
      <c r="E38" s="353"/>
      <c r="F38" s="2131"/>
      <c r="G38" s="2131"/>
      <c r="H38" s="2131"/>
      <c r="I38" s="2131"/>
      <c r="J38" s="2132"/>
      <c r="K38" s="320"/>
    </row>
    <row r="39" spans="1:11" ht="21" hidden="1" customHeight="1" x14ac:dyDescent="0.25">
      <c r="A39" s="117">
        <v>2</v>
      </c>
      <c r="B39" s="3" t="s">
        <v>440</v>
      </c>
      <c r="C39" s="355"/>
      <c r="D39" s="355"/>
      <c r="E39" s="355"/>
      <c r="F39" s="2133"/>
      <c r="G39" s="2133"/>
      <c r="H39" s="120"/>
      <c r="I39" s="120"/>
      <c r="J39" s="146"/>
      <c r="K39" s="321"/>
    </row>
    <row r="40" spans="1:11" ht="21" hidden="1" customHeight="1" x14ac:dyDescent="0.25">
      <c r="A40" s="117">
        <v>3</v>
      </c>
      <c r="B40" s="3" t="s">
        <v>425</v>
      </c>
      <c r="C40" s="355"/>
      <c r="D40" s="355"/>
      <c r="E40" s="355"/>
      <c r="F40" s="2107"/>
      <c r="G40" s="2107"/>
      <c r="H40" s="120"/>
      <c r="I40" s="120"/>
      <c r="J40" s="146"/>
      <c r="K40" s="321"/>
    </row>
    <row r="41" spans="1:11" hidden="1" x14ac:dyDescent="0.25">
      <c r="A41" s="117">
        <v>4</v>
      </c>
      <c r="B41" s="3" t="s">
        <v>426</v>
      </c>
      <c r="C41" s="355"/>
      <c r="D41" s="355"/>
      <c r="E41" s="355"/>
      <c r="F41" s="2107"/>
      <c r="G41" s="2107"/>
      <c r="H41" s="120"/>
      <c r="I41" s="120"/>
      <c r="J41" s="146"/>
      <c r="K41" s="321"/>
    </row>
    <row r="42" spans="1:11" hidden="1" x14ac:dyDescent="0.25">
      <c r="A42" s="117">
        <v>5</v>
      </c>
      <c r="B42" s="3" t="s">
        <v>428</v>
      </c>
      <c r="C42" s="355"/>
      <c r="D42" s="355"/>
      <c r="E42" s="355"/>
      <c r="F42" s="2107"/>
      <c r="G42" s="2107"/>
      <c r="H42" s="120"/>
      <c r="I42" s="120"/>
      <c r="J42" s="146"/>
      <c r="K42" s="321"/>
    </row>
    <row r="43" spans="1:11" hidden="1" x14ac:dyDescent="0.25"/>
    <row r="44" spans="1:11" hidden="1" x14ac:dyDescent="0.25"/>
  </sheetData>
  <mergeCells count="52">
    <mergeCell ref="A32:N32"/>
    <mergeCell ref="A2:B2"/>
    <mergeCell ref="K27:L27"/>
    <mergeCell ref="I17:J17"/>
    <mergeCell ref="I29:J29"/>
    <mergeCell ref="I30:J30"/>
    <mergeCell ref="H26:J26"/>
    <mergeCell ref="H27:J27"/>
    <mergeCell ref="H28:J28"/>
    <mergeCell ref="H22:J22"/>
    <mergeCell ref="H20:J20"/>
    <mergeCell ref="H23:J23"/>
    <mergeCell ref="H24:J24"/>
    <mergeCell ref="H25:J25"/>
    <mergeCell ref="H19:J19"/>
    <mergeCell ref="K23:L23"/>
    <mergeCell ref="K24:L24"/>
    <mergeCell ref="K25:L25"/>
    <mergeCell ref="K26:L26"/>
    <mergeCell ref="K15:L15"/>
    <mergeCell ref="K16:L16"/>
    <mergeCell ref="K18:L18"/>
    <mergeCell ref="K19:L19"/>
    <mergeCell ref="K22:L22"/>
    <mergeCell ref="K20:L20"/>
    <mergeCell ref="H21:J21"/>
    <mergeCell ref="K21:L21"/>
    <mergeCell ref="H14:J14"/>
    <mergeCell ref="H15:J15"/>
    <mergeCell ref="H16:J16"/>
    <mergeCell ref="K14:L14"/>
    <mergeCell ref="H18:J18"/>
    <mergeCell ref="F42:G42"/>
    <mergeCell ref="F38:J38"/>
    <mergeCell ref="F39:G39"/>
    <mergeCell ref="F40:G40"/>
    <mergeCell ref="H33:J33"/>
    <mergeCell ref="F41:G41"/>
    <mergeCell ref="H13:J13"/>
    <mergeCell ref="C4:G4"/>
    <mergeCell ref="A4:A6"/>
    <mergeCell ref="L2:M2"/>
    <mergeCell ref="H7:J7"/>
    <mergeCell ref="B4:B6"/>
    <mergeCell ref="H4:J4"/>
    <mergeCell ref="B3:G3"/>
    <mergeCell ref="H5:J5"/>
    <mergeCell ref="K4:L4"/>
    <mergeCell ref="K5:L5"/>
    <mergeCell ref="K7:L7"/>
    <mergeCell ref="K13:L13"/>
    <mergeCell ref="C8:Q12"/>
  </mergeCells>
  <pageMargins left="0.70866141732283505" right="0.70866141732283505" top="0.74803149606299202" bottom="0.74803149606299202" header="0.31496062992126" footer="0.31496062992126"/>
  <pageSetup paperSize="9" scale="95" fitToHeight="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0"/>
  </sheetPr>
  <dimension ref="A1:Q102"/>
  <sheetViews>
    <sheetView view="pageBreakPreview" zoomScaleNormal="100" zoomScaleSheetLayoutView="100" workbookViewId="0">
      <selection activeCell="G15" sqref="G15"/>
    </sheetView>
  </sheetViews>
  <sheetFormatPr defaultRowHeight="15" x14ac:dyDescent="0.25"/>
  <cols>
    <col min="1" max="1" width="18.5703125" bestFit="1" customWidth="1"/>
    <col min="2" max="2" width="34.7109375" customWidth="1"/>
    <col min="3" max="8" width="13.140625" customWidth="1"/>
    <col min="9" max="9" width="17.28515625" bestFit="1" customWidth="1"/>
  </cols>
  <sheetData>
    <row r="1" spans="1:17" s="406" customFormat="1" x14ac:dyDescent="0.25">
      <c r="A1" s="407" t="s">
        <v>940</v>
      </c>
      <c r="B1" s="407"/>
    </row>
    <row r="2" spans="1:17" ht="21" customHeight="1" x14ac:dyDescent="0.25">
      <c r="A2" s="2327" t="s">
        <v>1190</v>
      </c>
      <c r="B2" s="2327"/>
      <c r="C2" s="2327"/>
      <c r="D2" s="2327"/>
      <c r="E2" s="2327"/>
      <c r="F2" s="2327"/>
      <c r="G2" s="2327"/>
      <c r="H2" s="2327"/>
    </row>
    <row r="3" spans="1:17" ht="21" customHeight="1" x14ac:dyDescent="0.25">
      <c r="A3" s="559" t="s">
        <v>77</v>
      </c>
      <c r="B3" s="559"/>
      <c r="C3" s="559"/>
      <c r="D3" s="559"/>
      <c r="E3" s="559"/>
      <c r="F3" s="559"/>
      <c r="G3" s="2276"/>
      <c r="H3" s="2276"/>
      <c r="I3" s="2276"/>
      <c r="J3" s="2276"/>
      <c r="K3" s="2276"/>
      <c r="L3" s="2276"/>
      <c r="M3" s="2276"/>
      <c r="N3" s="2276"/>
    </row>
    <row r="4" spans="1:17" ht="21" customHeight="1" x14ac:dyDescent="0.25">
      <c r="A4" s="121"/>
      <c r="B4" s="121"/>
      <c r="E4" s="121"/>
      <c r="G4" s="2720"/>
      <c r="H4" s="2720"/>
      <c r="I4" s="2720"/>
      <c r="J4" s="2720"/>
      <c r="K4" s="2720"/>
      <c r="L4" s="2720"/>
      <c r="M4" s="2720" t="s">
        <v>392</v>
      </c>
      <c r="N4" s="2720"/>
    </row>
    <row r="5" spans="1:17" ht="21" customHeight="1" x14ac:dyDescent="0.25">
      <c r="A5" s="2721" t="s">
        <v>333</v>
      </c>
      <c r="B5" s="2721" t="s">
        <v>48</v>
      </c>
      <c r="C5" s="2456" t="s">
        <v>836</v>
      </c>
      <c r="D5" s="2456"/>
      <c r="E5" s="2456"/>
      <c r="F5" s="2320" t="s">
        <v>994</v>
      </c>
      <c r="G5" s="2320"/>
      <c r="H5" s="2320"/>
      <c r="I5" s="267" t="s">
        <v>757</v>
      </c>
      <c r="J5" s="2320" t="s">
        <v>160</v>
      </c>
      <c r="K5" s="2320"/>
      <c r="L5" s="2320"/>
      <c r="M5" s="2320"/>
      <c r="N5" s="2320"/>
    </row>
    <row r="6" spans="1:17" s="257" customFormat="1" ht="21" customHeight="1" x14ac:dyDescent="0.25">
      <c r="A6" s="2722"/>
      <c r="B6" s="2722"/>
      <c r="C6" s="661" t="s">
        <v>1191</v>
      </c>
      <c r="D6" s="661" t="s">
        <v>841</v>
      </c>
      <c r="E6" s="661" t="s">
        <v>842</v>
      </c>
      <c r="F6" s="661" t="s">
        <v>843</v>
      </c>
      <c r="G6" s="661" t="s">
        <v>844</v>
      </c>
      <c r="H6" s="2199" t="s">
        <v>845</v>
      </c>
      <c r="I6" s="2253"/>
      <c r="J6" s="2200"/>
      <c r="K6" s="2199" t="s">
        <v>846</v>
      </c>
      <c r="L6" s="2200"/>
      <c r="M6" s="661" t="s">
        <v>758</v>
      </c>
      <c r="N6" s="661" t="s">
        <v>759</v>
      </c>
      <c r="O6" s="661" t="s">
        <v>760</v>
      </c>
      <c r="P6" s="661" t="s">
        <v>761</v>
      </c>
      <c r="Q6" s="661" t="s">
        <v>762</v>
      </c>
    </row>
    <row r="7" spans="1:17" ht="30" x14ac:dyDescent="0.25">
      <c r="A7" s="2723"/>
      <c r="B7" s="2723"/>
      <c r="C7" s="638" t="s">
        <v>769</v>
      </c>
      <c r="D7" s="638" t="s">
        <v>769</v>
      </c>
      <c r="E7" s="638" t="s">
        <v>769</v>
      </c>
      <c r="F7" s="640" t="s">
        <v>764</v>
      </c>
      <c r="G7" s="639" t="s">
        <v>765</v>
      </c>
      <c r="H7" s="639" t="s">
        <v>766</v>
      </c>
      <c r="I7" s="640" t="s">
        <v>767</v>
      </c>
      <c r="J7" s="639" t="s">
        <v>768</v>
      </c>
      <c r="K7" s="639" t="s">
        <v>768</v>
      </c>
      <c r="L7" s="639" t="s">
        <v>768</v>
      </c>
      <c r="M7" s="639" t="s">
        <v>768</v>
      </c>
      <c r="N7" s="639" t="s">
        <v>768</v>
      </c>
    </row>
    <row r="8" spans="1:17" ht="21" customHeight="1" x14ac:dyDescent="0.25">
      <c r="A8" s="30">
        <v>1</v>
      </c>
      <c r="B8" s="11" t="s">
        <v>356</v>
      </c>
      <c r="C8" s="30"/>
      <c r="D8" s="30"/>
      <c r="E8" s="30"/>
      <c r="F8" s="16"/>
      <c r="G8" s="16"/>
      <c r="H8" s="16"/>
      <c r="I8" s="260"/>
      <c r="J8" s="260"/>
      <c r="K8" s="260"/>
      <c r="L8" s="260"/>
      <c r="M8" s="260"/>
      <c r="N8" s="260"/>
    </row>
    <row r="9" spans="1:17" ht="33.75" customHeight="1" x14ac:dyDescent="0.25">
      <c r="A9" s="116"/>
      <c r="B9" s="312" t="s">
        <v>791</v>
      </c>
      <c r="C9" s="116"/>
      <c r="D9" s="30"/>
      <c r="E9" s="30"/>
      <c r="F9" s="16"/>
      <c r="G9" s="16"/>
      <c r="H9" s="16"/>
      <c r="I9" s="260"/>
      <c r="J9" s="260"/>
      <c r="K9" s="260"/>
      <c r="L9" s="260"/>
      <c r="M9" s="260"/>
      <c r="N9" s="260"/>
    </row>
    <row r="10" spans="1:17" ht="21" customHeight="1" x14ac:dyDescent="0.25">
      <c r="A10" s="116"/>
      <c r="B10" s="109" t="s">
        <v>358</v>
      </c>
      <c r="C10" s="289">
        <f>SUM(C8:C9)</f>
        <v>0</v>
      </c>
      <c r="D10" s="289">
        <f t="shared" ref="D10:H10" si="0">SUM(D8:D9)</f>
        <v>0</v>
      </c>
      <c r="E10" s="289">
        <f t="shared" si="0"/>
        <v>0</v>
      </c>
      <c r="F10" s="289">
        <f t="shared" si="0"/>
        <v>0</v>
      </c>
      <c r="G10" s="289">
        <f t="shared" si="0"/>
        <v>0</v>
      </c>
      <c r="H10" s="289">
        <f t="shared" si="0"/>
        <v>0</v>
      </c>
      <c r="I10" s="289">
        <f t="shared" ref="I10:N10" si="1">SUM(I8:I9)</f>
        <v>0</v>
      </c>
      <c r="J10" s="289">
        <f t="shared" si="1"/>
        <v>0</v>
      </c>
      <c r="K10" s="289">
        <f t="shared" si="1"/>
        <v>0</v>
      </c>
      <c r="L10" s="289">
        <f t="shared" si="1"/>
        <v>0</v>
      </c>
      <c r="M10" s="289">
        <f t="shared" si="1"/>
        <v>0</v>
      </c>
      <c r="N10" s="289">
        <f t="shared" si="1"/>
        <v>0</v>
      </c>
    </row>
    <row r="11" spans="1:17" ht="21" customHeight="1" x14ac:dyDescent="0.25">
      <c r="A11" s="30">
        <v>2</v>
      </c>
      <c r="B11" s="262" t="s">
        <v>359</v>
      </c>
      <c r="C11" s="261"/>
      <c r="D11" s="261"/>
      <c r="E11" s="261"/>
      <c r="F11" s="260"/>
      <c r="G11" s="260"/>
      <c r="H11" s="260"/>
      <c r="I11" s="260"/>
      <c r="J11" s="260"/>
      <c r="K11" s="260"/>
      <c r="L11" s="260"/>
      <c r="M11" s="260"/>
      <c r="N11" s="260"/>
    </row>
    <row r="12" spans="1:17" ht="33" customHeight="1" x14ac:dyDescent="0.25">
      <c r="A12" s="192"/>
      <c r="B12" s="262" t="s">
        <v>357</v>
      </c>
      <c r="C12" s="116"/>
      <c r="D12" s="261"/>
      <c r="E12" s="261"/>
      <c r="F12" s="260"/>
      <c r="G12" s="260"/>
      <c r="H12" s="260"/>
      <c r="I12" s="260"/>
      <c r="J12" s="260"/>
      <c r="K12" s="260"/>
      <c r="L12" s="260"/>
      <c r="M12" s="260"/>
      <c r="N12" s="260"/>
    </row>
    <row r="13" spans="1:17" ht="21" customHeight="1" x14ac:dyDescent="0.25">
      <c r="A13" s="192"/>
      <c r="B13" s="109" t="s">
        <v>360</v>
      </c>
      <c r="C13" s="289">
        <f>SUM(C11:C12)</f>
        <v>0</v>
      </c>
      <c r="D13" s="289">
        <f t="shared" ref="D13:H13" si="2">SUM(D11:D12)</f>
        <v>0</v>
      </c>
      <c r="E13" s="289">
        <f t="shared" si="2"/>
        <v>0</v>
      </c>
      <c r="F13" s="289">
        <f t="shared" si="2"/>
        <v>0</v>
      </c>
      <c r="G13" s="289">
        <f t="shared" si="2"/>
        <v>0</v>
      </c>
      <c r="H13" s="289">
        <f t="shared" si="2"/>
        <v>0</v>
      </c>
      <c r="I13" s="289">
        <f t="shared" ref="I13:N13" si="3">SUM(I11:I12)</f>
        <v>0</v>
      </c>
      <c r="J13" s="289">
        <f t="shared" si="3"/>
        <v>0</v>
      </c>
      <c r="K13" s="289">
        <f t="shared" si="3"/>
        <v>0</v>
      </c>
      <c r="L13" s="289">
        <f t="shared" si="3"/>
        <v>0</v>
      </c>
      <c r="M13" s="289">
        <f t="shared" si="3"/>
        <v>0</v>
      </c>
      <c r="N13" s="289">
        <f t="shared" si="3"/>
        <v>0</v>
      </c>
    </row>
    <row r="14" spans="1:17" ht="21" customHeight="1" x14ac:dyDescent="0.25">
      <c r="A14" s="5"/>
      <c r="B14" s="5"/>
      <c r="C14" s="261"/>
      <c r="D14" s="261"/>
      <c r="E14" s="261"/>
      <c r="F14" s="260"/>
      <c r="G14" s="260"/>
      <c r="H14" s="260"/>
      <c r="I14" s="260"/>
      <c r="J14" s="260"/>
      <c r="K14" s="260"/>
      <c r="L14" s="260"/>
      <c r="M14" s="260"/>
      <c r="N14" s="260"/>
    </row>
    <row r="15" spans="1:17" ht="21" customHeight="1" x14ac:dyDescent="0.25">
      <c r="A15" s="5"/>
      <c r="B15" s="109" t="s">
        <v>355</v>
      </c>
      <c r="C15" s="290">
        <f>C10-C13</f>
        <v>0</v>
      </c>
      <c r="D15" s="290">
        <f t="shared" ref="D15:H15" si="4">D10-D13</f>
        <v>0</v>
      </c>
      <c r="E15" s="290">
        <f t="shared" si="4"/>
        <v>0</v>
      </c>
      <c r="F15" s="290">
        <f t="shared" si="4"/>
        <v>0</v>
      </c>
      <c r="G15" s="290">
        <f t="shared" si="4"/>
        <v>0</v>
      </c>
      <c r="H15" s="290">
        <f t="shared" si="4"/>
        <v>0</v>
      </c>
      <c r="I15" s="290">
        <f t="shared" ref="I15:N15" si="5">I10-I13</f>
        <v>0</v>
      </c>
      <c r="J15" s="290">
        <f t="shared" si="5"/>
        <v>0</v>
      </c>
      <c r="K15" s="290">
        <f t="shared" si="5"/>
        <v>0</v>
      </c>
      <c r="L15" s="290">
        <f t="shared" si="5"/>
        <v>0</v>
      </c>
      <c r="M15" s="290">
        <f t="shared" si="5"/>
        <v>0</v>
      </c>
      <c r="N15" s="290">
        <f t="shared" si="5"/>
        <v>0</v>
      </c>
    </row>
    <row r="16" spans="1:17" ht="21" customHeight="1" x14ac:dyDescent="0.25">
      <c r="A16" s="121"/>
      <c r="B16" s="26"/>
      <c r="C16" s="193"/>
      <c r="D16" s="193"/>
      <c r="E16" s="193"/>
      <c r="F16" s="193"/>
      <c r="G16" s="193"/>
      <c r="H16" s="193"/>
    </row>
    <row r="17" spans="1:8" ht="21" customHeight="1" x14ac:dyDescent="0.25"/>
    <row r="18" spans="1:8" ht="21" customHeight="1" x14ac:dyDescent="0.25">
      <c r="F18" s="287"/>
      <c r="G18" s="287"/>
      <c r="H18" s="287"/>
    </row>
    <row r="19" spans="1:8" ht="21" customHeight="1" x14ac:dyDescent="0.25"/>
    <row r="20" spans="1:8" ht="21" hidden="1" customHeight="1" x14ac:dyDescent="0.25">
      <c r="A20" s="166" t="s">
        <v>316</v>
      </c>
      <c r="B20" s="166"/>
      <c r="C20" s="166"/>
      <c r="D20" s="166"/>
      <c r="E20" s="166"/>
      <c r="F20" s="166"/>
      <c r="G20" s="166"/>
      <c r="H20" s="166"/>
    </row>
    <row r="21" spans="1:8" ht="21" hidden="1" customHeight="1" x14ac:dyDescent="0.25">
      <c r="A21" s="174">
        <v>1</v>
      </c>
      <c r="B21" s="174" t="s">
        <v>433</v>
      </c>
      <c r="C21" s="2420" t="s">
        <v>434</v>
      </c>
      <c r="D21" s="2421"/>
      <c r="E21" s="2421"/>
      <c r="F21" s="2421"/>
      <c r="G21" s="2421"/>
      <c r="H21" s="2422"/>
    </row>
    <row r="22" spans="1:8" ht="21" hidden="1" customHeight="1" x14ac:dyDescent="0.25">
      <c r="A22" s="179">
        <v>2</v>
      </c>
      <c r="B22" s="15" t="s">
        <v>424</v>
      </c>
      <c r="C22" s="139" t="s">
        <v>423</v>
      </c>
      <c r="D22" s="184"/>
      <c r="E22" s="184"/>
      <c r="F22" s="184"/>
      <c r="G22" s="184"/>
      <c r="H22" s="185"/>
    </row>
    <row r="23" spans="1:8" ht="21" hidden="1" customHeight="1" x14ac:dyDescent="0.25">
      <c r="A23" s="174">
        <v>3</v>
      </c>
      <c r="B23" s="2" t="s">
        <v>425</v>
      </c>
      <c r="C23" s="127" t="s">
        <v>423</v>
      </c>
      <c r="D23" s="132"/>
      <c r="E23" s="132"/>
      <c r="F23" s="132"/>
      <c r="G23" s="132"/>
      <c r="H23" s="180"/>
    </row>
    <row r="24" spans="1:8" ht="21" hidden="1" customHeight="1" x14ac:dyDescent="0.25">
      <c r="A24" s="174">
        <v>4</v>
      </c>
      <c r="B24" s="2" t="s">
        <v>426</v>
      </c>
      <c r="C24" s="182" t="s">
        <v>427</v>
      </c>
      <c r="D24" s="132"/>
      <c r="E24" s="132"/>
      <c r="F24" s="132"/>
      <c r="G24" s="132"/>
      <c r="H24" s="180"/>
    </row>
    <row r="25" spans="1:8" ht="21" hidden="1" customHeight="1" x14ac:dyDescent="0.25">
      <c r="A25" s="174">
        <v>5</v>
      </c>
      <c r="B25" s="2" t="s">
        <v>428</v>
      </c>
      <c r="C25" s="127" t="s">
        <v>423</v>
      </c>
      <c r="D25" s="132"/>
      <c r="E25" s="132"/>
      <c r="F25" s="132"/>
      <c r="G25" s="132"/>
      <c r="H25" s="180"/>
    </row>
    <row r="26" spans="1:8" ht="21" customHeight="1" x14ac:dyDescent="0.25"/>
    <row r="27" spans="1:8" ht="21" customHeight="1" x14ac:dyDescent="0.25"/>
    <row r="28" spans="1:8" ht="21" customHeight="1" x14ac:dyDescent="0.25"/>
    <row r="29" spans="1:8" ht="21" customHeight="1" x14ac:dyDescent="0.25"/>
    <row r="30" spans="1:8" ht="21" customHeight="1" x14ac:dyDescent="0.25"/>
    <row r="31" spans="1:8" ht="21" customHeight="1" x14ac:dyDescent="0.25"/>
    <row r="32" spans="1:8"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sheetData>
  <mergeCells count="17">
    <mergeCell ref="F5:H5"/>
    <mergeCell ref="G3:H3"/>
    <mergeCell ref="G4:H4"/>
    <mergeCell ref="C21:H21"/>
    <mergeCell ref="A2:H2"/>
    <mergeCell ref="A5:A7"/>
    <mergeCell ref="B5:B7"/>
    <mergeCell ref="C5:E5"/>
    <mergeCell ref="H6:J6"/>
    <mergeCell ref="K6:L6"/>
    <mergeCell ref="J5:N5"/>
    <mergeCell ref="I3:J3"/>
    <mergeCell ref="K3:L3"/>
    <mergeCell ref="M3:N3"/>
    <mergeCell ref="I4:J4"/>
    <mergeCell ref="K4:L4"/>
    <mergeCell ref="M4:N4"/>
  </mergeCells>
  <pageMargins left="0.7" right="0.7" top="0.75" bottom="0.75" header="0.3" footer="0.3"/>
  <pageSetup paperSize="9" scale="67"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AQ87"/>
  <sheetViews>
    <sheetView view="pageBreakPreview" zoomScale="70" zoomScaleNormal="55" zoomScaleSheetLayoutView="70" workbookViewId="0">
      <selection sqref="A1:D1"/>
    </sheetView>
  </sheetViews>
  <sheetFormatPr defaultColWidth="9.140625" defaultRowHeight="15" x14ac:dyDescent="0.25"/>
  <cols>
    <col min="1" max="1" width="9.140625" style="524"/>
    <col min="2" max="2" width="34.7109375" style="524" customWidth="1"/>
    <col min="3" max="3" width="9.5703125" style="524" hidden="1" customWidth="1"/>
    <col min="4" max="4" width="16" style="524" hidden="1" customWidth="1"/>
    <col min="5" max="5" width="13.85546875" style="524" hidden="1" customWidth="1"/>
    <col min="6" max="6" width="12.7109375" style="524" hidden="1" customWidth="1"/>
    <col min="7" max="7" width="13.85546875" style="524" hidden="1" customWidth="1"/>
    <col min="8" max="8" width="10.7109375" style="524" hidden="1" customWidth="1"/>
    <col min="9" max="9" width="13.7109375" style="524" hidden="1" customWidth="1"/>
    <col min="10" max="10" width="13.140625" style="524" hidden="1" customWidth="1"/>
    <col min="11" max="11" width="12.7109375" style="524" hidden="1" customWidth="1"/>
    <col min="12" max="12" width="13.140625" style="524" hidden="1" customWidth="1"/>
    <col min="13" max="13" width="10.7109375" style="524" hidden="1" customWidth="1"/>
    <col min="14" max="14" width="13.7109375" style="524" bestFit="1" customWidth="1"/>
    <col min="15" max="15" width="13.140625" style="524" customWidth="1"/>
    <col min="16" max="16" width="12.7109375" style="524" bestFit="1" customWidth="1"/>
    <col min="17" max="17" width="13.140625" style="524" customWidth="1"/>
    <col min="18" max="18" width="10.140625" style="524" bestFit="1" customWidth="1"/>
    <col min="19" max="19" width="13.42578125" style="524" bestFit="1" customWidth="1"/>
    <col min="20" max="20" width="12.7109375" style="524" bestFit="1" customWidth="1"/>
    <col min="21" max="21" width="11.85546875" style="524" bestFit="1" customWidth="1"/>
    <col min="22" max="22" width="12.7109375" style="524" bestFit="1" customWidth="1"/>
    <col min="23" max="23" width="10.140625" style="524" bestFit="1" customWidth="1"/>
    <col min="24" max="24" width="13.42578125" style="524" hidden="1" customWidth="1"/>
    <col min="25" max="25" width="12.7109375" style="524" hidden="1" customWidth="1"/>
    <col min="26" max="26" width="11.85546875" style="524" hidden="1" customWidth="1"/>
    <col min="27" max="27" width="12.7109375" style="524" hidden="1" customWidth="1"/>
    <col min="28" max="28" width="10.140625" style="524" hidden="1" customWidth="1"/>
    <col min="29" max="29" width="13.42578125" style="524" hidden="1" customWidth="1"/>
    <col min="30" max="30" width="12.7109375" style="524" hidden="1" customWidth="1"/>
    <col min="31" max="31" width="11.85546875" style="524" hidden="1" customWidth="1"/>
    <col min="32" max="32" width="12.7109375" style="524" hidden="1" customWidth="1"/>
    <col min="33" max="33" width="10.140625" style="524" hidden="1" customWidth="1"/>
    <col min="34" max="34" width="15.5703125" style="524" hidden="1" customWidth="1"/>
    <col min="35" max="35" width="12.7109375" style="524" hidden="1" customWidth="1"/>
    <col min="36" max="36" width="11.85546875" style="524" hidden="1" customWidth="1"/>
    <col min="37" max="37" width="12.7109375" style="524" hidden="1" customWidth="1"/>
    <col min="38" max="38" width="10.140625" style="524" hidden="1" customWidth="1"/>
    <col min="39" max="39" width="15.5703125" style="524" hidden="1" customWidth="1"/>
    <col min="40" max="40" width="12.7109375" style="524" hidden="1" customWidth="1"/>
    <col min="41" max="41" width="11.85546875" style="524" hidden="1" customWidth="1"/>
    <col min="42" max="42" width="12.7109375" style="524" hidden="1" customWidth="1"/>
    <col min="43" max="43" width="10.140625" style="524" hidden="1" customWidth="1"/>
    <col min="44" max="16384" width="9.140625" style="524"/>
  </cols>
  <sheetData>
    <row r="1" spans="1:43" x14ac:dyDescent="0.25">
      <c r="A1" s="2480"/>
      <c r="B1" s="2481"/>
      <c r="C1" s="1231"/>
      <c r="D1" s="1231"/>
      <c r="E1" s="1231"/>
      <c r="F1" s="1231"/>
      <c r="G1" s="1231"/>
      <c r="H1" s="1231"/>
      <c r="I1" s="1231"/>
      <c r="J1" s="1231"/>
      <c r="K1" s="1231"/>
      <c r="L1" s="1231"/>
      <c r="M1" s="1231"/>
      <c r="N1" s="1231"/>
      <c r="O1" s="1231"/>
      <c r="P1" s="1231"/>
      <c r="Q1" s="1231"/>
      <c r="R1" s="1231"/>
      <c r="S1" s="1231"/>
      <c r="T1" s="1231"/>
      <c r="U1" s="1231"/>
      <c r="V1" s="1231"/>
      <c r="W1" s="1231"/>
      <c r="X1" s="1231"/>
      <c r="Y1" s="1231"/>
      <c r="Z1" s="1231"/>
      <c r="AA1" s="1231"/>
      <c r="AB1" s="1231"/>
      <c r="AC1" s="1231"/>
      <c r="AD1" s="1231"/>
      <c r="AE1" s="1231"/>
      <c r="AF1" s="1231"/>
      <c r="AG1" s="1587"/>
    </row>
    <row r="2" spans="1:43" ht="21" customHeight="1" x14ac:dyDescent="0.25">
      <c r="A2" s="2733" t="str">
        <f>'F32'!A2:H2</f>
        <v>Name of Transmission Licensee: Uttar Pradesh Power Transmission Corporation Limited</v>
      </c>
      <c r="B2" s="2734"/>
      <c r="C2" s="2734"/>
      <c r="D2" s="2734"/>
      <c r="E2" s="2734"/>
      <c r="F2" s="2734"/>
      <c r="G2" s="2734"/>
      <c r="H2" s="2734"/>
      <c r="I2" s="2734"/>
      <c r="J2" s="2734"/>
      <c r="K2" s="2734"/>
      <c r="L2" s="2734"/>
      <c r="M2" s="2734"/>
      <c r="N2" s="2734"/>
      <c r="O2" s="2734"/>
      <c r="P2" s="2734"/>
      <c r="Q2" s="2734"/>
      <c r="R2" s="2734"/>
      <c r="S2" s="2734"/>
      <c r="T2" s="2734"/>
      <c r="U2" s="2734"/>
      <c r="V2" s="2734"/>
      <c r="W2" s="2734"/>
      <c r="X2" s="2734"/>
      <c r="Y2" s="2734"/>
      <c r="Z2" s="2734"/>
      <c r="AA2" s="2734"/>
      <c r="AB2" s="2734"/>
      <c r="AC2" s="2734"/>
      <c r="AD2" s="2734"/>
      <c r="AE2" s="2734"/>
      <c r="AF2" s="2734"/>
      <c r="AG2" s="2735"/>
    </row>
    <row r="3" spans="1:43" ht="21" customHeight="1" x14ac:dyDescent="0.25">
      <c r="A3" s="1538" t="s">
        <v>1014</v>
      </c>
      <c r="B3" s="1539"/>
      <c r="C3" s="1539"/>
      <c r="D3" s="1539"/>
      <c r="E3" s="1539"/>
      <c r="F3" s="1539"/>
      <c r="G3" s="1539"/>
      <c r="H3" s="1539"/>
      <c r="I3" s="1539"/>
      <c r="J3" s="1539"/>
      <c r="K3" s="1539"/>
      <c r="L3" s="1539"/>
      <c r="M3" s="1539"/>
      <c r="N3" s="1539"/>
      <c r="O3" s="1539"/>
      <c r="P3" s="1539"/>
      <c r="Q3" s="1539" t="s">
        <v>951</v>
      </c>
      <c r="R3" s="1539"/>
      <c r="S3" s="1539"/>
      <c r="T3" s="1539"/>
      <c r="U3" s="1539"/>
      <c r="V3" s="1539"/>
      <c r="W3" s="1539"/>
      <c r="X3" s="1539"/>
      <c r="Y3" s="1539"/>
      <c r="Z3" s="1539"/>
      <c r="AA3" s="1539"/>
      <c r="AB3" s="1539"/>
      <c r="AC3" s="1539"/>
      <c r="AD3" s="1539"/>
      <c r="AE3" s="1539"/>
      <c r="AF3" s="1539"/>
      <c r="AG3" s="1540"/>
      <c r="AH3" s="559"/>
      <c r="AI3" s="559"/>
      <c r="AJ3" s="559"/>
      <c r="AK3" s="559"/>
      <c r="AL3" s="559"/>
      <c r="AM3" s="559"/>
      <c r="AN3" s="559"/>
      <c r="AO3" s="559"/>
      <c r="AP3" s="559"/>
      <c r="AQ3" s="559"/>
    </row>
    <row r="4" spans="1:43" ht="21" customHeight="1" thickBot="1" x14ac:dyDescent="0.3">
      <c r="A4" s="1497"/>
      <c r="B4" s="1506"/>
      <c r="C4" s="1506"/>
      <c r="D4" s="1506"/>
      <c r="E4" s="1506"/>
      <c r="F4" s="1506"/>
      <c r="G4" s="1506"/>
      <c r="H4" s="1506"/>
      <c r="I4" s="1506"/>
      <c r="J4" s="1506"/>
      <c r="K4" s="1506"/>
      <c r="L4" s="1506"/>
      <c r="M4" s="1506"/>
      <c r="N4" s="1506"/>
      <c r="O4" s="1506"/>
      <c r="P4" s="1506"/>
      <c r="Q4" s="1506"/>
      <c r="R4" s="1449"/>
      <c r="S4" s="1449"/>
      <c r="T4" s="1450"/>
      <c r="U4" s="1450"/>
      <c r="V4" s="1506"/>
      <c r="W4" s="1449"/>
      <c r="X4" s="1449"/>
      <c r="Y4" s="1449"/>
      <c r="Z4" s="1449"/>
      <c r="AA4" s="1449"/>
      <c r="AB4" s="1449"/>
      <c r="AC4" s="1449"/>
      <c r="AD4" s="1449"/>
      <c r="AE4" s="1450"/>
      <c r="AF4" s="1449"/>
      <c r="AG4" s="1609"/>
      <c r="AP4" s="2368" t="s">
        <v>392</v>
      </c>
      <c r="AQ4" s="2368"/>
    </row>
    <row r="5" spans="1:43" x14ac:dyDescent="0.25">
      <c r="A5" s="2736"/>
      <c r="B5" s="2738" t="s">
        <v>48</v>
      </c>
      <c r="C5" s="2729"/>
      <c r="D5" s="2729" t="s">
        <v>1015</v>
      </c>
      <c r="E5" s="2729"/>
      <c r="F5" s="2729"/>
      <c r="G5" s="2729"/>
      <c r="H5" s="2729"/>
      <c r="I5" s="2729" t="s">
        <v>714</v>
      </c>
      <c r="J5" s="2729"/>
      <c r="K5" s="2729"/>
      <c r="L5" s="2729"/>
      <c r="M5" s="2729"/>
      <c r="N5" s="2729" t="s">
        <v>757</v>
      </c>
      <c r="O5" s="2729"/>
      <c r="P5" s="2729"/>
      <c r="Q5" s="2729"/>
      <c r="R5" s="2729"/>
      <c r="S5" s="2729" t="s">
        <v>1111</v>
      </c>
      <c r="T5" s="2729"/>
      <c r="U5" s="2729"/>
      <c r="V5" s="2729"/>
      <c r="W5" s="2732"/>
      <c r="X5" s="1470"/>
      <c r="Y5" s="1470"/>
      <c r="Z5" s="1470"/>
      <c r="AA5" s="1470"/>
      <c r="AB5" s="1470"/>
      <c r="AC5" s="1470"/>
      <c r="AD5" s="1470"/>
      <c r="AE5" s="1470"/>
      <c r="AF5" s="1470"/>
      <c r="AG5" s="1778"/>
      <c r="AH5" s="1320"/>
      <c r="AI5" s="1320"/>
      <c r="AJ5" s="1320"/>
      <c r="AK5" s="1320"/>
      <c r="AL5" s="1320"/>
      <c r="AM5" s="1320"/>
      <c r="AN5" s="1320"/>
      <c r="AO5" s="1320"/>
      <c r="AP5" s="1320"/>
      <c r="AQ5" s="1320"/>
    </row>
    <row r="6" spans="1:43" x14ac:dyDescent="0.25">
      <c r="A6" s="2737"/>
      <c r="B6" s="2739"/>
      <c r="C6" s="2730"/>
      <c r="D6" s="2730" t="s">
        <v>844</v>
      </c>
      <c r="E6" s="2730"/>
      <c r="F6" s="2730"/>
      <c r="G6" s="2730"/>
      <c r="H6" s="2730"/>
      <c r="I6" s="2730" t="s">
        <v>845</v>
      </c>
      <c r="J6" s="2730"/>
      <c r="K6" s="2730"/>
      <c r="L6" s="2730"/>
      <c r="M6" s="2730"/>
      <c r="N6" s="2730" t="s">
        <v>758</v>
      </c>
      <c r="O6" s="2730"/>
      <c r="P6" s="2730"/>
      <c r="Q6" s="2730"/>
      <c r="R6" s="2730"/>
      <c r="S6" s="2730" t="s">
        <v>759</v>
      </c>
      <c r="T6" s="2730"/>
      <c r="U6" s="2730"/>
      <c r="V6" s="2730"/>
      <c r="W6" s="2731"/>
      <c r="X6" s="2726" t="s">
        <v>759</v>
      </c>
      <c r="Y6" s="2726"/>
      <c r="Z6" s="2726"/>
      <c r="AA6" s="2726"/>
      <c r="AB6" s="2727"/>
      <c r="AC6" s="2728" t="s">
        <v>760</v>
      </c>
      <c r="AD6" s="2726"/>
      <c r="AE6" s="2726"/>
      <c r="AF6" s="2726"/>
      <c r="AG6" s="2740"/>
      <c r="AH6" s="2726" t="s">
        <v>761</v>
      </c>
      <c r="AI6" s="2726"/>
      <c r="AJ6" s="2726"/>
      <c r="AK6" s="2726"/>
      <c r="AL6" s="2727"/>
      <c r="AM6" s="2728" t="s">
        <v>762</v>
      </c>
      <c r="AN6" s="2726"/>
      <c r="AO6" s="2726"/>
      <c r="AP6" s="2726"/>
      <c r="AQ6" s="2727"/>
    </row>
    <row r="7" spans="1:43" ht="45" x14ac:dyDescent="0.25">
      <c r="A7" s="2737"/>
      <c r="B7" s="2739"/>
      <c r="C7" s="2730"/>
      <c r="D7" s="558" t="s">
        <v>1016</v>
      </c>
      <c r="E7" s="558" t="s">
        <v>1023</v>
      </c>
      <c r="F7" s="558" t="s">
        <v>1024</v>
      </c>
      <c r="G7" s="558" t="s">
        <v>1022</v>
      </c>
      <c r="H7" s="558" t="s">
        <v>1017</v>
      </c>
      <c r="I7" s="558" t="s">
        <v>1016</v>
      </c>
      <c r="J7" s="558" t="s">
        <v>1023</v>
      </c>
      <c r="K7" s="558" t="s">
        <v>1024</v>
      </c>
      <c r="L7" s="558" t="s">
        <v>1022</v>
      </c>
      <c r="M7" s="558" t="s">
        <v>1017</v>
      </c>
      <c r="N7" s="558" t="s">
        <v>1016</v>
      </c>
      <c r="O7" s="558" t="s">
        <v>1023</v>
      </c>
      <c r="P7" s="558" t="s">
        <v>1024</v>
      </c>
      <c r="Q7" s="558" t="s">
        <v>1022</v>
      </c>
      <c r="R7" s="558" t="s">
        <v>1017</v>
      </c>
      <c r="S7" s="558" t="s">
        <v>1016</v>
      </c>
      <c r="T7" s="558" t="s">
        <v>1023</v>
      </c>
      <c r="U7" s="558" t="s">
        <v>1024</v>
      </c>
      <c r="V7" s="558" t="s">
        <v>1022</v>
      </c>
      <c r="W7" s="1341" t="s">
        <v>1017</v>
      </c>
      <c r="X7" s="1200" t="s">
        <v>1016</v>
      </c>
      <c r="Y7" s="557" t="s">
        <v>1023</v>
      </c>
      <c r="Z7" s="557" t="s">
        <v>1024</v>
      </c>
      <c r="AA7" s="557" t="s">
        <v>1022</v>
      </c>
      <c r="AB7" s="557" t="s">
        <v>1017</v>
      </c>
      <c r="AC7" s="557" t="s">
        <v>1016</v>
      </c>
      <c r="AD7" s="557" t="s">
        <v>1023</v>
      </c>
      <c r="AE7" s="557" t="s">
        <v>1024</v>
      </c>
      <c r="AF7" s="557" t="s">
        <v>1022</v>
      </c>
      <c r="AG7" s="1779" t="s">
        <v>1017</v>
      </c>
      <c r="AH7" s="1777" t="s">
        <v>1016</v>
      </c>
      <c r="AI7" s="558" t="s">
        <v>1023</v>
      </c>
      <c r="AJ7" s="558" t="s">
        <v>1024</v>
      </c>
      <c r="AK7" s="558" t="s">
        <v>1022</v>
      </c>
      <c r="AL7" s="558" t="s">
        <v>1017</v>
      </c>
      <c r="AM7" s="558" t="s">
        <v>1016</v>
      </c>
      <c r="AN7" s="558" t="s">
        <v>1023</v>
      </c>
      <c r="AO7" s="558" t="s">
        <v>1024</v>
      </c>
      <c r="AP7" s="558" t="s">
        <v>1022</v>
      </c>
      <c r="AQ7" s="558" t="s">
        <v>1017</v>
      </c>
    </row>
    <row r="8" spans="1:43" ht="21" customHeight="1" x14ac:dyDescent="0.25">
      <c r="A8" s="1208"/>
      <c r="B8" s="546" t="s">
        <v>68</v>
      </c>
      <c r="C8" s="194"/>
      <c r="D8" s="194"/>
      <c r="E8" s="194"/>
      <c r="F8" s="194"/>
      <c r="G8" s="194"/>
      <c r="H8" s="194"/>
      <c r="I8" s="194"/>
      <c r="J8" s="194"/>
      <c r="K8" s="194"/>
      <c r="L8" s="194"/>
      <c r="M8" s="194"/>
      <c r="N8" s="547"/>
      <c r="O8" s="547"/>
      <c r="P8" s="547"/>
      <c r="Q8" s="547"/>
      <c r="R8" s="547"/>
      <c r="S8" s="547"/>
      <c r="T8" s="547"/>
      <c r="U8" s="547"/>
      <c r="V8" s="547"/>
      <c r="W8" s="1209"/>
      <c r="X8" s="1201"/>
      <c r="Y8" s="547"/>
      <c r="Z8" s="547"/>
      <c r="AA8" s="547"/>
      <c r="AB8" s="547"/>
      <c r="AC8" s="547"/>
      <c r="AD8" s="547"/>
      <c r="AE8" s="547"/>
      <c r="AF8" s="547"/>
      <c r="AG8" s="1769"/>
      <c r="AH8" s="1422"/>
      <c r="AI8" s="142"/>
      <c r="AJ8" s="142"/>
      <c r="AK8" s="142"/>
      <c r="AL8" s="142"/>
      <c r="AM8" s="142"/>
      <c r="AN8" s="142"/>
      <c r="AO8" s="142"/>
      <c r="AP8" s="142"/>
      <c r="AQ8" s="142"/>
    </row>
    <row r="9" spans="1:43" ht="21" customHeight="1" x14ac:dyDescent="0.25">
      <c r="A9" s="1208" t="s">
        <v>62</v>
      </c>
      <c r="B9" s="546" t="s">
        <v>860</v>
      </c>
      <c r="C9" s="194"/>
      <c r="D9" s="548"/>
      <c r="E9" s="548"/>
      <c r="F9" s="548"/>
      <c r="G9" s="548"/>
      <c r="H9" s="548"/>
      <c r="I9" s="548"/>
      <c r="J9" s="548"/>
      <c r="K9" s="548"/>
      <c r="L9" s="548"/>
      <c r="M9" s="548"/>
      <c r="N9" s="549"/>
      <c r="O9" s="549"/>
      <c r="P9" s="549"/>
      <c r="Q9" s="549"/>
      <c r="R9" s="549"/>
      <c r="S9" s="549"/>
      <c r="T9" s="549"/>
      <c r="U9" s="549"/>
      <c r="V9" s="549"/>
      <c r="W9" s="1210"/>
      <c r="X9" s="1202"/>
      <c r="Y9" s="549"/>
      <c r="Z9" s="549"/>
      <c r="AA9" s="549"/>
      <c r="AB9" s="549"/>
      <c r="AC9" s="549"/>
      <c r="AD9" s="549"/>
      <c r="AE9" s="549"/>
      <c r="AF9" s="549"/>
      <c r="AG9" s="1090"/>
      <c r="AH9" s="1422"/>
      <c r="AI9" s="142"/>
      <c r="AJ9" s="142"/>
      <c r="AK9" s="142"/>
      <c r="AL9" s="142"/>
      <c r="AM9" s="142"/>
      <c r="AN9" s="142"/>
      <c r="AO9" s="142"/>
      <c r="AP9" s="142"/>
      <c r="AQ9" s="142"/>
    </row>
    <row r="10" spans="1:43" ht="21" customHeight="1" x14ac:dyDescent="0.25">
      <c r="A10" s="1208" t="s">
        <v>365</v>
      </c>
      <c r="B10" s="550" t="s">
        <v>69</v>
      </c>
      <c r="C10" s="547"/>
      <c r="D10" s="551"/>
      <c r="E10" s="551"/>
      <c r="F10" s="551"/>
      <c r="G10" s="552"/>
      <c r="H10" s="549">
        <v>2.15</v>
      </c>
      <c r="I10" s="549"/>
      <c r="J10" s="549"/>
      <c r="K10" s="549"/>
      <c r="L10" s="551"/>
      <c r="M10" s="749">
        <v>3.15</v>
      </c>
      <c r="N10" s="549"/>
      <c r="O10" s="549"/>
      <c r="P10" s="549"/>
      <c r="Q10" s="549"/>
      <c r="R10" s="551">
        <v>3.49</v>
      </c>
      <c r="S10" s="552"/>
      <c r="T10" s="552"/>
      <c r="U10" s="552"/>
      <c r="V10" s="549"/>
      <c r="W10" s="1399">
        <v>3.91</v>
      </c>
      <c r="X10" s="1203"/>
      <c r="Y10" s="552"/>
      <c r="Z10" s="552"/>
      <c r="AA10" s="549"/>
      <c r="AB10" s="551"/>
      <c r="AC10" s="551"/>
      <c r="AD10" s="551"/>
      <c r="AE10" s="552"/>
      <c r="AF10" s="549"/>
      <c r="AG10" s="1780"/>
      <c r="AH10" s="1422"/>
      <c r="AI10" s="142"/>
      <c r="AJ10" s="142"/>
      <c r="AK10" s="142"/>
      <c r="AL10" s="142"/>
      <c r="AM10" s="142"/>
      <c r="AN10" s="142"/>
      <c r="AO10" s="142"/>
      <c r="AP10" s="142"/>
      <c r="AQ10" s="142"/>
    </row>
    <row r="11" spans="1:43" ht="21" customHeight="1" x14ac:dyDescent="0.25">
      <c r="A11" s="1211" t="s">
        <v>366</v>
      </c>
      <c r="B11" s="750" t="s">
        <v>1181</v>
      </c>
      <c r="C11" s="751"/>
      <c r="D11" s="752"/>
      <c r="E11" s="752"/>
      <c r="F11" s="752"/>
      <c r="G11" s="749"/>
      <c r="H11" s="753">
        <v>19.16</v>
      </c>
      <c r="I11" s="753"/>
      <c r="J11" s="753"/>
      <c r="K11" s="753"/>
      <c r="L11" s="752"/>
      <c r="M11" s="749">
        <v>21.42</v>
      </c>
      <c r="N11" s="753"/>
      <c r="O11" s="753"/>
      <c r="P11" s="753"/>
      <c r="Q11" s="753"/>
      <c r="R11" s="551">
        <v>26.43</v>
      </c>
      <c r="S11" s="552"/>
      <c r="T11" s="552"/>
      <c r="U11" s="552"/>
      <c r="V11" s="549"/>
      <c r="W11" s="1399">
        <v>29.6</v>
      </c>
      <c r="X11" s="1203"/>
      <c r="Y11" s="552"/>
      <c r="Z11" s="552"/>
      <c r="AA11" s="549"/>
      <c r="AB11" s="551"/>
      <c r="AC11" s="551"/>
      <c r="AD11" s="551"/>
      <c r="AE11" s="552"/>
      <c r="AF11" s="549"/>
      <c r="AG11" s="1780"/>
      <c r="AH11" s="1422"/>
      <c r="AI11" s="142"/>
      <c r="AJ11" s="142"/>
      <c r="AK11" s="142"/>
      <c r="AL11" s="142"/>
      <c r="AM11" s="142"/>
      <c r="AN11" s="142"/>
      <c r="AO11" s="142"/>
      <c r="AP11" s="142"/>
      <c r="AQ11" s="142"/>
    </row>
    <row r="12" spans="1:43" ht="21" customHeight="1" x14ac:dyDescent="0.25">
      <c r="A12" s="1211" t="s">
        <v>371</v>
      </c>
      <c r="B12" s="750" t="s">
        <v>1182</v>
      </c>
      <c r="C12" s="751"/>
      <c r="D12" s="752"/>
      <c r="E12" s="752"/>
      <c r="F12" s="752"/>
      <c r="G12" s="749"/>
      <c r="H12" s="752">
        <v>2.15</v>
      </c>
      <c r="I12" s="752"/>
      <c r="J12" s="752"/>
      <c r="K12" s="752"/>
      <c r="L12" s="752"/>
      <c r="M12" s="749">
        <v>2.2400000000000002</v>
      </c>
      <c r="N12" s="752"/>
      <c r="O12" s="752"/>
      <c r="P12" s="752"/>
      <c r="Q12" s="752"/>
      <c r="R12" s="749">
        <v>3.62</v>
      </c>
      <c r="S12" s="551"/>
      <c r="T12" s="551"/>
      <c r="U12" s="551"/>
      <c r="V12" s="551"/>
      <c r="W12" s="1400">
        <v>4.05</v>
      </c>
      <c r="X12" s="1204"/>
      <c r="Y12" s="551"/>
      <c r="Z12" s="551"/>
      <c r="AA12" s="551"/>
      <c r="AB12" s="552"/>
      <c r="AC12" s="552"/>
      <c r="AD12" s="552"/>
      <c r="AE12" s="551"/>
      <c r="AF12" s="551"/>
      <c r="AG12" s="1061"/>
      <c r="AH12" s="1422"/>
      <c r="AI12" s="142"/>
      <c r="AJ12" s="142"/>
      <c r="AK12" s="142"/>
      <c r="AL12" s="142"/>
      <c r="AM12" s="142"/>
      <c r="AN12" s="142"/>
      <c r="AO12" s="142"/>
      <c r="AP12" s="142"/>
      <c r="AQ12" s="142"/>
    </row>
    <row r="13" spans="1:43" ht="21" customHeight="1" x14ac:dyDescent="0.25">
      <c r="A13" s="1211"/>
      <c r="B13" s="750" t="s">
        <v>1183</v>
      </c>
      <c r="C13" s="751"/>
      <c r="D13" s="754"/>
      <c r="E13" s="754"/>
      <c r="F13" s="754"/>
      <c r="G13" s="749"/>
      <c r="H13" s="752">
        <f>SUM(H10:H12)</f>
        <v>23.459999999999997</v>
      </c>
      <c r="I13" s="752"/>
      <c r="J13" s="752"/>
      <c r="K13" s="752"/>
      <c r="L13" s="754"/>
      <c r="M13" s="752">
        <f>SUM(M10:M12)</f>
        <v>26.810000000000002</v>
      </c>
      <c r="N13" s="752"/>
      <c r="O13" s="752"/>
      <c r="P13" s="752"/>
      <c r="Q13" s="754"/>
      <c r="R13" s="554">
        <f>R10+R11+R12</f>
        <v>33.54</v>
      </c>
      <c r="S13" s="551"/>
      <c r="T13" s="551"/>
      <c r="U13" s="551"/>
      <c r="V13" s="553"/>
      <c r="W13" s="1400">
        <v>37.56</v>
      </c>
      <c r="X13" s="1204"/>
      <c r="Y13" s="551"/>
      <c r="Z13" s="551"/>
      <c r="AA13" s="553"/>
      <c r="AB13" s="554"/>
      <c r="AC13" s="554"/>
      <c r="AD13" s="554"/>
      <c r="AE13" s="551"/>
      <c r="AF13" s="553"/>
      <c r="AG13" s="1781"/>
      <c r="AH13" s="1422"/>
      <c r="AI13" s="142"/>
      <c r="AJ13" s="142"/>
      <c r="AK13" s="142"/>
      <c r="AL13" s="142"/>
      <c r="AM13" s="142"/>
      <c r="AN13" s="142"/>
      <c r="AO13" s="142"/>
      <c r="AP13" s="142"/>
      <c r="AQ13" s="142"/>
    </row>
    <row r="14" spans="1:43" ht="21" customHeight="1" x14ac:dyDescent="0.25">
      <c r="A14" s="1211" t="s">
        <v>63</v>
      </c>
      <c r="B14" s="750" t="s">
        <v>71</v>
      </c>
      <c r="C14" s="751"/>
      <c r="D14" s="753"/>
      <c r="E14" s="753"/>
      <c r="F14" s="753"/>
      <c r="G14" s="749"/>
      <c r="H14" s="752">
        <v>0.98</v>
      </c>
      <c r="I14" s="752"/>
      <c r="J14" s="752"/>
      <c r="K14" s="752"/>
      <c r="L14" s="753"/>
      <c r="M14" s="749">
        <v>0.96</v>
      </c>
      <c r="N14" s="752"/>
      <c r="O14" s="752"/>
      <c r="P14" s="752"/>
      <c r="Q14" s="753"/>
      <c r="R14" s="749">
        <v>1.1499999999999999</v>
      </c>
      <c r="S14" s="551"/>
      <c r="T14" s="551"/>
      <c r="U14" s="551"/>
      <c r="V14" s="549"/>
      <c r="W14" s="1400">
        <v>1.31</v>
      </c>
      <c r="X14" s="1204"/>
      <c r="Y14" s="551"/>
      <c r="Z14" s="551"/>
      <c r="AA14" s="549"/>
      <c r="AB14" s="554"/>
      <c r="AC14" s="554"/>
      <c r="AD14" s="554"/>
      <c r="AE14" s="551"/>
      <c r="AF14" s="549"/>
      <c r="AG14" s="1781"/>
      <c r="AH14" s="1422"/>
      <c r="AI14" s="142"/>
      <c r="AJ14" s="142"/>
      <c r="AK14" s="142"/>
      <c r="AL14" s="142"/>
      <c r="AM14" s="142"/>
      <c r="AN14" s="142"/>
      <c r="AO14" s="142"/>
      <c r="AP14" s="142"/>
      <c r="AQ14" s="142"/>
    </row>
    <row r="15" spans="1:43" ht="21" customHeight="1" x14ac:dyDescent="0.25">
      <c r="A15" s="1211" t="s">
        <v>65</v>
      </c>
      <c r="B15" s="750" t="s">
        <v>367</v>
      </c>
      <c r="C15" s="751"/>
      <c r="D15" s="753"/>
      <c r="E15" s="753"/>
      <c r="F15" s="753"/>
      <c r="G15" s="749"/>
      <c r="H15" s="754"/>
      <c r="I15" s="754"/>
      <c r="J15" s="754"/>
      <c r="K15" s="754"/>
      <c r="L15" s="753"/>
      <c r="M15" s="749"/>
      <c r="N15" s="754"/>
      <c r="O15" s="754"/>
      <c r="P15" s="754"/>
      <c r="Q15" s="753"/>
      <c r="R15" s="749"/>
      <c r="S15" s="553"/>
      <c r="T15" s="553"/>
      <c r="U15" s="553"/>
      <c r="V15" s="549"/>
      <c r="W15" s="1400"/>
      <c r="X15" s="1205"/>
      <c r="Y15" s="553"/>
      <c r="Z15" s="553"/>
      <c r="AA15" s="549"/>
      <c r="AB15" s="554"/>
      <c r="AC15" s="554"/>
      <c r="AD15" s="554"/>
      <c r="AE15" s="553"/>
      <c r="AF15" s="549"/>
      <c r="AG15" s="1781"/>
      <c r="AH15" s="1422"/>
      <c r="AI15" s="142"/>
      <c r="AJ15" s="142"/>
      <c r="AK15" s="142"/>
      <c r="AL15" s="142"/>
      <c r="AM15" s="142"/>
      <c r="AN15" s="142"/>
      <c r="AO15" s="142"/>
      <c r="AP15" s="142"/>
      <c r="AQ15" s="142"/>
    </row>
    <row r="16" spans="1:43" ht="21" customHeight="1" x14ac:dyDescent="0.25">
      <c r="A16" s="1211" t="s">
        <v>74</v>
      </c>
      <c r="B16" s="750" t="s">
        <v>90</v>
      </c>
      <c r="C16" s="751"/>
      <c r="D16" s="753"/>
      <c r="E16" s="753"/>
      <c r="F16" s="753"/>
      <c r="G16" s="749"/>
      <c r="H16" s="754"/>
      <c r="I16" s="754"/>
      <c r="J16" s="754"/>
      <c r="K16" s="754"/>
      <c r="L16" s="753"/>
      <c r="M16" s="749"/>
      <c r="N16" s="754"/>
      <c r="O16" s="754"/>
      <c r="P16" s="754"/>
      <c r="Q16" s="753"/>
      <c r="R16" s="749"/>
      <c r="S16" s="553"/>
      <c r="T16" s="553"/>
      <c r="U16" s="553"/>
      <c r="V16" s="549"/>
      <c r="W16" s="1400"/>
      <c r="X16" s="1205"/>
      <c r="Y16" s="553"/>
      <c r="Z16" s="553"/>
      <c r="AA16" s="549"/>
      <c r="AB16" s="554"/>
      <c r="AC16" s="554"/>
      <c r="AD16" s="554"/>
      <c r="AE16" s="553"/>
      <c r="AF16" s="549"/>
      <c r="AG16" s="1781"/>
      <c r="AH16" s="1422"/>
      <c r="AI16" s="142"/>
      <c r="AJ16" s="142"/>
      <c r="AK16" s="142"/>
      <c r="AL16" s="142"/>
      <c r="AM16" s="142"/>
      <c r="AN16" s="142"/>
      <c r="AO16" s="142"/>
      <c r="AP16" s="142"/>
      <c r="AQ16" s="142"/>
    </row>
    <row r="17" spans="1:43" ht="21" customHeight="1" x14ac:dyDescent="0.25">
      <c r="A17" s="1211" t="s">
        <v>75</v>
      </c>
      <c r="B17" s="750" t="s">
        <v>986</v>
      </c>
      <c r="C17" s="751"/>
      <c r="D17" s="753"/>
      <c r="E17" s="753"/>
      <c r="F17" s="753"/>
      <c r="G17" s="749"/>
      <c r="H17" s="754">
        <v>2.38</v>
      </c>
      <c r="I17" s="754"/>
      <c r="J17" s="754"/>
      <c r="K17" s="754"/>
      <c r="L17" s="753"/>
      <c r="M17" s="749">
        <v>0.1</v>
      </c>
      <c r="N17" s="754"/>
      <c r="O17" s="754"/>
      <c r="P17" s="754"/>
      <c r="Q17" s="753"/>
      <c r="R17" s="749">
        <v>0.4</v>
      </c>
      <c r="S17" s="553"/>
      <c r="T17" s="553"/>
      <c r="U17" s="553"/>
      <c r="V17" s="549"/>
      <c r="W17" s="1400">
        <v>4.5599999999999996</v>
      </c>
      <c r="X17" s="1205"/>
      <c r="Y17" s="553"/>
      <c r="Z17" s="553"/>
      <c r="AA17" s="549"/>
      <c r="AB17" s="554"/>
      <c r="AC17" s="554"/>
      <c r="AD17" s="554"/>
      <c r="AE17" s="553"/>
      <c r="AF17" s="549"/>
      <c r="AG17" s="1781"/>
      <c r="AH17" s="1422"/>
      <c r="AI17" s="142"/>
      <c r="AJ17" s="142"/>
      <c r="AK17" s="142"/>
      <c r="AL17" s="142"/>
      <c r="AM17" s="142"/>
      <c r="AN17" s="142"/>
      <c r="AO17" s="142"/>
      <c r="AP17" s="142"/>
      <c r="AQ17" s="142"/>
    </row>
    <row r="18" spans="1:43" ht="21" customHeight="1" x14ac:dyDescent="0.25">
      <c r="A18" s="1211" t="s">
        <v>1018</v>
      </c>
      <c r="B18" s="750" t="s">
        <v>1019</v>
      </c>
      <c r="C18" s="751"/>
      <c r="D18" s="753"/>
      <c r="E18" s="753"/>
      <c r="F18" s="753"/>
      <c r="G18" s="749"/>
      <c r="H18" s="754"/>
      <c r="I18" s="754"/>
      <c r="J18" s="754"/>
      <c r="K18" s="754"/>
      <c r="L18" s="753"/>
      <c r="M18" s="749"/>
      <c r="N18" s="754"/>
      <c r="O18" s="754"/>
      <c r="P18" s="754"/>
      <c r="Q18" s="753"/>
      <c r="R18" s="749"/>
      <c r="S18" s="553"/>
      <c r="T18" s="553"/>
      <c r="U18" s="553"/>
      <c r="V18" s="549"/>
      <c r="W18" s="1400"/>
      <c r="X18" s="1205"/>
      <c r="Y18" s="553"/>
      <c r="Z18" s="553"/>
      <c r="AA18" s="549"/>
      <c r="AB18" s="554"/>
      <c r="AC18" s="554"/>
      <c r="AD18" s="554"/>
      <c r="AE18" s="553"/>
      <c r="AF18" s="549"/>
      <c r="AG18" s="1781"/>
      <c r="AH18" s="1422"/>
      <c r="AI18" s="142"/>
      <c r="AJ18" s="142"/>
      <c r="AK18" s="142"/>
      <c r="AL18" s="142"/>
      <c r="AM18" s="142"/>
      <c r="AN18" s="142"/>
      <c r="AO18" s="142"/>
      <c r="AP18" s="142"/>
      <c r="AQ18" s="142"/>
    </row>
    <row r="19" spans="1:43" ht="21" customHeight="1" x14ac:dyDescent="0.25">
      <c r="A19" s="1211" t="s">
        <v>365</v>
      </c>
      <c r="B19" s="755" t="s">
        <v>1020</v>
      </c>
      <c r="C19" s="751"/>
      <c r="D19" s="753"/>
      <c r="E19" s="753"/>
      <c r="F19" s="753"/>
      <c r="G19" s="749"/>
      <c r="H19" s="754">
        <v>3.81</v>
      </c>
      <c r="I19" s="754"/>
      <c r="J19" s="754"/>
      <c r="K19" s="754"/>
      <c r="L19" s="753"/>
      <c r="M19" s="749">
        <v>4.5199999999999996</v>
      </c>
      <c r="N19" s="754"/>
      <c r="O19" s="754"/>
      <c r="P19" s="754"/>
      <c r="Q19" s="753"/>
      <c r="R19" s="749">
        <v>6</v>
      </c>
      <c r="S19" s="553"/>
      <c r="T19" s="553"/>
      <c r="U19" s="553"/>
      <c r="V19" s="549"/>
      <c r="W19" s="1400">
        <v>6.72</v>
      </c>
      <c r="X19" s="1205"/>
      <c r="Y19" s="553"/>
      <c r="Z19" s="553"/>
      <c r="AA19" s="549"/>
      <c r="AB19" s="552"/>
      <c r="AC19" s="552"/>
      <c r="AD19" s="552"/>
      <c r="AE19" s="553"/>
      <c r="AF19" s="549"/>
      <c r="AG19" s="1061"/>
      <c r="AH19" s="1422"/>
      <c r="AI19" s="142"/>
      <c r="AJ19" s="142"/>
      <c r="AK19" s="142"/>
      <c r="AL19" s="142"/>
      <c r="AM19" s="142"/>
      <c r="AN19" s="142"/>
      <c r="AO19" s="142"/>
      <c r="AP19" s="142"/>
      <c r="AQ19" s="142"/>
    </row>
    <row r="20" spans="1:43" ht="21" customHeight="1" x14ac:dyDescent="0.25">
      <c r="A20" s="1211" t="s">
        <v>712</v>
      </c>
      <c r="B20" s="755" t="s">
        <v>372</v>
      </c>
      <c r="C20" s="751"/>
      <c r="D20" s="753"/>
      <c r="E20" s="753"/>
      <c r="F20" s="753"/>
      <c r="G20" s="749"/>
      <c r="H20" s="752"/>
      <c r="I20" s="752"/>
      <c r="J20" s="752"/>
      <c r="K20" s="752"/>
      <c r="L20" s="753"/>
      <c r="M20" s="752"/>
      <c r="N20" s="754"/>
      <c r="O20" s="754"/>
      <c r="P20" s="754"/>
      <c r="Q20" s="753"/>
      <c r="R20" s="754"/>
      <c r="S20" s="553"/>
      <c r="T20" s="553"/>
      <c r="U20" s="553"/>
      <c r="V20" s="549"/>
      <c r="W20" s="1399"/>
      <c r="X20" s="1205"/>
      <c r="Y20" s="553"/>
      <c r="Z20" s="553"/>
      <c r="AA20" s="549"/>
      <c r="AB20" s="553"/>
      <c r="AC20" s="553"/>
      <c r="AD20" s="553"/>
      <c r="AE20" s="553"/>
      <c r="AF20" s="549"/>
      <c r="AG20" s="1782"/>
      <c r="AH20" s="1422"/>
      <c r="AI20" s="142"/>
      <c r="AJ20" s="142"/>
      <c r="AK20" s="142"/>
      <c r="AL20" s="142"/>
      <c r="AM20" s="142"/>
      <c r="AN20" s="142"/>
      <c r="AO20" s="142"/>
      <c r="AP20" s="142"/>
      <c r="AQ20" s="142"/>
    </row>
    <row r="21" spans="1:43" ht="21" customHeight="1" x14ac:dyDescent="0.25">
      <c r="A21" s="1211"/>
      <c r="B21" s="755"/>
      <c r="C21" s="751"/>
      <c r="D21" s="753"/>
      <c r="E21" s="753"/>
      <c r="F21" s="753"/>
      <c r="G21" s="749"/>
      <c r="H21" s="754"/>
      <c r="I21" s="754"/>
      <c r="J21" s="754"/>
      <c r="K21" s="754"/>
      <c r="L21" s="753"/>
      <c r="M21" s="752"/>
      <c r="N21" s="754"/>
      <c r="O21" s="754"/>
      <c r="P21" s="754"/>
      <c r="Q21" s="753"/>
      <c r="R21" s="754"/>
      <c r="S21" s="553"/>
      <c r="T21" s="553"/>
      <c r="U21" s="553"/>
      <c r="V21" s="549"/>
      <c r="W21" s="1399"/>
      <c r="X21" s="1205"/>
      <c r="Y21" s="553"/>
      <c r="Z21" s="553"/>
      <c r="AA21" s="549"/>
      <c r="AB21" s="553"/>
      <c r="AC21" s="553"/>
      <c r="AD21" s="553"/>
      <c r="AE21" s="553"/>
      <c r="AF21" s="549"/>
      <c r="AG21" s="1782"/>
      <c r="AH21" s="1422"/>
      <c r="AI21" s="142"/>
      <c r="AJ21" s="142"/>
      <c r="AK21" s="142"/>
      <c r="AL21" s="142"/>
      <c r="AM21" s="142"/>
      <c r="AN21" s="142"/>
      <c r="AO21" s="142"/>
      <c r="AP21" s="142"/>
      <c r="AQ21" s="142"/>
    </row>
    <row r="22" spans="1:43" ht="21" customHeight="1" x14ac:dyDescent="0.25">
      <c r="A22" s="1212"/>
      <c r="B22" s="755"/>
      <c r="C22" s="751"/>
      <c r="D22" s="753"/>
      <c r="E22" s="753"/>
      <c r="F22" s="753"/>
      <c r="G22" s="749"/>
      <c r="H22" s="754"/>
      <c r="I22" s="754"/>
      <c r="J22" s="754"/>
      <c r="K22" s="754"/>
      <c r="L22" s="753"/>
      <c r="M22" s="752"/>
      <c r="N22" s="754"/>
      <c r="O22" s="754"/>
      <c r="P22" s="754"/>
      <c r="Q22" s="753"/>
      <c r="R22" s="754"/>
      <c r="S22" s="553"/>
      <c r="T22" s="553"/>
      <c r="U22" s="553"/>
      <c r="V22" s="549"/>
      <c r="W22" s="1399"/>
      <c r="X22" s="1205"/>
      <c r="Y22" s="553"/>
      <c r="Z22" s="553"/>
      <c r="AA22" s="549"/>
      <c r="AB22" s="553"/>
      <c r="AC22" s="553"/>
      <c r="AD22" s="553"/>
      <c r="AE22" s="553"/>
      <c r="AF22" s="549"/>
      <c r="AG22" s="1782"/>
      <c r="AH22" s="1422"/>
      <c r="AI22" s="142"/>
      <c r="AJ22" s="142"/>
      <c r="AK22" s="142"/>
      <c r="AL22" s="142"/>
      <c r="AM22" s="142"/>
      <c r="AN22" s="142"/>
      <c r="AO22" s="142"/>
      <c r="AP22" s="142"/>
      <c r="AQ22" s="142"/>
    </row>
    <row r="23" spans="1:43" ht="21" customHeight="1" thickBot="1" x14ac:dyDescent="0.3">
      <c r="A23" s="1213"/>
      <c r="B23" s="1214" t="s">
        <v>1021</v>
      </c>
      <c r="C23" s="1214"/>
      <c r="D23" s="1215"/>
      <c r="E23" s="1215"/>
      <c r="F23" s="1215"/>
      <c r="G23" s="1215"/>
      <c r="H23" s="1215">
        <f>SUM(H13:H20)</f>
        <v>30.629999999999995</v>
      </c>
      <c r="I23" s="1215"/>
      <c r="J23" s="1215"/>
      <c r="K23" s="1215"/>
      <c r="L23" s="1215"/>
      <c r="M23" s="1215">
        <f>SUM(M13:M20)</f>
        <v>32.39</v>
      </c>
      <c r="N23" s="1215"/>
      <c r="O23" s="1215"/>
      <c r="P23" s="1215"/>
      <c r="Q23" s="1215"/>
      <c r="R23" s="1340">
        <f>SUM(R13:R18)-R19</f>
        <v>29.089999999999996</v>
      </c>
      <c r="S23" s="1340"/>
      <c r="T23" s="1340"/>
      <c r="U23" s="1340"/>
      <c r="V23" s="1340"/>
      <c r="W23" s="1340">
        <f>SUM(W13:W18)-W19</f>
        <v>36.710000000000008</v>
      </c>
      <c r="X23" s="1206"/>
      <c r="Y23" s="555"/>
      <c r="Z23" s="555"/>
      <c r="AA23" s="555"/>
      <c r="AB23" s="555"/>
      <c r="AC23" s="555"/>
      <c r="AD23" s="555"/>
      <c r="AE23" s="555"/>
      <c r="AF23" s="555"/>
      <c r="AG23" s="1783"/>
      <c r="AH23" s="1206"/>
      <c r="AI23" s="555"/>
      <c r="AJ23" s="555"/>
      <c r="AK23" s="555"/>
      <c r="AL23" s="555"/>
      <c r="AM23" s="555"/>
      <c r="AN23" s="555"/>
      <c r="AO23" s="555"/>
      <c r="AP23" s="555"/>
      <c r="AQ23" s="555"/>
    </row>
    <row r="24" spans="1:43" ht="21" customHeight="1" x14ac:dyDescent="0.25">
      <c r="A24" s="1784"/>
      <c r="B24" s="700"/>
      <c r="C24" s="700"/>
      <c r="D24" s="700"/>
      <c r="E24" s="700"/>
      <c r="F24" s="700"/>
      <c r="G24" s="1207"/>
      <c r="H24" s="700"/>
      <c r="I24" s="700"/>
      <c r="J24" s="700"/>
      <c r="K24" s="700"/>
      <c r="L24" s="700"/>
      <c r="M24" s="700"/>
      <c r="N24" s="1207"/>
      <c r="O24" s="756"/>
      <c r="P24" s="756"/>
      <c r="Q24" s="700"/>
      <c r="R24" s="1449"/>
      <c r="S24" s="1449"/>
      <c r="T24" s="1449"/>
      <c r="U24" s="1449"/>
      <c r="V24" s="1449"/>
      <c r="W24" s="1449"/>
      <c r="X24" s="1449"/>
      <c r="Y24" s="1449"/>
      <c r="Z24" s="1449"/>
      <c r="AA24" s="1449"/>
      <c r="AB24" s="1449"/>
      <c r="AC24" s="1449"/>
      <c r="AD24" s="1449"/>
      <c r="AE24" s="1449"/>
      <c r="AF24" s="1449"/>
      <c r="AG24" s="1609"/>
    </row>
    <row r="25" spans="1:43" ht="21" customHeight="1" thickBot="1" x14ac:dyDescent="0.3">
      <c r="A25" s="2408" t="s">
        <v>533</v>
      </c>
      <c r="B25" s="2409"/>
      <c r="C25" s="2409"/>
      <c r="D25" s="2409"/>
      <c r="E25" s="2409"/>
      <c r="F25" s="2409"/>
      <c r="G25" s="2409"/>
      <c r="H25" s="2409"/>
      <c r="I25" s="2409"/>
      <c r="J25" s="2409"/>
      <c r="K25" s="2409"/>
      <c r="L25" s="2409"/>
      <c r="M25" s="2409"/>
      <c r="N25" s="2409"/>
      <c r="O25" s="2409"/>
      <c r="P25" s="2409"/>
      <c r="Q25" s="2409"/>
      <c r="R25" s="2409"/>
      <c r="S25" s="2409"/>
      <c r="T25" s="2409"/>
      <c r="U25" s="2409"/>
      <c r="V25" s="2409"/>
      <c r="W25" s="2409"/>
      <c r="X25" s="1659"/>
      <c r="Y25" s="1659"/>
      <c r="Z25" s="1659"/>
      <c r="AA25" s="1659"/>
      <c r="AB25" s="1659"/>
      <c r="AC25" s="1659"/>
      <c r="AD25" s="1659"/>
      <c r="AE25" s="1659"/>
      <c r="AF25" s="1659"/>
      <c r="AG25" s="1591"/>
    </row>
    <row r="26" spans="1:43" ht="21" customHeight="1" x14ac:dyDescent="0.25">
      <c r="X26" s="525"/>
      <c r="Y26" s="525"/>
      <c r="Z26" s="525"/>
      <c r="AA26" s="525"/>
      <c r="AB26" s="525"/>
      <c r="AC26" s="525"/>
      <c r="AD26" s="525"/>
      <c r="AO26" s="2332" t="s">
        <v>533</v>
      </c>
      <c r="AP26" s="2332"/>
      <c r="AQ26" s="2332"/>
    </row>
    <row r="27" spans="1:43" ht="21" customHeight="1" x14ac:dyDescent="0.25"/>
    <row r="28" spans="1:43" ht="21" hidden="1" customHeight="1" x14ac:dyDescent="0.25"/>
    <row r="29" spans="1:43" ht="21" hidden="1" customHeight="1" x14ac:dyDescent="0.25">
      <c r="A29" s="166" t="s">
        <v>316</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row>
    <row r="30" spans="1:43" ht="21" hidden="1" customHeight="1" x14ac:dyDescent="0.25">
      <c r="A30" s="174">
        <v>1</v>
      </c>
      <c r="B30" s="174" t="s">
        <v>433</v>
      </c>
      <c r="C30" s="2420"/>
      <c r="D30" s="2449"/>
      <c r="E30" s="2449"/>
      <c r="F30" s="2449"/>
      <c r="G30" s="2449"/>
      <c r="H30" s="2449"/>
      <c r="I30" s="2449"/>
      <c r="J30" s="2449"/>
      <c r="K30" s="2449"/>
      <c r="L30" s="2449"/>
      <c r="M30" s="2449"/>
      <c r="N30" s="2449"/>
      <c r="O30" s="2449"/>
      <c r="P30" s="2449"/>
      <c r="Q30" s="2449"/>
      <c r="R30" s="2449"/>
      <c r="S30" s="2449"/>
      <c r="T30" s="2449"/>
      <c r="U30" s="2449"/>
      <c r="V30" s="2449"/>
      <c r="W30" s="2449"/>
      <c r="X30" s="2449"/>
      <c r="Y30" s="2449"/>
      <c r="Z30" s="2449"/>
      <c r="AA30" s="2449"/>
      <c r="AB30" s="2725"/>
      <c r="AC30" s="325"/>
      <c r="AD30" s="325"/>
    </row>
    <row r="31" spans="1:43" ht="21" hidden="1" customHeight="1" x14ac:dyDescent="0.25">
      <c r="A31" s="179">
        <v>2</v>
      </c>
      <c r="B31" s="15" t="s">
        <v>424</v>
      </c>
      <c r="C31" s="556">
        <v>20.3</v>
      </c>
      <c r="D31" s="556"/>
      <c r="E31" s="556"/>
      <c r="F31" s="556"/>
      <c r="G31" s="184"/>
      <c r="H31" s="184"/>
      <c r="I31" s="184"/>
      <c r="J31" s="184"/>
      <c r="K31" s="184"/>
      <c r="L31" s="184"/>
      <c r="M31" s="184"/>
      <c r="N31" s="184"/>
      <c r="O31" s="184"/>
      <c r="P31" s="184"/>
      <c r="Q31" s="184"/>
      <c r="R31" s="184"/>
      <c r="S31" s="184"/>
      <c r="T31" s="184"/>
      <c r="U31" s="184"/>
      <c r="V31" s="184"/>
      <c r="W31" s="184"/>
      <c r="X31" s="184"/>
      <c r="Y31" s="184"/>
      <c r="Z31" s="184"/>
      <c r="AA31" s="184"/>
      <c r="AB31" s="185"/>
      <c r="AC31" s="346"/>
      <c r="AD31" s="346"/>
      <c r="AE31" s="166"/>
      <c r="AF31" s="166"/>
    </row>
    <row r="32" spans="1:43" ht="21" hidden="1" customHeight="1" x14ac:dyDescent="0.25">
      <c r="A32" s="174">
        <v>3</v>
      </c>
      <c r="B32" s="2" t="s">
        <v>425</v>
      </c>
      <c r="C32" s="526" t="s">
        <v>431</v>
      </c>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180"/>
      <c r="AC32" s="346"/>
      <c r="AD32" s="346"/>
      <c r="AE32" s="166"/>
      <c r="AF32" s="166"/>
    </row>
    <row r="33" spans="1:32" ht="21" hidden="1" customHeight="1" x14ac:dyDescent="0.25">
      <c r="A33" s="174">
        <v>4</v>
      </c>
      <c r="B33" s="2" t="s">
        <v>426</v>
      </c>
      <c r="C33" s="2552"/>
      <c r="D33" s="2715"/>
      <c r="E33" s="2715"/>
      <c r="F33" s="2715"/>
      <c r="G33" s="2715"/>
      <c r="H33" s="2715"/>
      <c r="I33" s="2715"/>
      <c r="J33" s="2715"/>
      <c r="K33" s="2715"/>
      <c r="L33" s="2715"/>
      <c r="M33" s="2715"/>
      <c r="N33" s="2715"/>
      <c r="O33" s="2715"/>
      <c r="P33" s="2715"/>
      <c r="Q33" s="2715"/>
      <c r="R33" s="2715"/>
      <c r="S33" s="2715"/>
      <c r="T33" s="2715"/>
      <c r="U33" s="2715"/>
      <c r="V33" s="2715"/>
      <c r="W33" s="2715"/>
      <c r="X33" s="2715"/>
      <c r="Y33" s="2715"/>
      <c r="Z33" s="2715"/>
      <c r="AA33" s="2715"/>
      <c r="AB33" s="2724"/>
      <c r="AC33" s="347"/>
      <c r="AD33" s="347"/>
      <c r="AE33" s="306"/>
      <c r="AF33" s="306"/>
    </row>
    <row r="34" spans="1:32" ht="21" hidden="1" customHeight="1" x14ac:dyDescent="0.25">
      <c r="A34" s="174">
        <v>5</v>
      </c>
      <c r="B34" s="2" t="s">
        <v>428</v>
      </c>
      <c r="C34" s="526" t="s">
        <v>423</v>
      </c>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180"/>
      <c r="AC34" s="346"/>
      <c r="AD34" s="346"/>
      <c r="AE34" s="166"/>
      <c r="AF34" s="166"/>
    </row>
    <row r="35" spans="1:32" ht="21" customHeight="1" x14ac:dyDescent="0.25"/>
    <row r="36" spans="1:32" ht="21" customHeight="1" x14ac:dyDescent="0.25"/>
    <row r="37" spans="1:32" ht="21" customHeight="1" x14ac:dyDescent="0.25"/>
    <row r="38" spans="1:32" ht="21" customHeight="1" x14ac:dyDescent="0.25"/>
    <row r="39" spans="1:32" ht="21" customHeight="1" x14ac:dyDescent="0.25"/>
    <row r="40" spans="1:32" ht="21" customHeight="1" x14ac:dyDescent="0.25"/>
    <row r="41" spans="1:32" ht="21" customHeight="1" x14ac:dyDescent="0.25"/>
    <row r="42" spans="1:32" ht="21" customHeight="1" x14ac:dyDescent="0.25"/>
    <row r="43" spans="1:32" ht="21" customHeight="1" x14ac:dyDescent="0.25"/>
    <row r="44" spans="1:32" ht="21" customHeight="1" x14ac:dyDescent="0.25"/>
    <row r="45" spans="1:32" ht="21" customHeight="1" x14ac:dyDescent="0.25"/>
    <row r="46" spans="1:32" ht="21" customHeight="1" x14ac:dyDescent="0.25"/>
    <row r="47" spans="1:32" ht="21" customHeight="1" x14ac:dyDescent="0.25"/>
    <row r="48" spans="1:32"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sheetData>
  <mergeCells count="22">
    <mergeCell ref="A2:AG2"/>
    <mergeCell ref="A1:B1"/>
    <mergeCell ref="A5:A7"/>
    <mergeCell ref="B5:B7"/>
    <mergeCell ref="C5:C7"/>
    <mergeCell ref="N5:R5"/>
    <mergeCell ref="AC6:AG6"/>
    <mergeCell ref="AP4:AQ4"/>
    <mergeCell ref="C33:AB33"/>
    <mergeCell ref="C30:AB30"/>
    <mergeCell ref="AH6:AL6"/>
    <mergeCell ref="AM6:AQ6"/>
    <mergeCell ref="AO26:AQ26"/>
    <mergeCell ref="D5:H5"/>
    <mergeCell ref="D6:H6"/>
    <mergeCell ref="I6:M6"/>
    <mergeCell ref="I5:M5"/>
    <mergeCell ref="N6:R6"/>
    <mergeCell ref="S6:W6"/>
    <mergeCell ref="X6:AB6"/>
    <mergeCell ref="S5:W5"/>
    <mergeCell ref="A25:W25"/>
  </mergeCells>
  <pageMargins left="0.7" right="0.7" top="0.75" bottom="0.75" header="0.3" footer="0.3"/>
  <pageSetup paperSize="9" scale="78"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8"/>
  <sheetViews>
    <sheetView view="pageBreakPreview" zoomScale="110" zoomScaleNormal="80" zoomScaleSheetLayoutView="110" workbookViewId="0">
      <selection sqref="A1:D1"/>
    </sheetView>
  </sheetViews>
  <sheetFormatPr defaultColWidth="9.140625" defaultRowHeight="15" x14ac:dyDescent="0.25"/>
  <cols>
    <col min="1" max="1" width="9.140625" style="263"/>
    <col min="2" max="2" width="35.140625" style="263" customWidth="1"/>
    <col min="3" max="10" width="11.85546875" style="263" hidden="1" customWidth="1"/>
    <col min="11" max="13" width="0" style="263" hidden="1" customWidth="1"/>
    <col min="14" max="14" width="14.28515625" style="263" customWidth="1"/>
    <col min="15" max="15" width="12" style="263" customWidth="1"/>
    <col min="16" max="16" width="12.7109375" style="263" customWidth="1"/>
    <col min="17" max="19" width="0" style="263" hidden="1" customWidth="1"/>
    <col min="20" max="16384" width="9.140625" style="263"/>
  </cols>
  <sheetData>
    <row r="1" spans="1:19" s="1345" customFormat="1" ht="62.25" customHeight="1" thickBot="1" x14ac:dyDescent="0.3">
      <c r="A1" s="1994"/>
      <c r="B1" s="1995"/>
      <c r="C1" s="2741" t="s">
        <v>1343</v>
      </c>
      <c r="D1" s="2742"/>
      <c r="E1" s="2742"/>
      <c r="F1" s="2742"/>
      <c r="G1" s="2742"/>
      <c r="H1" s="2742"/>
      <c r="I1" s="2742"/>
      <c r="J1" s="2743"/>
      <c r="K1" s="1996" t="s">
        <v>1344</v>
      </c>
      <c r="L1" s="2744" t="s">
        <v>1345</v>
      </c>
      <c r="M1" s="2745"/>
      <c r="N1" s="2746"/>
      <c r="O1" s="2741" t="s">
        <v>1346</v>
      </c>
      <c r="P1" s="2743"/>
      <c r="Q1" s="1346"/>
      <c r="R1" s="1346"/>
      <c r="S1" s="1347"/>
    </row>
    <row r="2" spans="1:19" s="1349" customFormat="1" ht="25.5" x14ac:dyDescent="0.2">
      <c r="A2" s="1989" t="s">
        <v>837</v>
      </c>
      <c r="B2" s="1990" t="s">
        <v>48</v>
      </c>
      <c r="C2" s="1991" t="s">
        <v>1347</v>
      </c>
      <c r="D2" s="1991" t="s">
        <v>1191</v>
      </c>
      <c r="E2" s="1991" t="s">
        <v>841</v>
      </c>
      <c r="F2" s="1991" t="s">
        <v>842</v>
      </c>
      <c r="G2" s="1991" t="s">
        <v>843</v>
      </c>
      <c r="H2" s="1991" t="s">
        <v>844</v>
      </c>
      <c r="I2" s="1991" t="s">
        <v>845</v>
      </c>
      <c r="J2" s="1991" t="str">
        <f>N2</f>
        <v>FY 2019-20</v>
      </c>
      <c r="K2" s="1991" t="s">
        <v>844</v>
      </c>
      <c r="L2" s="1991" t="str">
        <f>I2</f>
        <v>FY 2018-19</v>
      </c>
      <c r="M2" s="1991" t="str">
        <f>J2</f>
        <v>FY 2019-20</v>
      </c>
      <c r="N2" s="1991" t="s">
        <v>846</v>
      </c>
      <c r="O2" s="1992" t="s">
        <v>758</v>
      </c>
      <c r="P2" s="1993" t="s">
        <v>759</v>
      </c>
      <c r="Q2" s="1785" t="s">
        <v>760</v>
      </c>
      <c r="R2" s="1348" t="s">
        <v>761</v>
      </c>
      <c r="S2" s="1348" t="s">
        <v>762</v>
      </c>
    </row>
    <row r="3" spans="1:19" s="1353" customFormat="1" ht="13.5" customHeight="1" x14ac:dyDescent="0.2">
      <c r="A3" s="1795">
        <v>1</v>
      </c>
      <c r="B3" s="1350" t="s">
        <v>334</v>
      </c>
      <c r="C3" s="1351">
        <v>378.54</v>
      </c>
      <c r="D3" s="1351">
        <v>415.42437453640366</v>
      </c>
      <c r="E3" s="1351">
        <v>452.49</v>
      </c>
      <c r="F3" s="1351">
        <v>473.99</v>
      </c>
      <c r="G3" s="1351">
        <v>513.86</v>
      </c>
      <c r="H3" s="1351">
        <v>848.56244826549073</v>
      </c>
      <c r="I3" s="1351">
        <v>1054.6657542244927</v>
      </c>
      <c r="J3" s="1351">
        <v>1227.9459859125329</v>
      </c>
      <c r="K3" s="1351">
        <f>AVERAGE(F3:J3)</f>
        <v>823.80483768050328</v>
      </c>
      <c r="L3" s="1351">
        <f>K3*(1+L18)</f>
        <v>866.62854144432981</v>
      </c>
      <c r="M3" s="1351">
        <f>L3*(1+M18)</f>
        <v>920.06309187787895</v>
      </c>
      <c r="N3" s="1351">
        <f>M3*(1+N18)</f>
        <v>920.06309187787895</v>
      </c>
      <c r="O3" s="1352">
        <f>N3*(1+O16)</f>
        <v>968.80664725898953</v>
      </c>
      <c r="P3" s="2002">
        <f>O3*(1+P16)</f>
        <v>1020.1325627110187</v>
      </c>
      <c r="Q3" s="1786">
        <f>P3*(1+Q16)</f>
        <v>1074.1776477769665</v>
      </c>
      <c r="R3" s="1352">
        <f>Q3*(1+R16)</f>
        <v>1131.0859599631458</v>
      </c>
      <c r="S3" s="1352">
        <f>R3*(1+S16)</f>
        <v>1131.0859599631458</v>
      </c>
    </row>
    <row r="4" spans="1:19" s="1353" customFormat="1" ht="13.5" customHeight="1" x14ac:dyDescent="0.2">
      <c r="A4" s="1796">
        <f>A3+1</f>
        <v>2</v>
      </c>
      <c r="B4" s="1354" t="s">
        <v>856</v>
      </c>
      <c r="C4" s="1351">
        <v>21.94</v>
      </c>
      <c r="D4" s="1351">
        <v>24.056510059959301</v>
      </c>
      <c r="E4" s="1351">
        <v>26.13</v>
      </c>
      <c r="F4" s="1351">
        <v>28.35</v>
      </c>
      <c r="G4" s="1351">
        <v>62.51</v>
      </c>
      <c r="H4" s="1351">
        <v>38.141839877961218</v>
      </c>
      <c r="I4" s="1351">
        <v>37.812160937420259</v>
      </c>
      <c r="J4" s="1351">
        <v>54.163961514334787</v>
      </c>
      <c r="K4" s="1351">
        <f t="shared" ref="K4:K5" si="0">AVERAGE(F4:J4)</f>
        <v>44.19559246594325</v>
      </c>
      <c r="L4" s="1351">
        <f>K4*(1+L18)</f>
        <v>46.493004271337831</v>
      </c>
      <c r="M4" s="1351">
        <f>L4*(1+M18)</f>
        <v>49.359668202580629</v>
      </c>
      <c r="N4" s="1351">
        <f>M4*(1+N18)</f>
        <v>49.359668202580629</v>
      </c>
      <c r="O4" s="1355">
        <f>N4*(1+O14)</f>
        <v>50.822526905073495</v>
      </c>
      <c r="P4" s="2003">
        <f>O4*(1+P14)</f>
        <v>52.328739942418785</v>
      </c>
      <c r="Q4" s="1787">
        <f>P4*(1+Q14)</f>
        <v>53.879592194931526</v>
      </c>
      <c r="R4" s="1355">
        <f>Q4*(1+R14)</f>
        <v>55.476406622565818</v>
      </c>
      <c r="S4" s="1355">
        <f>R4*(1+S14)</f>
        <v>55.476406622565818</v>
      </c>
    </row>
    <row r="5" spans="1:19" s="1353" customFormat="1" ht="13.5" customHeight="1" x14ac:dyDescent="0.2">
      <c r="A5" s="1796">
        <f>A4+1</f>
        <v>3</v>
      </c>
      <c r="B5" s="1356" t="s">
        <v>857</v>
      </c>
      <c r="C5" s="1351">
        <v>143.13654930000001</v>
      </c>
      <c r="D5" s="1351">
        <v>162.6971039</v>
      </c>
      <c r="E5" s="1351">
        <v>195.95710899999997</v>
      </c>
      <c r="F5" s="1351">
        <v>167.81</v>
      </c>
      <c r="G5" s="1351">
        <v>205.35</v>
      </c>
      <c r="H5" s="1351">
        <v>344.93989799178604</v>
      </c>
      <c r="I5" s="1351">
        <v>423.69813822558893</v>
      </c>
      <c r="J5" s="1351">
        <v>495.71869358065317</v>
      </c>
      <c r="K5" s="1351">
        <f t="shared" si="0"/>
        <v>327.50334595960567</v>
      </c>
      <c r="L5" s="1351">
        <f>K5*(1+L18)</f>
        <v>344.52789549797029</v>
      </c>
      <c r="M5" s="1351">
        <f>L5*(1+M18)</f>
        <v>365.77078368749278</v>
      </c>
      <c r="N5" s="1351">
        <v>460.18577850000003</v>
      </c>
      <c r="O5" s="1355">
        <f>N5*(1+O14)</f>
        <v>473.82417590735912</v>
      </c>
      <c r="P5" s="2003">
        <f>O5*(1+P14)</f>
        <v>487.86677069006379</v>
      </c>
      <c r="Q5" s="1787">
        <f>P5*(1+Q14)</f>
        <v>502.32554193285222</v>
      </c>
      <c r="R5" s="1355">
        <f>Q5*(1+R14)</f>
        <v>517.21282374125178</v>
      </c>
      <c r="S5" s="1355">
        <f>R5*(1+S14)</f>
        <v>517.21282374125178</v>
      </c>
    </row>
    <row r="6" spans="1:19" s="1359" customFormat="1" ht="13.5" customHeight="1" x14ac:dyDescent="0.2">
      <c r="A6" s="1797">
        <f>A5+1</f>
        <v>4</v>
      </c>
      <c r="B6" s="1357" t="s">
        <v>858</v>
      </c>
      <c r="C6" s="1358">
        <f t="shared" ref="C6:S6" si="1">SUM(C3:C5)</f>
        <v>543.61654930000009</v>
      </c>
      <c r="D6" s="1358">
        <f t="shared" si="1"/>
        <v>602.17798849636301</v>
      </c>
      <c r="E6" s="1358">
        <f t="shared" si="1"/>
        <v>674.57710899999995</v>
      </c>
      <c r="F6" s="1358">
        <f t="shared" si="1"/>
        <v>670.15000000000009</v>
      </c>
      <c r="G6" s="1358">
        <f t="shared" si="1"/>
        <v>781.72</v>
      </c>
      <c r="H6" s="1358">
        <f t="shared" si="1"/>
        <v>1231.644186135238</v>
      </c>
      <c r="I6" s="1358">
        <f t="shared" si="1"/>
        <v>1516.176053387502</v>
      </c>
      <c r="J6" s="1358">
        <f t="shared" ref="J6" si="2">SUM(J3:J5)</f>
        <v>1777.8286410075207</v>
      </c>
      <c r="K6" s="1358">
        <f t="shared" si="1"/>
        <v>1195.5037761060521</v>
      </c>
      <c r="L6" s="1358">
        <f t="shared" si="1"/>
        <v>1257.6494412136378</v>
      </c>
      <c r="M6" s="1358">
        <f t="shared" si="1"/>
        <v>1335.1935437679524</v>
      </c>
      <c r="N6" s="1358">
        <f t="shared" si="1"/>
        <v>1429.6085385804597</v>
      </c>
      <c r="O6" s="1358">
        <f t="shared" si="1"/>
        <v>1493.4533500714222</v>
      </c>
      <c r="P6" s="2004">
        <f t="shared" si="1"/>
        <v>1560.3280733435013</v>
      </c>
      <c r="Q6" s="1788">
        <f t="shared" si="1"/>
        <v>1630.3827819047503</v>
      </c>
      <c r="R6" s="1358">
        <f t="shared" si="1"/>
        <v>1703.7751903269632</v>
      </c>
      <c r="S6" s="1358">
        <f t="shared" si="1"/>
        <v>1703.7751903269632</v>
      </c>
    </row>
    <row r="7" spans="1:19" s="1359" customFormat="1" ht="13.5" customHeight="1" x14ac:dyDescent="0.2">
      <c r="A7" s="1797">
        <v>5</v>
      </c>
      <c r="B7" s="1357" t="s">
        <v>859</v>
      </c>
      <c r="C7" s="1358">
        <f t="shared" ref="C7:S7" si="3">SUM(C8,C9)</f>
        <v>84.699984999999998</v>
      </c>
      <c r="D7" s="1358">
        <f t="shared" si="3"/>
        <v>87.824482599999996</v>
      </c>
      <c r="E7" s="1358">
        <f t="shared" si="3"/>
        <v>106.14999999999999</v>
      </c>
      <c r="F7" s="1358">
        <f t="shared" si="3"/>
        <v>242.13281710000001</v>
      </c>
      <c r="G7" s="1358">
        <f t="shared" si="3"/>
        <v>372.09</v>
      </c>
      <c r="H7" s="1358">
        <f t="shared" si="3"/>
        <v>308.36270000000002</v>
      </c>
      <c r="I7" s="1358">
        <f t="shared" si="3"/>
        <v>278.84460000000001</v>
      </c>
      <c r="J7" s="1358">
        <f t="shared" si="3"/>
        <v>255.2077146</v>
      </c>
      <c r="K7" s="1358">
        <f t="shared" si="3"/>
        <v>308.36270000000002</v>
      </c>
      <c r="L7" s="1358">
        <f t="shared" si="3"/>
        <v>278.84460000000001</v>
      </c>
      <c r="M7" s="1358">
        <f t="shared" si="3"/>
        <v>255.2077146</v>
      </c>
      <c r="N7" s="1358">
        <f t="shared" si="3"/>
        <v>255.2077146</v>
      </c>
      <c r="O7" s="1358">
        <f t="shared" si="3"/>
        <v>386.17615932967897</v>
      </c>
      <c r="P7" s="2004">
        <f t="shared" si="3"/>
        <v>406.6351899932514</v>
      </c>
      <c r="Q7" s="1788">
        <f t="shared" si="3"/>
        <v>495.1014627259695</v>
      </c>
      <c r="R7" s="1358">
        <f t="shared" si="3"/>
        <v>521.33119173117927</v>
      </c>
      <c r="S7" s="1358">
        <f t="shared" si="3"/>
        <v>521.33119173117927</v>
      </c>
    </row>
    <row r="8" spans="1:19" s="1363" customFormat="1" ht="13.5" customHeight="1" x14ac:dyDescent="0.2">
      <c r="A8" s="1798" t="s">
        <v>1179</v>
      </c>
      <c r="B8" s="1360" t="s">
        <v>862</v>
      </c>
      <c r="C8" s="1361">
        <v>75.124520500000003</v>
      </c>
      <c r="D8" s="1361">
        <v>82.261615800000001</v>
      </c>
      <c r="E8" s="1361">
        <v>99.24</v>
      </c>
      <c r="F8" s="1361">
        <v>242.13281710000001</v>
      </c>
      <c r="G8" s="1361">
        <v>372.09</v>
      </c>
      <c r="H8" s="1361">
        <v>308.36270000000002</v>
      </c>
      <c r="I8" s="1361">
        <v>278.84460000000001</v>
      </c>
      <c r="J8" s="1361">
        <v>255.2077146</v>
      </c>
      <c r="K8" s="1361">
        <v>308.36270000000002</v>
      </c>
      <c r="L8" s="1361">
        <v>278.84460000000001</v>
      </c>
      <c r="M8" s="1362">
        <f>J8</f>
        <v>255.2077146</v>
      </c>
      <c r="N8" s="1362">
        <f>M8</f>
        <v>255.2077146</v>
      </c>
      <c r="O8" s="1361">
        <v>386.17615932967897</v>
      </c>
      <c r="P8" s="2005">
        <v>406.6351899932514</v>
      </c>
      <c r="Q8" s="1789">
        <v>495.1014627259695</v>
      </c>
      <c r="R8" s="1361">
        <v>521.33119173117927</v>
      </c>
      <c r="S8" s="1361">
        <v>521.33119173117927</v>
      </c>
    </row>
    <row r="9" spans="1:19" s="1363" customFormat="1" ht="13.5" customHeight="1" x14ac:dyDescent="0.2">
      <c r="A9" s="1798" t="s">
        <v>1180</v>
      </c>
      <c r="B9" s="1360" t="s">
        <v>865</v>
      </c>
      <c r="C9" s="1361">
        <v>9.5754645000000007</v>
      </c>
      <c r="D9" s="1361">
        <v>5.5628668000000001</v>
      </c>
      <c r="E9" s="1361">
        <v>6.91</v>
      </c>
      <c r="F9" s="1361">
        <v>0</v>
      </c>
      <c r="G9" s="1361">
        <v>0</v>
      </c>
      <c r="H9" s="1361">
        <v>0</v>
      </c>
      <c r="I9" s="1361">
        <v>0</v>
      </c>
      <c r="J9" s="1361">
        <v>0</v>
      </c>
      <c r="K9" s="1361">
        <v>0</v>
      </c>
      <c r="L9" s="1362">
        <v>0</v>
      </c>
      <c r="M9" s="1362">
        <v>0</v>
      </c>
      <c r="N9" s="1362">
        <v>0</v>
      </c>
      <c r="O9" s="1362">
        <v>0</v>
      </c>
      <c r="P9" s="2006">
        <v>0</v>
      </c>
      <c r="Q9" s="1790">
        <v>0</v>
      </c>
      <c r="R9" s="1362">
        <v>0</v>
      </c>
      <c r="S9" s="1362">
        <v>0</v>
      </c>
    </row>
    <row r="10" spans="1:19" s="1359" customFormat="1" ht="13.5" customHeight="1" x14ac:dyDescent="0.2">
      <c r="A10" s="1799">
        <v>6</v>
      </c>
      <c r="B10" s="1364" t="s">
        <v>860</v>
      </c>
      <c r="C10" s="1358">
        <f>C6-C7</f>
        <v>458.91656430000012</v>
      </c>
      <c r="D10" s="1358">
        <f t="shared" ref="D10:S10" si="4">D6-D7</f>
        <v>514.353505896363</v>
      </c>
      <c r="E10" s="1358">
        <f t="shared" si="4"/>
        <v>568.42710899999997</v>
      </c>
      <c r="F10" s="1358">
        <f t="shared" si="4"/>
        <v>428.01718290000008</v>
      </c>
      <c r="G10" s="1358">
        <f t="shared" si="4"/>
        <v>409.63000000000005</v>
      </c>
      <c r="H10" s="1358">
        <f t="shared" si="4"/>
        <v>923.28148613523797</v>
      </c>
      <c r="I10" s="1358">
        <f t="shared" si="4"/>
        <v>1237.3314533875018</v>
      </c>
      <c r="J10" s="1358">
        <f t="shared" si="4"/>
        <v>1522.6209264075208</v>
      </c>
      <c r="K10" s="1358">
        <f t="shared" si="4"/>
        <v>887.14107610605208</v>
      </c>
      <c r="L10" s="1358">
        <f t="shared" si="4"/>
        <v>978.80484121363781</v>
      </c>
      <c r="M10" s="1358">
        <f t="shared" si="4"/>
        <v>1079.9858291679525</v>
      </c>
      <c r="N10" s="1358">
        <f t="shared" si="4"/>
        <v>1174.4008239804598</v>
      </c>
      <c r="O10" s="1358">
        <f t="shared" si="4"/>
        <v>1107.2771907417432</v>
      </c>
      <c r="P10" s="2004">
        <f t="shared" si="4"/>
        <v>1153.6928833502498</v>
      </c>
      <c r="Q10" s="1788">
        <f t="shared" si="4"/>
        <v>1135.2813191787809</v>
      </c>
      <c r="R10" s="1358">
        <f t="shared" si="4"/>
        <v>1182.4439985957838</v>
      </c>
      <c r="S10" s="1358">
        <f t="shared" si="4"/>
        <v>1182.4439985957838</v>
      </c>
    </row>
    <row r="11" spans="1:19" ht="15.75" thickBot="1" x14ac:dyDescent="0.3">
      <c r="A11" s="1800"/>
      <c r="B11" s="326"/>
      <c r="C11" s="326"/>
      <c r="D11" s="326"/>
      <c r="E11" s="326"/>
      <c r="F11" s="326"/>
      <c r="G11" s="326"/>
      <c r="H11" s="326"/>
      <c r="I11" s="326"/>
      <c r="J11" s="1801"/>
      <c r="K11" s="326"/>
      <c r="L11" s="326"/>
      <c r="M11" s="326"/>
      <c r="N11" s="326"/>
      <c r="O11" s="326"/>
      <c r="P11" s="1802"/>
    </row>
    <row r="12" spans="1:19" s="1999" customFormat="1" ht="13.5" thickBot="1" x14ac:dyDescent="0.25">
      <c r="A12" s="1997"/>
      <c r="B12" s="1998" t="s">
        <v>1348</v>
      </c>
      <c r="E12" s="2000"/>
      <c r="F12" s="2000"/>
      <c r="G12" s="2000"/>
      <c r="H12" s="2000"/>
      <c r="I12" s="2000"/>
      <c r="P12" s="2001"/>
    </row>
    <row r="13" spans="1:19" s="1367" customFormat="1" ht="12.75" hidden="1" x14ac:dyDescent="0.2">
      <c r="A13" s="1803" t="s">
        <v>161</v>
      </c>
      <c r="B13" s="1365" t="s">
        <v>1349</v>
      </c>
      <c r="C13" s="1365"/>
      <c r="D13" s="1366">
        <v>5.2385406922357269E-2</v>
      </c>
      <c r="E13" s="1366">
        <v>1.244444444444448E-2</v>
      </c>
      <c r="F13" s="1366">
        <v>-3.687445127304656E-2</v>
      </c>
      <c r="G13" s="1366">
        <v>1.7319963536918781E-2</v>
      </c>
      <c r="H13" s="1366">
        <v>1.244444444444448E-2</v>
      </c>
      <c r="I13" s="1366">
        <v>-3.687445127304656E-2</v>
      </c>
      <c r="J13" s="1366">
        <v>1.7319963536918781E-2</v>
      </c>
      <c r="K13" s="1366">
        <v>2.9569892473118475E-2</v>
      </c>
      <c r="L13" s="1366">
        <v>4.2645778938207091E-2</v>
      </c>
      <c r="M13" s="1366">
        <v>1.6694490818029983E-2</v>
      </c>
      <c r="N13" s="1366">
        <v>0</v>
      </c>
      <c r="O13" s="1366">
        <v>0</v>
      </c>
      <c r="P13" s="1804">
        <v>0</v>
      </c>
      <c r="Q13" s="1791">
        <v>0</v>
      </c>
      <c r="R13" s="1366">
        <v>0</v>
      </c>
    </row>
    <row r="14" spans="1:19" s="1367" customFormat="1" ht="12.75" x14ac:dyDescent="0.2">
      <c r="A14" s="1805" t="s">
        <v>172</v>
      </c>
      <c r="B14" s="1368" t="s">
        <v>1350</v>
      </c>
      <c r="C14" s="1368"/>
      <c r="D14" s="1369"/>
      <c r="E14" s="1369"/>
      <c r="F14" s="1369"/>
      <c r="G14" s="1369"/>
      <c r="H14" s="1369"/>
      <c r="I14" s="1369"/>
      <c r="J14" s="1369"/>
      <c r="K14" s="1369"/>
      <c r="L14" s="1369"/>
      <c r="M14" s="1369"/>
      <c r="N14" s="1370">
        <f>AVERAGE(K13:M13)</f>
        <v>2.9636720743118516E-2</v>
      </c>
      <c r="O14" s="1370">
        <f>N14</f>
        <v>2.9636720743118516E-2</v>
      </c>
      <c r="P14" s="1806">
        <f t="shared" ref="P14:R16" si="5">O14</f>
        <v>2.9636720743118516E-2</v>
      </c>
      <c r="Q14" s="1792">
        <f t="shared" si="5"/>
        <v>2.9636720743118516E-2</v>
      </c>
      <c r="R14" s="1369">
        <f t="shared" si="5"/>
        <v>2.9636720743118516E-2</v>
      </c>
    </row>
    <row r="15" spans="1:19" s="1367" customFormat="1" ht="12.75" hidden="1" x14ac:dyDescent="0.2">
      <c r="A15" s="1805" t="s">
        <v>249</v>
      </c>
      <c r="B15" s="1368" t="s">
        <v>1351</v>
      </c>
      <c r="C15" s="1368"/>
      <c r="D15" s="1369">
        <v>9.6824167312161258E-2</v>
      </c>
      <c r="E15" s="1369">
        <v>6.2853107344632786E-2</v>
      </c>
      <c r="F15" s="1369">
        <v>5.6478405315614655E-2</v>
      </c>
      <c r="G15" s="1369">
        <v>4.1194968553459166E-2</v>
      </c>
      <c r="H15" s="1369">
        <v>6.2853107344632786E-2</v>
      </c>
      <c r="I15" s="1369">
        <v>5.6478405315614655E-2</v>
      </c>
      <c r="J15" s="1369">
        <v>4.1194968553459166E-2</v>
      </c>
      <c r="K15" s="1369">
        <v>3.0806402899426155E-2</v>
      </c>
      <c r="L15" s="1369">
        <v>5.4497509522414278E-2</v>
      </c>
      <c r="M15" s="1369">
        <v>7.3631564323423104E-2</v>
      </c>
      <c r="N15" s="1369">
        <v>0</v>
      </c>
      <c r="O15" s="1369">
        <v>0</v>
      </c>
      <c r="P15" s="1807">
        <v>0</v>
      </c>
      <c r="Q15" s="1792">
        <v>0</v>
      </c>
      <c r="R15" s="1369">
        <v>0</v>
      </c>
    </row>
    <row r="16" spans="1:19" s="1367" customFormat="1" ht="12.75" x14ac:dyDescent="0.2">
      <c r="A16" s="1805" t="s">
        <v>250</v>
      </c>
      <c r="B16" s="1368" t="s">
        <v>1352</v>
      </c>
      <c r="C16" s="1368"/>
      <c r="D16" s="1369"/>
      <c r="E16" s="1369"/>
      <c r="F16" s="1369"/>
      <c r="G16" s="1369"/>
      <c r="H16" s="1369"/>
      <c r="I16" s="1369"/>
      <c r="J16" s="1369"/>
      <c r="K16" s="1369"/>
      <c r="L16" s="1369"/>
      <c r="M16" s="1369"/>
      <c r="N16" s="1370">
        <f>AVERAGE(K15:M15)</f>
        <v>5.2978492248421181E-2</v>
      </c>
      <c r="O16" s="1370">
        <f>N16</f>
        <v>5.2978492248421181E-2</v>
      </c>
      <c r="P16" s="1806">
        <f t="shared" si="5"/>
        <v>5.2978492248421181E-2</v>
      </c>
      <c r="Q16" s="1792">
        <f t="shared" si="5"/>
        <v>5.2978492248421181E-2</v>
      </c>
      <c r="R16" s="1369">
        <f t="shared" si="5"/>
        <v>5.2978492248421181E-2</v>
      </c>
    </row>
    <row r="17" spans="1:18" s="1367" customFormat="1" ht="12.75" x14ac:dyDescent="0.2">
      <c r="A17" s="1808"/>
      <c r="B17" s="1371"/>
      <c r="C17" s="1371"/>
      <c r="D17" s="1372"/>
      <c r="E17" s="1372"/>
      <c r="F17" s="1372"/>
      <c r="G17" s="1372"/>
      <c r="H17" s="1372"/>
      <c r="I17" s="1372"/>
      <c r="J17" s="1372"/>
      <c r="K17" s="1372"/>
      <c r="L17" s="1372"/>
      <c r="M17" s="1372"/>
      <c r="N17" s="1372"/>
      <c r="O17" s="1372"/>
      <c r="P17" s="1809"/>
      <c r="Q17" s="1793"/>
      <c r="R17" s="1372"/>
    </row>
    <row r="18" spans="1:18" s="1376" customFormat="1" ht="13.5" hidden="1" thickBot="1" x14ac:dyDescent="0.25">
      <c r="A18" s="1373" t="s">
        <v>251</v>
      </c>
      <c r="B18" s="1374" t="s">
        <v>1353</v>
      </c>
      <c r="C18" s="1374"/>
      <c r="D18" s="1375">
        <v>8.5767485162341339E-2</v>
      </c>
      <c r="E18" s="1375">
        <v>5.0696677384780342E-2</v>
      </c>
      <c r="F18" s="1375">
        <v>3.4785269815362563E-2</v>
      </c>
      <c r="G18" s="1375">
        <v>3.6031151419558372E-2</v>
      </c>
      <c r="H18" s="1375">
        <v>5.0696677384780342E-2</v>
      </c>
      <c r="I18" s="1375">
        <v>3.4785269815362563E-2</v>
      </c>
      <c r="J18" s="1375">
        <v>3.6031151419558372E-2</v>
      </c>
      <c r="K18" s="1375">
        <v>3.054379371045246E-2</v>
      </c>
      <c r="L18" s="1375">
        <v>5.1982826277641836E-2</v>
      </c>
      <c r="M18" s="1375">
        <v>6.1657962873568284E-2</v>
      </c>
      <c r="N18" s="1375">
        <v>0</v>
      </c>
      <c r="O18" s="1375">
        <v>0</v>
      </c>
      <c r="P18" s="1810">
        <v>0</v>
      </c>
      <c r="Q18" s="1794">
        <v>0</v>
      </c>
      <c r="R18" s="1375">
        <v>0</v>
      </c>
    </row>
  </sheetData>
  <mergeCells count="3">
    <mergeCell ref="C1:J1"/>
    <mergeCell ref="L1:N1"/>
    <mergeCell ref="O1:P1"/>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0000"/>
  </sheetPr>
  <dimension ref="A1:AF63"/>
  <sheetViews>
    <sheetView showGridLines="0" view="pageBreakPreview" zoomScaleNormal="100" zoomScaleSheetLayoutView="100" workbookViewId="0">
      <selection activeCell="G15" sqref="G15"/>
    </sheetView>
  </sheetViews>
  <sheetFormatPr defaultColWidth="9.140625" defaultRowHeight="15" x14ac:dyDescent="0.25"/>
  <cols>
    <col min="1" max="1" width="2.7109375" style="263" customWidth="1"/>
    <col min="2" max="2" width="29.42578125" style="263" customWidth="1"/>
    <col min="3" max="3" width="10.28515625" style="625" customWidth="1"/>
    <col min="4" max="4" width="12.7109375" style="263" customWidth="1"/>
    <col min="5" max="5" width="10.42578125" style="263" customWidth="1"/>
    <col min="6" max="6" width="9.42578125" style="263" customWidth="1"/>
    <col min="7" max="7" width="11.5703125" style="263" customWidth="1"/>
    <col min="8" max="8" width="17" style="263" customWidth="1"/>
    <col min="9" max="9" width="10.140625" style="263" customWidth="1"/>
    <col min="10" max="11" width="10.42578125" style="263" customWidth="1"/>
    <col min="12" max="12" width="13.28515625" style="263" customWidth="1"/>
    <col min="13" max="14" width="9.140625" style="263"/>
    <col min="15" max="15" width="9.7109375" style="263" customWidth="1"/>
    <col min="16" max="16384" width="9.140625" style="263"/>
  </cols>
  <sheetData>
    <row r="1" spans="2:32" x14ac:dyDescent="0.25">
      <c r="B1" s="2317" t="s">
        <v>1098</v>
      </c>
      <c r="C1" s="2317"/>
    </row>
    <row r="2" spans="2:32" x14ac:dyDescent="0.25">
      <c r="B2" s="569" t="s">
        <v>1190</v>
      </c>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row>
    <row r="3" spans="2:32" x14ac:dyDescent="0.25">
      <c r="B3" s="559" t="s">
        <v>1099</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row>
    <row r="4" spans="2:32" ht="60" customHeight="1" x14ac:dyDescent="0.25">
      <c r="B4" s="2749" t="s">
        <v>1108</v>
      </c>
      <c r="C4" s="2749" t="s">
        <v>1064</v>
      </c>
      <c r="D4" s="577" t="s">
        <v>1100</v>
      </c>
      <c r="E4" s="577" t="s">
        <v>1065</v>
      </c>
      <c r="F4" s="577" t="s">
        <v>766</v>
      </c>
      <c r="G4" s="577" t="s">
        <v>1066</v>
      </c>
      <c r="H4" s="2749" t="s">
        <v>361</v>
      </c>
      <c r="I4" s="577" t="s">
        <v>1116</v>
      </c>
      <c r="J4" s="577" t="s">
        <v>1103</v>
      </c>
      <c r="K4" s="2749" t="s">
        <v>361</v>
      </c>
    </row>
    <row r="5" spans="2:32" ht="9.75" customHeight="1" x14ac:dyDescent="0.25">
      <c r="B5" s="2749"/>
      <c r="C5" s="2749"/>
      <c r="D5" s="2749" t="s">
        <v>1067</v>
      </c>
      <c r="E5" s="2749" t="s">
        <v>1068</v>
      </c>
      <c r="F5" s="2749" t="s">
        <v>1069</v>
      </c>
      <c r="G5" s="2749" t="s">
        <v>1102</v>
      </c>
      <c r="H5" s="2749"/>
      <c r="I5" s="2749" t="s">
        <v>1070</v>
      </c>
      <c r="J5" s="2749" t="s">
        <v>1104</v>
      </c>
      <c r="K5" s="2749"/>
    </row>
    <row r="6" spans="2:32" ht="3" customHeight="1" x14ac:dyDescent="0.25">
      <c r="B6" s="2749"/>
      <c r="C6" s="2749"/>
      <c r="D6" s="2749"/>
      <c r="E6" s="2749"/>
      <c r="F6" s="2749"/>
      <c r="G6" s="2749"/>
      <c r="H6" s="2749"/>
      <c r="I6" s="2749"/>
      <c r="J6" s="2749"/>
      <c r="K6" s="2749"/>
    </row>
    <row r="7" spans="2:32" ht="11.25" customHeight="1" x14ac:dyDescent="0.25">
      <c r="B7" s="2749"/>
      <c r="C7" s="2749"/>
      <c r="D7" s="2749" t="s">
        <v>996</v>
      </c>
      <c r="E7" s="2749"/>
      <c r="F7" s="2749"/>
      <c r="G7" s="2749"/>
      <c r="H7" s="2749"/>
      <c r="I7" s="577" t="s">
        <v>1101</v>
      </c>
      <c r="J7" s="2749"/>
      <c r="K7" s="2749"/>
    </row>
    <row r="8" spans="2:32" ht="18.75" customHeight="1" x14ac:dyDescent="0.25">
      <c r="B8" s="578" t="s">
        <v>858</v>
      </c>
      <c r="C8" s="579" t="s">
        <v>1071</v>
      </c>
      <c r="D8" s="580"/>
      <c r="E8" s="580"/>
      <c r="F8" s="580"/>
      <c r="G8" s="581"/>
      <c r="H8" s="581"/>
      <c r="I8" s="582"/>
      <c r="J8" s="581"/>
      <c r="K8" s="626"/>
    </row>
    <row r="9" spans="2:32" ht="13.5" customHeight="1" x14ac:dyDescent="0.25">
      <c r="B9" s="333" t="s">
        <v>728</v>
      </c>
      <c r="C9" s="563" t="s">
        <v>1071</v>
      </c>
      <c r="D9" s="588"/>
      <c r="E9" s="588"/>
      <c r="F9" s="588"/>
      <c r="G9" s="626"/>
      <c r="H9" s="626"/>
      <c r="I9" s="584"/>
      <c r="J9" s="626"/>
      <c r="K9" s="265"/>
    </row>
    <row r="10" spans="2:32" x14ac:dyDescent="0.25">
      <c r="B10" s="333" t="s">
        <v>1072</v>
      </c>
      <c r="C10" s="563" t="s">
        <v>1071</v>
      </c>
      <c r="D10" s="588"/>
      <c r="E10" s="588"/>
      <c r="F10" s="588"/>
      <c r="G10" s="626"/>
      <c r="H10" s="626"/>
      <c r="I10" s="584"/>
      <c r="J10" s="626"/>
      <c r="K10" s="626"/>
      <c r="L10" s="585"/>
    </row>
    <row r="11" spans="2:32" x14ac:dyDescent="0.25">
      <c r="B11" s="333" t="s">
        <v>1073</v>
      </c>
      <c r="C11" s="563" t="s">
        <v>1071</v>
      </c>
      <c r="D11" s="588"/>
      <c r="E11" s="588"/>
      <c r="F11" s="588"/>
      <c r="G11" s="626"/>
      <c r="H11" s="626"/>
      <c r="I11" s="584"/>
      <c r="J11" s="626"/>
      <c r="K11" s="626"/>
    </row>
    <row r="12" spans="2:32" x14ac:dyDescent="0.25">
      <c r="B12" s="333" t="s">
        <v>1074</v>
      </c>
      <c r="C12" s="563" t="s">
        <v>1071</v>
      </c>
      <c r="D12" s="588"/>
      <c r="E12" s="588"/>
      <c r="F12" s="588"/>
      <c r="G12" s="626"/>
      <c r="H12" s="626"/>
      <c r="I12" s="584"/>
      <c r="J12" s="626"/>
      <c r="K12" s="626"/>
    </row>
    <row r="13" spans="2:32" ht="16.5" customHeight="1" x14ac:dyDescent="0.25">
      <c r="B13" s="333" t="s">
        <v>1075</v>
      </c>
      <c r="C13" s="563" t="s">
        <v>1071</v>
      </c>
      <c r="D13" s="588"/>
      <c r="E13" s="588"/>
      <c r="F13" s="588"/>
      <c r="G13" s="626"/>
      <c r="H13" s="626"/>
      <c r="I13" s="584"/>
      <c r="J13" s="626"/>
      <c r="K13" s="626"/>
      <c r="L13" s="586"/>
      <c r="M13" s="586"/>
      <c r="N13" s="586"/>
    </row>
    <row r="14" spans="2:32" ht="17.25" customHeight="1" x14ac:dyDescent="0.25">
      <c r="B14" s="333" t="s">
        <v>1120</v>
      </c>
      <c r="C14" s="563" t="s">
        <v>1071</v>
      </c>
      <c r="D14" s="588"/>
      <c r="E14" s="588"/>
      <c r="F14" s="588"/>
      <c r="G14" s="626"/>
      <c r="H14" s="626"/>
      <c r="I14" s="584"/>
      <c r="J14" s="626"/>
      <c r="K14" s="265"/>
      <c r="L14" s="586"/>
    </row>
    <row r="15" spans="2:32" x14ac:dyDescent="0.25">
      <c r="B15" s="333" t="s">
        <v>71</v>
      </c>
      <c r="C15" s="563" t="s">
        <v>1071</v>
      </c>
      <c r="D15" s="588"/>
      <c r="E15" s="588"/>
      <c r="F15" s="588"/>
      <c r="G15" s="626"/>
      <c r="H15" s="626"/>
      <c r="I15" s="584"/>
      <c r="J15" s="626"/>
      <c r="K15" s="626"/>
    </row>
    <row r="16" spans="2:32" ht="17.25" customHeight="1" x14ac:dyDescent="0.25">
      <c r="B16" s="587" t="s">
        <v>1076</v>
      </c>
      <c r="C16" s="544" t="s">
        <v>1071</v>
      </c>
      <c r="D16" s="580"/>
      <c r="E16" s="580"/>
      <c r="F16" s="580"/>
      <c r="G16" s="581"/>
      <c r="H16" s="581"/>
      <c r="I16" s="582"/>
      <c r="J16" s="581"/>
      <c r="K16" s="265"/>
    </row>
    <row r="17" spans="2:12" ht="30" x14ac:dyDescent="0.25">
      <c r="B17" s="333" t="s">
        <v>338</v>
      </c>
      <c r="C17" s="563" t="s">
        <v>1071</v>
      </c>
      <c r="D17" s="588"/>
      <c r="E17" s="588"/>
      <c r="F17" s="588"/>
      <c r="G17" s="626"/>
      <c r="H17" s="626"/>
      <c r="I17" s="584"/>
      <c r="J17" s="626"/>
      <c r="K17" s="626"/>
    </row>
    <row r="18" spans="2:12" x14ac:dyDescent="0.25">
      <c r="B18" s="333" t="s">
        <v>1077</v>
      </c>
      <c r="C18" s="563" t="s">
        <v>1071</v>
      </c>
      <c r="D18" s="588"/>
      <c r="E18" s="588"/>
      <c r="F18" s="588"/>
      <c r="G18" s="626"/>
      <c r="H18" s="626"/>
      <c r="I18" s="584"/>
      <c r="J18" s="626"/>
      <c r="K18" s="265"/>
    </row>
    <row r="19" spans="2:12" ht="27.75" customHeight="1" x14ac:dyDescent="0.25">
      <c r="B19" s="333" t="s">
        <v>1078</v>
      </c>
      <c r="C19" s="563" t="s">
        <v>1071</v>
      </c>
      <c r="D19" s="588"/>
      <c r="E19" s="588"/>
      <c r="F19" s="588"/>
      <c r="G19" s="626"/>
      <c r="H19" s="626"/>
      <c r="I19" s="584"/>
      <c r="J19" s="626"/>
      <c r="K19" s="626"/>
    </row>
    <row r="20" spans="2:12" ht="18" customHeight="1" x14ac:dyDescent="0.25">
      <c r="B20" s="587" t="s">
        <v>1079</v>
      </c>
      <c r="C20" s="544" t="s">
        <v>1071</v>
      </c>
      <c r="D20" s="580"/>
      <c r="E20" s="580"/>
      <c r="F20" s="580"/>
      <c r="G20" s="589"/>
      <c r="H20" s="589"/>
      <c r="I20" s="582"/>
      <c r="J20" s="581"/>
      <c r="K20" s="265"/>
    </row>
    <row r="21" spans="2:12" ht="17.25" customHeight="1" x14ac:dyDescent="0.25">
      <c r="B21" s="333" t="s">
        <v>1080</v>
      </c>
      <c r="C21" s="563" t="s">
        <v>1071</v>
      </c>
      <c r="D21" s="590"/>
      <c r="E21" s="590"/>
      <c r="F21" s="590"/>
      <c r="G21" s="581"/>
      <c r="H21" s="581"/>
      <c r="I21" s="584"/>
      <c r="J21" s="581"/>
      <c r="K21" s="265"/>
    </row>
    <row r="22" spans="2:12" ht="15" customHeight="1" x14ac:dyDescent="0.25">
      <c r="B22" s="333" t="s">
        <v>1081</v>
      </c>
      <c r="C22" s="563" t="s">
        <v>1071</v>
      </c>
      <c r="D22" s="590"/>
      <c r="E22" s="590"/>
      <c r="F22" s="590"/>
      <c r="G22" s="581"/>
      <c r="H22" s="581"/>
      <c r="I22" s="584"/>
      <c r="J22" s="581"/>
      <c r="K22" s="265"/>
    </row>
    <row r="23" spans="2:12" ht="17.25" customHeight="1" x14ac:dyDescent="0.25">
      <c r="B23" s="587" t="s">
        <v>1082</v>
      </c>
      <c r="C23" s="544" t="s">
        <v>1071</v>
      </c>
      <c r="D23" s="580"/>
      <c r="E23" s="580"/>
      <c r="F23" s="580"/>
      <c r="G23" s="589"/>
      <c r="H23" s="589"/>
      <c r="I23" s="582"/>
      <c r="J23" s="581"/>
      <c r="K23" s="265"/>
    </row>
    <row r="24" spans="2:12" x14ac:dyDescent="0.25">
      <c r="B24" s="333" t="s">
        <v>1083</v>
      </c>
      <c r="C24" s="563" t="s">
        <v>1071</v>
      </c>
      <c r="D24" s="590"/>
      <c r="E24" s="590"/>
      <c r="F24" s="590"/>
      <c r="G24" s="626"/>
      <c r="H24" s="626"/>
      <c r="I24" s="584"/>
      <c r="J24" s="626"/>
      <c r="K24" s="626"/>
      <c r="L24" s="591"/>
    </row>
    <row r="25" spans="2:12" ht="17.25" customHeight="1" x14ac:dyDescent="0.25">
      <c r="B25" s="333" t="s">
        <v>1084</v>
      </c>
      <c r="C25" s="563" t="s">
        <v>1071</v>
      </c>
      <c r="D25" s="590"/>
      <c r="E25" s="590"/>
      <c r="F25" s="590"/>
      <c r="G25" s="626"/>
      <c r="H25" s="626"/>
      <c r="I25" s="584"/>
      <c r="J25" s="626"/>
      <c r="K25" s="592"/>
    </row>
    <row r="26" spans="2:12" ht="27" customHeight="1" x14ac:dyDescent="0.25">
      <c r="B26" s="587" t="s">
        <v>1085</v>
      </c>
      <c r="C26" s="544" t="s">
        <v>1071</v>
      </c>
      <c r="D26" s="580"/>
      <c r="E26" s="580"/>
      <c r="F26" s="580"/>
      <c r="G26" s="581"/>
      <c r="H26" s="581"/>
      <c r="I26" s="582"/>
      <c r="J26" s="581"/>
      <c r="K26" s="265"/>
    </row>
    <row r="27" spans="2:12" x14ac:dyDescent="0.25">
      <c r="B27" s="333" t="s">
        <v>1086</v>
      </c>
      <c r="C27" s="563" t="s">
        <v>1071</v>
      </c>
      <c r="D27" s="588"/>
      <c r="E27" s="588"/>
      <c r="F27" s="588"/>
      <c r="G27" s="626"/>
      <c r="H27" s="626"/>
      <c r="I27" s="584"/>
      <c r="J27" s="626"/>
      <c r="K27" s="626"/>
      <c r="L27" s="591"/>
    </row>
    <row r="28" spans="2:12" x14ac:dyDescent="0.25">
      <c r="B28" s="593" t="s">
        <v>1087</v>
      </c>
      <c r="C28" s="567" t="s">
        <v>1071</v>
      </c>
      <c r="D28" s="594"/>
      <c r="E28" s="594"/>
      <c r="F28" s="594"/>
      <c r="G28" s="627"/>
      <c r="H28" s="627"/>
      <c r="I28" s="595"/>
      <c r="J28" s="596"/>
      <c r="K28" s="597"/>
    </row>
    <row r="29" spans="2:12" ht="15" customHeight="1" x14ac:dyDescent="0.25">
      <c r="B29" s="333" t="s">
        <v>93</v>
      </c>
      <c r="C29" s="563" t="s">
        <v>1071</v>
      </c>
      <c r="D29" s="588"/>
      <c r="E29" s="588"/>
      <c r="F29" s="588"/>
      <c r="G29" s="626"/>
      <c r="H29" s="626"/>
      <c r="I29" s="584"/>
      <c r="J29" s="626"/>
      <c r="K29" s="626"/>
    </row>
    <row r="30" spans="2:12" ht="25.5" customHeight="1" x14ac:dyDescent="0.25">
      <c r="B30" s="333" t="s">
        <v>1088</v>
      </c>
      <c r="C30" s="563" t="s">
        <v>1071</v>
      </c>
      <c r="D30" s="588"/>
      <c r="E30" s="628"/>
      <c r="F30" s="588"/>
      <c r="G30" s="626"/>
      <c r="H30" s="626"/>
      <c r="I30" s="584"/>
      <c r="J30" s="626"/>
      <c r="K30" s="626"/>
    </row>
    <row r="31" spans="2:12" x14ac:dyDescent="0.25">
      <c r="B31" s="333" t="s">
        <v>1089</v>
      </c>
      <c r="C31" s="563" t="s">
        <v>599</v>
      </c>
      <c r="D31" s="628"/>
      <c r="E31" s="628"/>
      <c r="F31" s="628"/>
      <c r="G31" s="626"/>
      <c r="H31" s="626"/>
      <c r="I31" s="599"/>
      <c r="J31" s="626"/>
      <c r="K31" s="626"/>
    </row>
    <row r="32" spans="2:12" x14ac:dyDescent="0.25">
      <c r="B32" s="333" t="s">
        <v>1090</v>
      </c>
      <c r="C32" s="563" t="s">
        <v>1091</v>
      </c>
      <c r="D32" s="600"/>
      <c r="E32" s="600"/>
      <c r="F32" s="600"/>
      <c r="G32" s="626"/>
      <c r="H32" s="626"/>
      <c r="I32" s="600"/>
      <c r="J32" s="626"/>
      <c r="K32" s="626"/>
    </row>
    <row r="33" spans="1:12" x14ac:dyDescent="0.25">
      <c r="B33" s="333" t="s">
        <v>1118</v>
      </c>
      <c r="C33" s="563" t="s">
        <v>198</v>
      </c>
      <c r="D33" s="628"/>
      <c r="E33" s="601"/>
      <c r="F33" s="628"/>
      <c r="G33" s="626"/>
      <c r="H33" s="626"/>
      <c r="I33" s="602"/>
      <c r="J33" s="626"/>
      <c r="K33" s="626"/>
    </row>
    <row r="34" spans="1:12" x14ac:dyDescent="0.25">
      <c r="B34" s="2757" t="s">
        <v>1119</v>
      </c>
      <c r="C34" s="2757"/>
      <c r="D34" s="2757"/>
      <c r="E34" s="2757"/>
      <c r="F34" s="2757"/>
      <c r="G34" s="2757"/>
      <c r="H34" s="2757"/>
      <c r="I34" s="2757"/>
      <c r="J34" s="2757"/>
      <c r="K34" s="2757"/>
    </row>
    <row r="35" spans="1:12" x14ac:dyDescent="0.25">
      <c r="A35" s="603"/>
      <c r="B35" s="603"/>
      <c r="C35" s="604"/>
      <c r="D35" s="603"/>
      <c r="E35" s="603"/>
      <c r="F35" s="603"/>
      <c r="G35" s="603"/>
      <c r="H35" s="603"/>
      <c r="I35" s="603"/>
      <c r="J35" s="603"/>
      <c r="K35" s="603"/>
    </row>
    <row r="36" spans="1:12" ht="44.25" customHeight="1" x14ac:dyDescent="0.25">
      <c r="A36" s="603"/>
      <c r="B36" s="2747" t="s">
        <v>48</v>
      </c>
      <c r="C36" s="2750" t="s">
        <v>1126</v>
      </c>
      <c r="D36" s="2750"/>
      <c r="E36" s="2751" t="s">
        <v>1127</v>
      </c>
      <c r="F36" s="2751"/>
      <c r="H36" s="605" t="s">
        <v>48</v>
      </c>
      <c r="I36" s="606" t="s">
        <v>1128</v>
      </c>
      <c r="J36" s="606" t="s">
        <v>1129</v>
      </c>
    </row>
    <row r="37" spans="1:12" x14ac:dyDescent="0.25">
      <c r="A37" s="603"/>
      <c r="B37" s="2748"/>
      <c r="C37" s="605" t="s">
        <v>997</v>
      </c>
      <c r="D37" s="605" t="s">
        <v>198</v>
      </c>
      <c r="E37" s="605" t="s">
        <v>997</v>
      </c>
      <c r="F37" s="605" t="s">
        <v>198</v>
      </c>
      <c r="H37" s="607" t="s">
        <v>1122</v>
      </c>
      <c r="I37" s="599"/>
      <c r="J37" s="598"/>
    </row>
    <row r="38" spans="1:12" ht="30" x14ac:dyDescent="0.25">
      <c r="A38" s="603"/>
      <c r="B38" s="608" t="s">
        <v>1121</v>
      </c>
      <c r="C38" s="609"/>
      <c r="D38" s="610">
        <v>1</v>
      </c>
      <c r="E38" s="609"/>
      <c r="F38" s="610">
        <v>1</v>
      </c>
      <c r="H38" s="607" t="s">
        <v>1130</v>
      </c>
      <c r="I38" s="611"/>
      <c r="J38" s="612"/>
    </row>
    <row r="39" spans="1:12" x14ac:dyDescent="0.25">
      <c r="A39" s="603"/>
      <c r="B39" s="607" t="s">
        <v>1123</v>
      </c>
      <c r="C39" s="590"/>
      <c r="D39" s="613"/>
      <c r="E39" s="590"/>
      <c r="F39" s="613"/>
      <c r="H39" s="608" t="s">
        <v>90</v>
      </c>
      <c r="I39" s="614"/>
      <c r="J39" s="614"/>
    </row>
    <row r="40" spans="1:12" x14ac:dyDescent="0.25">
      <c r="A40" s="603"/>
      <c r="B40" s="607" t="s">
        <v>1124</v>
      </c>
      <c r="C40" s="590"/>
      <c r="D40" s="613"/>
      <c r="E40" s="590"/>
      <c r="F40" s="613"/>
    </row>
    <row r="41" spans="1:12" x14ac:dyDescent="0.25">
      <c r="A41" s="603"/>
      <c r="B41" s="607" t="s">
        <v>1125</v>
      </c>
      <c r="C41" s="590"/>
      <c r="D41" s="613"/>
      <c r="E41" s="590"/>
      <c r="F41" s="613"/>
      <c r="G41" s="603"/>
      <c r="H41" s="603"/>
      <c r="I41" s="603"/>
      <c r="J41" s="603"/>
      <c r="K41" s="603"/>
    </row>
    <row r="42" spans="1:12" hidden="1" x14ac:dyDescent="0.25">
      <c r="A42" s="603"/>
      <c r="B42" s="615"/>
      <c r="C42" s="616"/>
      <c r="D42" s="617"/>
      <c r="E42" s="616"/>
      <c r="F42" s="617"/>
      <c r="G42" s="603"/>
      <c r="H42" s="603"/>
      <c r="I42" s="603"/>
      <c r="J42" s="603"/>
      <c r="K42" s="603"/>
    </row>
    <row r="43" spans="1:12" hidden="1" x14ac:dyDescent="0.25">
      <c r="A43" s="603"/>
      <c r="B43" s="603"/>
      <c r="C43" s="604"/>
      <c r="D43" s="603"/>
      <c r="E43" s="603"/>
      <c r="F43" s="603"/>
      <c r="G43" s="603"/>
      <c r="H43" s="603"/>
      <c r="I43" s="603"/>
      <c r="J43" s="603"/>
      <c r="K43" s="603"/>
    </row>
    <row r="44" spans="1:12" hidden="1" x14ac:dyDescent="0.25">
      <c r="A44" s="603"/>
      <c r="B44" s="618"/>
      <c r="C44" s="2756"/>
      <c r="D44" s="2756"/>
      <c r="E44" s="2756"/>
      <c r="F44" s="2756"/>
      <c r="G44" s="603"/>
      <c r="H44" s="603"/>
      <c r="I44" s="603"/>
      <c r="J44" s="603"/>
      <c r="K44" s="603"/>
    </row>
    <row r="45" spans="1:12" hidden="1" x14ac:dyDescent="0.25">
      <c r="A45" s="603"/>
      <c r="B45" s="619"/>
      <c r="C45" s="620"/>
      <c r="D45" s="621"/>
      <c r="E45" s="620"/>
      <c r="F45" s="621"/>
      <c r="G45" s="603"/>
      <c r="H45" s="603"/>
      <c r="I45" s="603"/>
      <c r="J45" s="603"/>
      <c r="K45" s="603"/>
    </row>
    <row r="46" spans="1:12" hidden="1" x14ac:dyDescent="0.25">
      <c r="A46" s="603"/>
      <c r="B46" s="615"/>
      <c r="C46" s="616"/>
      <c r="D46" s="617"/>
      <c r="E46" s="616"/>
      <c r="F46" s="617"/>
      <c r="G46" s="603"/>
      <c r="H46" s="603"/>
      <c r="I46" s="603"/>
      <c r="J46" s="603"/>
      <c r="K46" s="603"/>
    </row>
    <row r="47" spans="1:12" ht="15" customHeight="1" x14ac:dyDescent="0.25">
      <c r="A47" s="603"/>
      <c r="B47" s="615"/>
      <c r="C47" s="616"/>
      <c r="D47" s="617"/>
      <c r="E47" s="616"/>
      <c r="F47" s="617"/>
      <c r="G47" s="603"/>
    </row>
    <row r="48" spans="1:12" x14ac:dyDescent="0.25">
      <c r="B48" s="2755" t="s">
        <v>1131</v>
      </c>
      <c r="C48" s="2755"/>
      <c r="D48" s="2755"/>
      <c r="E48" s="2755"/>
      <c r="F48" s="2755"/>
      <c r="G48" s="2755"/>
      <c r="H48" s="2755"/>
      <c r="I48" s="622"/>
      <c r="J48" s="622"/>
      <c r="K48" s="622"/>
      <c r="L48" s="623"/>
    </row>
    <row r="49" spans="2:8" x14ac:dyDescent="0.25">
      <c r="B49" s="2477" t="s">
        <v>1132</v>
      </c>
      <c r="C49" s="2752" t="s">
        <v>1143</v>
      </c>
      <c r="D49" s="2753"/>
      <c r="E49" s="2754"/>
      <c r="F49" s="2752" t="s">
        <v>1145</v>
      </c>
      <c r="G49" s="2753"/>
      <c r="H49" s="2754"/>
    </row>
    <row r="50" spans="2:8" ht="45" x14ac:dyDescent="0.25">
      <c r="B50" s="2479"/>
      <c r="C50" s="576" t="s">
        <v>874</v>
      </c>
      <c r="D50" s="576" t="s">
        <v>1142</v>
      </c>
      <c r="E50" s="576" t="s">
        <v>1144</v>
      </c>
      <c r="F50" s="576" t="s">
        <v>874</v>
      </c>
      <c r="G50" s="576" t="s">
        <v>1142</v>
      </c>
      <c r="H50" s="576" t="s">
        <v>1145</v>
      </c>
    </row>
    <row r="51" spans="2:8" x14ac:dyDescent="0.25">
      <c r="B51" s="624" t="s">
        <v>1133</v>
      </c>
      <c r="C51" s="265"/>
      <c r="D51" s="265"/>
      <c r="E51" s="265"/>
      <c r="F51" s="265"/>
      <c r="G51" s="265"/>
      <c r="H51" s="265"/>
    </row>
    <row r="52" spans="2:8" x14ac:dyDescent="0.25">
      <c r="B52" s="624" t="s">
        <v>93</v>
      </c>
      <c r="C52" s="265"/>
      <c r="D52" s="265"/>
      <c r="E52" s="265"/>
      <c r="F52" s="265"/>
      <c r="G52" s="265"/>
      <c r="H52" s="265"/>
    </row>
    <row r="53" spans="2:8" ht="30" x14ac:dyDescent="0.25">
      <c r="B53" s="624" t="s">
        <v>1134</v>
      </c>
      <c r="C53" s="265"/>
      <c r="D53" s="265"/>
      <c r="E53" s="265"/>
      <c r="F53" s="265"/>
      <c r="G53" s="265"/>
      <c r="H53" s="265"/>
    </row>
    <row r="54" spans="2:8" x14ac:dyDescent="0.25">
      <c r="B54" s="624" t="s">
        <v>1135</v>
      </c>
      <c r="C54" s="265"/>
      <c r="D54" s="265"/>
      <c r="E54" s="265"/>
      <c r="F54" s="265"/>
      <c r="G54" s="265"/>
      <c r="H54" s="265"/>
    </row>
    <row r="55" spans="2:8" x14ac:dyDescent="0.25">
      <c r="B55" s="624" t="s">
        <v>1136</v>
      </c>
      <c r="C55" s="265"/>
      <c r="D55" s="265"/>
      <c r="E55" s="265"/>
      <c r="F55" s="265"/>
      <c r="G55" s="265"/>
      <c r="H55" s="265"/>
    </row>
    <row r="56" spans="2:8" ht="30" x14ac:dyDescent="0.25">
      <c r="B56" s="624" t="s">
        <v>1088</v>
      </c>
      <c r="C56" s="265"/>
      <c r="D56" s="265"/>
      <c r="E56" s="265"/>
      <c r="F56" s="265"/>
      <c r="G56" s="265"/>
      <c r="H56" s="265"/>
    </row>
    <row r="57" spans="2:8" x14ac:dyDescent="0.25">
      <c r="B57" s="624" t="s">
        <v>1137</v>
      </c>
      <c r="C57" s="265"/>
      <c r="D57" s="265"/>
      <c r="E57" s="265"/>
      <c r="F57" s="265"/>
      <c r="G57" s="265"/>
      <c r="H57" s="265"/>
    </row>
    <row r="58" spans="2:8" x14ac:dyDescent="0.25">
      <c r="B58" s="624" t="s">
        <v>1138</v>
      </c>
      <c r="C58" s="265"/>
      <c r="D58" s="265"/>
      <c r="E58" s="265"/>
      <c r="F58" s="265"/>
      <c r="G58" s="265"/>
      <c r="H58" s="265"/>
    </row>
    <row r="59" spans="2:8" x14ac:dyDescent="0.25">
      <c r="B59" s="624" t="s">
        <v>554</v>
      </c>
      <c r="C59" s="265"/>
      <c r="D59" s="265"/>
      <c r="E59" s="265"/>
      <c r="F59" s="265"/>
      <c r="G59" s="265"/>
      <c r="H59" s="265"/>
    </row>
    <row r="60" spans="2:8" x14ac:dyDescent="0.25">
      <c r="B60" s="624" t="s">
        <v>811</v>
      </c>
      <c r="C60" s="265"/>
      <c r="D60" s="265"/>
      <c r="E60" s="265"/>
      <c r="F60" s="265"/>
      <c r="G60" s="265"/>
      <c r="H60" s="265"/>
    </row>
    <row r="61" spans="2:8" x14ac:dyDescent="0.25">
      <c r="B61" s="624" t="s">
        <v>1139</v>
      </c>
      <c r="C61" s="265"/>
      <c r="D61" s="265"/>
      <c r="E61" s="265"/>
      <c r="F61" s="265"/>
      <c r="G61" s="265"/>
      <c r="H61" s="265"/>
    </row>
    <row r="62" spans="2:8" x14ac:dyDescent="0.25">
      <c r="B62" s="624" t="s">
        <v>1140</v>
      </c>
      <c r="C62" s="265"/>
      <c r="D62" s="265"/>
      <c r="E62" s="265"/>
      <c r="F62" s="265"/>
      <c r="G62" s="265"/>
      <c r="H62" s="265"/>
    </row>
    <row r="63" spans="2:8" x14ac:dyDescent="0.25">
      <c r="B63" s="624" t="s">
        <v>1141</v>
      </c>
      <c r="C63" s="265"/>
      <c r="D63" s="265"/>
      <c r="E63" s="265"/>
      <c r="F63" s="265"/>
      <c r="G63" s="265"/>
      <c r="H63" s="265"/>
    </row>
  </sheetData>
  <mergeCells count="22">
    <mergeCell ref="F49:H49"/>
    <mergeCell ref="C49:E49"/>
    <mergeCell ref="B48:H48"/>
    <mergeCell ref="B49:B50"/>
    <mergeCell ref="K4:K7"/>
    <mergeCell ref="D5:D6"/>
    <mergeCell ref="E5:E6"/>
    <mergeCell ref="F5:F6"/>
    <mergeCell ref="G5:G7"/>
    <mergeCell ref="C44:D44"/>
    <mergeCell ref="E44:F44"/>
    <mergeCell ref="B4:B7"/>
    <mergeCell ref="C4:C7"/>
    <mergeCell ref="H4:H7"/>
    <mergeCell ref="B34:K34"/>
    <mergeCell ref="B1:C1"/>
    <mergeCell ref="B36:B37"/>
    <mergeCell ref="I5:I6"/>
    <mergeCell ref="J5:J7"/>
    <mergeCell ref="D7:F7"/>
    <mergeCell ref="C36:D36"/>
    <mergeCell ref="E36:F36"/>
  </mergeCells>
  <pageMargins left="0.70866141732283472" right="0.70866141732283472" top="0.74803149606299213" bottom="0.74803149606299213" header="0.31496062992125984" footer="0.31496062992125984"/>
  <pageSetup paperSize="9" scale="70" orientation="landscape" horizontalDpi="300" verticalDpi="300" r:id="rId1"/>
  <colBreaks count="1" manualBreakCount="1">
    <brk id="11"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0000"/>
  </sheetPr>
  <dimension ref="A1:N63"/>
  <sheetViews>
    <sheetView view="pageBreakPreview" zoomScaleNormal="120" zoomScaleSheetLayoutView="100" workbookViewId="0">
      <selection activeCell="G18" sqref="G18"/>
    </sheetView>
  </sheetViews>
  <sheetFormatPr defaultColWidth="9.140625" defaultRowHeight="15" x14ac:dyDescent="0.25"/>
  <cols>
    <col min="1" max="1" width="5.28515625" style="263" customWidth="1"/>
    <col min="2" max="2" width="29.42578125" style="263" customWidth="1"/>
    <col min="3" max="3" width="11.7109375" style="625" customWidth="1"/>
    <col min="4" max="4" width="15.85546875" style="263" customWidth="1"/>
    <col min="5" max="5" width="10.7109375" style="263" bestFit="1" customWidth="1"/>
    <col min="6" max="6" width="13.7109375" style="263" customWidth="1"/>
    <col min="7" max="7" width="23.42578125" style="263" customWidth="1"/>
    <col min="8" max="8" width="13.5703125" style="263" customWidth="1"/>
    <col min="9" max="9" width="13.28515625" style="263" customWidth="1"/>
    <col min="10" max="10" width="21.7109375" style="263" customWidth="1"/>
    <col min="11" max="16384" width="9.140625" style="263"/>
  </cols>
  <sheetData>
    <row r="1" spans="1:14" x14ac:dyDescent="0.25">
      <c r="A1" s="2317" t="s">
        <v>1096</v>
      </c>
      <c r="B1" s="2317"/>
    </row>
    <row r="2" spans="1:14" x14ac:dyDescent="0.25">
      <c r="A2" s="569" t="s">
        <v>1190</v>
      </c>
      <c r="B2" s="569"/>
    </row>
    <row r="3" spans="1:14" x14ac:dyDescent="0.25">
      <c r="A3" s="559" t="s">
        <v>1097</v>
      </c>
      <c r="B3" s="559"/>
      <c r="C3" s="559"/>
      <c r="D3" s="559"/>
      <c r="E3" s="559"/>
      <c r="F3" s="559"/>
      <c r="G3" s="559"/>
      <c r="H3" s="559"/>
      <c r="I3" s="559"/>
      <c r="J3" s="559"/>
    </row>
    <row r="4" spans="1:14" ht="56.25" customHeight="1" x14ac:dyDescent="0.25">
      <c r="B4" s="2749" t="s">
        <v>1109</v>
      </c>
      <c r="C4" s="2749" t="s">
        <v>1064</v>
      </c>
      <c r="D4" s="577" t="s">
        <v>1100</v>
      </c>
      <c r="E4" s="577" t="s">
        <v>1113</v>
      </c>
      <c r="F4" s="577" t="s">
        <v>1092</v>
      </c>
      <c r="G4" s="2749" t="s">
        <v>361</v>
      </c>
      <c r="H4" s="577" t="s">
        <v>1115</v>
      </c>
      <c r="I4" s="577" t="s">
        <v>1106</v>
      </c>
      <c r="J4" s="2749" t="s">
        <v>361</v>
      </c>
    </row>
    <row r="5" spans="1:14" ht="12.75" customHeight="1" x14ac:dyDescent="0.25">
      <c r="B5" s="2749"/>
      <c r="C5" s="2749"/>
      <c r="D5" s="2749" t="s">
        <v>1067</v>
      </c>
      <c r="E5" s="2749" t="s">
        <v>1068</v>
      </c>
      <c r="F5" s="2749" t="s">
        <v>1105</v>
      </c>
      <c r="G5" s="2749"/>
      <c r="H5" s="2749" t="s">
        <v>1093</v>
      </c>
      <c r="I5" s="2749" t="s">
        <v>1107</v>
      </c>
      <c r="J5" s="2749"/>
    </row>
    <row r="6" spans="1:14" ht="7.5" hidden="1" customHeight="1" x14ac:dyDescent="0.25">
      <c r="B6" s="2749"/>
      <c r="C6" s="2749"/>
      <c r="D6" s="2749"/>
      <c r="E6" s="2749"/>
      <c r="F6" s="2749"/>
      <c r="G6" s="2749"/>
      <c r="H6" s="2749"/>
      <c r="I6" s="2749"/>
      <c r="J6" s="2749"/>
    </row>
    <row r="7" spans="1:14" ht="12.75" customHeight="1" x14ac:dyDescent="0.25">
      <c r="B7" s="2749"/>
      <c r="C7" s="2749"/>
      <c r="D7" s="2749" t="s">
        <v>1111</v>
      </c>
      <c r="E7" s="2749"/>
      <c r="F7" s="2749"/>
      <c r="G7" s="2749"/>
      <c r="H7" s="577" t="s">
        <v>769</v>
      </c>
      <c r="I7" s="2749"/>
      <c r="J7" s="2749"/>
    </row>
    <row r="8" spans="1:14" ht="16.5" customHeight="1" x14ac:dyDescent="0.25">
      <c r="B8" s="578" t="s">
        <v>858</v>
      </c>
      <c r="C8" s="579" t="s">
        <v>1071</v>
      </c>
      <c r="D8" s="580"/>
      <c r="E8" s="580"/>
      <c r="F8" s="581"/>
      <c r="G8" s="581"/>
      <c r="H8" s="582"/>
      <c r="I8" s="581"/>
      <c r="J8" s="583"/>
    </row>
    <row r="9" spans="1:14" ht="14.25" customHeight="1" x14ac:dyDescent="0.25">
      <c r="B9" s="333" t="s">
        <v>728</v>
      </c>
      <c r="C9" s="563" t="s">
        <v>1071</v>
      </c>
      <c r="D9" s="588"/>
      <c r="E9" s="588"/>
      <c r="F9" s="583"/>
      <c r="G9" s="583"/>
      <c r="H9" s="584"/>
      <c r="I9" s="583"/>
      <c r="J9" s="583"/>
    </row>
    <row r="10" spans="1:14" x14ac:dyDescent="0.25">
      <c r="B10" s="333" t="s">
        <v>1072</v>
      </c>
      <c r="C10" s="563" t="s">
        <v>1071</v>
      </c>
      <c r="D10" s="588"/>
      <c r="E10" s="588"/>
      <c r="F10" s="583"/>
      <c r="G10" s="583"/>
      <c r="H10" s="584"/>
      <c r="I10" s="583"/>
      <c r="J10" s="583"/>
    </row>
    <row r="11" spans="1:14" ht="15" customHeight="1" x14ac:dyDescent="0.25">
      <c r="B11" s="333" t="s">
        <v>1073</v>
      </c>
      <c r="C11" s="563" t="s">
        <v>1071</v>
      </c>
      <c r="D11" s="588"/>
      <c r="E11" s="588"/>
      <c r="F11" s="583"/>
      <c r="G11" s="583"/>
      <c r="H11" s="584"/>
      <c r="I11" s="583"/>
      <c r="J11" s="592"/>
    </row>
    <row r="12" spans="1:14" x14ac:dyDescent="0.25">
      <c r="B12" s="333" t="s">
        <v>1074</v>
      </c>
      <c r="C12" s="563" t="s">
        <v>1071</v>
      </c>
      <c r="D12" s="588"/>
      <c r="E12" s="588"/>
      <c r="F12" s="583"/>
      <c r="G12" s="583"/>
      <c r="H12" s="584"/>
      <c r="I12" s="583"/>
      <c r="J12" s="583"/>
    </row>
    <row r="13" spans="1:14" ht="16.5" customHeight="1" x14ac:dyDescent="0.25">
      <c r="B13" s="333" t="s">
        <v>1075</v>
      </c>
      <c r="C13" s="563" t="s">
        <v>1071</v>
      </c>
      <c r="D13" s="588"/>
      <c r="E13" s="588"/>
      <c r="F13" s="583"/>
      <c r="G13" s="583"/>
      <c r="H13" s="584"/>
      <c r="I13" s="583"/>
      <c r="J13" s="583"/>
    </row>
    <row r="14" spans="1:14" x14ac:dyDescent="0.25">
      <c r="B14" s="333" t="s">
        <v>1120</v>
      </c>
      <c r="C14" s="563" t="s">
        <v>1071</v>
      </c>
      <c r="D14" s="588"/>
      <c r="E14" s="588"/>
      <c r="F14" s="583"/>
      <c r="G14" s="583"/>
      <c r="H14" s="584"/>
      <c r="I14" s="583"/>
      <c r="J14" s="265"/>
      <c r="L14" s="586"/>
      <c r="M14" s="586"/>
      <c r="N14" s="586"/>
    </row>
    <row r="15" spans="1:14" x14ac:dyDescent="0.25">
      <c r="B15" s="333" t="s">
        <v>71</v>
      </c>
      <c r="C15" s="563" t="s">
        <v>1071</v>
      </c>
      <c r="D15" s="588"/>
      <c r="E15" s="588"/>
      <c r="F15" s="583"/>
      <c r="G15" s="583"/>
      <c r="H15" s="584"/>
      <c r="I15" s="583"/>
      <c r="J15" s="583"/>
    </row>
    <row r="16" spans="1:14" ht="17.25" customHeight="1" x14ac:dyDescent="0.25">
      <c r="B16" s="587" t="s">
        <v>1076</v>
      </c>
      <c r="C16" s="544" t="s">
        <v>1071</v>
      </c>
      <c r="D16" s="580"/>
      <c r="E16" s="580"/>
      <c r="F16" s="581"/>
      <c r="G16" s="581"/>
      <c r="H16" s="582"/>
      <c r="I16" s="581"/>
      <c r="J16" s="265"/>
    </row>
    <row r="17" spans="2:12" ht="25.5" customHeight="1" x14ac:dyDescent="0.25">
      <c r="B17" s="333" t="s">
        <v>338</v>
      </c>
      <c r="C17" s="563" t="s">
        <v>1071</v>
      </c>
      <c r="D17" s="588"/>
      <c r="E17" s="588"/>
      <c r="F17" s="583"/>
      <c r="G17" s="583"/>
      <c r="H17" s="584"/>
      <c r="I17" s="583"/>
      <c r="J17" s="583"/>
    </row>
    <row r="18" spans="2:12" ht="24.75" customHeight="1" x14ac:dyDescent="0.25">
      <c r="B18" s="333" t="s">
        <v>1077</v>
      </c>
      <c r="C18" s="563" t="s">
        <v>1071</v>
      </c>
      <c r="D18" s="588"/>
      <c r="E18" s="588"/>
      <c r="F18" s="583"/>
      <c r="G18" s="583"/>
      <c r="H18" s="584"/>
      <c r="I18" s="583"/>
      <c r="J18" s="583"/>
      <c r="L18" s="586"/>
    </row>
    <row r="19" spans="2:12" ht="25.5" customHeight="1" x14ac:dyDescent="0.25">
      <c r="B19" s="333" t="s">
        <v>1078</v>
      </c>
      <c r="C19" s="563" t="s">
        <v>1071</v>
      </c>
      <c r="D19" s="588"/>
      <c r="E19" s="588"/>
      <c r="F19" s="583"/>
      <c r="G19" s="583"/>
      <c r="H19" s="584"/>
      <c r="I19" s="583"/>
      <c r="J19" s="583"/>
    </row>
    <row r="20" spans="2:12" ht="18" customHeight="1" x14ac:dyDescent="0.25">
      <c r="B20" s="587" t="s">
        <v>1079</v>
      </c>
      <c r="C20" s="544" t="s">
        <v>1071</v>
      </c>
      <c r="D20" s="580"/>
      <c r="E20" s="580"/>
      <c r="F20" s="589"/>
      <c r="G20" s="589"/>
      <c r="H20" s="582"/>
      <c r="I20" s="581"/>
      <c r="J20" s="265"/>
    </row>
    <row r="21" spans="2:12" ht="17.25" customHeight="1" x14ac:dyDescent="0.25">
      <c r="B21" s="333" t="s">
        <v>1080</v>
      </c>
      <c r="C21" s="563" t="s">
        <v>1071</v>
      </c>
      <c r="D21" s="590"/>
      <c r="E21" s="590"/>
      <c r="F21" s="581"/>
      <c r="G21" s="581"/>
      <c r="H21" s="584"/>
      <c r="I21" s="581"/>
      <c r="J21" s="265"/>
    </row>
    <row r="22" spans="2:12" ht="15" customHeight="1" x14ac:dyDescent="0.25">
      <c r="B22" s="333" t="s">
        <v>1081</v>
      </c>
      <c r="C22" s="563" t="s">
        <v>1071</v>
      </c>
      <c r="D22" s="590"/>
      <c r="E22" s="590"/>
      <c r="F22" s="581"/>
      <c r="G22" s="581"/>
      <c r="H22" s="584"/>
      <c r="I22" s="581"/>
      <c r="J22" s="265"/>
    </row>
    <row r="23" spans="2:12" ht="29.25" customHeight="1" x14ac:dyDescent="0.25">
      <c r="B23" s="587" t="s">
        <v>1082</v>
      </c>
      <c r="C23" s="544" t="s">
        <v>1071</v>
      </c>
      <c r="D23" s="580"/>
      <c r="E23" s="580"/>
      <c r="F23" s="589"/>
      <c r="G23" s="589"/>
      <c r="H23" s="582"/>
      <c r="I23" s="581"/>
      <c r="J23" s="265"/>
    </row>
    <row r="24" spans="2:12" ht="24" customHeight="1" x14ac:dyDescent="0.25">
      <c r="B24" s="333" t="s">
        <v>1083</v>
      </c>
      <c r="C24" s="563" t="s">
        <v>1071</v>
      </c>
      <c r="D24" s="590"/>
      <c r="E24" s="590"/>
      <c r="F24" s="583"/>
      <c r="G24" s="583"/>
      <c r="H24" s="584"/>
      <c r="I24" s="583"/>
      <c r="J24" s="583"/>
      <c r="K24" s="591"/>
    </row>
    <row r="25" spans="2:12" ht="24" customHeight="1" x14ac:dyDescent="0.25">
      <c r="B25" s="333" t="s">
        <v>1084</v>
      </c>
      <c r="C25" s="563" t="s">
        <v>1071</v>
      </c>
      <c r="D25" s="590"/>
      <c r="E25" s="590"/>
      <c r="F25" s="583"/>
      <c r="G25" s="583"/>
      <c r="H25" s="584"/>
      <c r="I25" s="583"/>
      <c r="J25" s="583"/>
    </row>
    <row r="26" spans="2:12" ht="22.5" customHeight="1" x14ac:dyDescent="0.25">
      <c r="B26" s="587" t="s">
        <v>1085</v>
      </c>
      <c r="C26" s="544" t="s">
        <v>1071</v>
      </c>
      <c r="D26" s="580"/>
      <c r="E26" s="580"/>
      <c r="F26" s="581"/>
      <c r="G26" s="581"/>
      <c r="H26" s="582"/>
      <c r="I26" s="581"/>
      <c r="J26" s="265"/>
    </row>
    <row r="27" spans="2:12" ht="23.25" customHeight="1" x14ac:dyDescent="0.25">
      <c r="B27" s="333" t="s">
        <v>1086</v>
      </c>
      <c r="C27" s="563" t="s">
        <v>1071</v>
      </c>
      <c r="D27" s="588"/>
      <c r="E27" s="588"/>
      <c r="F27" s="583"/>
      <c r="G27" s="583"/>
      <c r="H27" s="584"/>
      <c r="I27" s="583"/>
      <c r="J27" s="583"/>
    </row>
    <row r="28" spans="2:12" ht="15" customHeight="1" x14ac:dyDescent="0.25">
      <c r="B28" s="587" t="s">
        <v>1087</v>
      </c>
      <c r="C28" s="544" t="s">
        <v>1071</v>
      </c>
      <c r="D28" s="580"/>
      <c r="E28" s="580"/>
      <c r="F28" s="583"/>
      <c r="G28" s="583"/>
      <c r="H28" s="582"/>
      <c r="I28" s="581"/>
      <c r="J28" s="265"/>
    </row>
    <row r="29" spans="2:12" ht="22.5" customHeight="1" x14ac:dyDescent="0.25">
      <c r="B29" s="333" t="s">
        <v>93</v>
      </c>
      <c r="C29" s="563" t="s">
        <v>1071</v>
      </c>
      <c r="D29" s="588"/>
      <c r="E29" s="588"/>
      <c r="F29" s="583"/>
      <c r="G29" s="583"/>
      <c r="H29" s="584"/>
      <c r="I29" s="583"/>
      <c r="J29" s="583"/>
    </row>
    <row r="30" spans="2:12" ht="24.75" customHeight="1" x14ac:dyDescent="0.25">
      <c r="B30" s="333" t="s">
        <v>1088</v>
      </c>
      <c r="C30" s="563" t="s">
        <v>1071</v>
      </c>
      <c r="D30" s="588"/>
      <c r="E30" s="588"/>
      <c r="F30" s="583"/>
      <c r="G30" s="583"/>
      <c r="H30" s="584"/>
      <c r="I30" s="583"/>
      <c r="J30" s="583"/>
    </row>
    <row r="31" spans="2:12" ht="23.25" customHeight="1" x14ac:dyDescent="0.25">
      <c r="B31" s="333" t="s">
        <v>1089</v>
      </c>
      <c r="C31" s="563" t="s">
        <v>599</v>
      </c>
      <c r="D31" s="598"/>
      <c r="E31" s="598"/>
      <c r="F31" s="583"/>
      <c r="G31" s="583"/>
      <c r="H31" s="602"/>
      <c r="I31" s="583"/>
      <c r="J31" s="583"/>
    </row>
    <row r="32" spans="2:12" x14ac:dyDescent="0.25">
      <c r="B32" s="333" t="s">
        <v>1090</v>
      </c>
      <c r="C32" s="563" t="s">
        <v>1091</v>
      </c>
      <c r="D32" s="600"/>
      <c r="E32" s="600"/>
      <c r="F32" s="583"/>
      <c r="G32" s="583"/>
      <c r="H32" s="600"/>
      <c r="I32" s="583"/>
      <c r="J32" s="583"/>
    </row>
    <row r="33" spans="1:11" x14ac:dyDescent="0.25">
      <c r="B33" s="333" t="s">
        <v>1118</v>
      </c>
      <c r="C33" s="563" t="s">
        <v>198</v>
      </c>
      <c r="D33" s="598"/>
      <c r="E33" s="598"/>
      <c r="F33" s="583"/>
      <c r="G33" s="583"/>
      <c r="H33" s="602"/>
      <c r="I33" s="583"/>
      <c r="J33" s="583"/>
    </row>
    <row r="34" spans="1:11" x14ac:dyDescent="0.25">
      <c r="B34" s="2757" t="s">
        <v>1119</v>
      </c>
      <c r="C34" s="2757"/>
      <c r="D34" s="2757"/>
      <c r="E34" s="2757"/>
      <c r="F34" s="2757"/>
      <c r="G34" s="2757"/>
      <c r="H34" s="2757"/>
      <c r="I34" s="2757"/>
      <c r="J34" s="2757"/>
    </row>
    <row r="36" spans="1:11" ht="30" x14ac:dyDescent="0.25">
      <c r="A36" s="603"/>
      <c r="B36" s="2747" t="s">
        <v>48</v>
      </c>
      <c r="C36" s="2750" t="s">
        <v>1126</v>
      </c>
      <c r="D36" s="2750"/>
      <c r="E36" s="2751" t="s">
        <v>1146</v>
      </c>
      <c r="F36" s="2751"/>
      <c r="H36" s="605" t="s">
        <v>48</v>
      </c>
      <c r="I36" s="606" t="s">
        <v>1149</v>
      </c>
      <c r="J36" s="606" t="s">
        <v>1147</v>
      </c>
    </row>
    <row r="37" spans="1:11" ht="30" x14ac:dyDescent="0.25">
      <c r="A37" s="603"/>
      <c r="B37" s="2748"/>
      <c r="C37" s="605" t="s">
        <v>997</v>
      </c>
      <c r="D37" s="605" t="s">
        <v>198</v>
      </c>
      <c r="E37" s="605" t="s">
        <v>997</v>
      </c>
      <c r="F37" s="605" t="s">
        <v>198</v>
      </c>
      <c r="H37" s="607" t="s">
        <v>1122</v>
      </c>
      <c r="I37" s="599"/>
      <c r="J37" s="598"/>
    </row>
    <row r="38" spans="1:11" ht="25.5" customHeight="1" x14ac:dyDescent="0.25">
      <c r="A38" s="603"/>
      <c r="B38" s="608" t="s">
        <v>1121</v>
      </c>
      <c r="C38" s="609"/>
      <c r="D38" s="610">
        <v>1</v>
      </c>
      <c r="E38" s="609"/>
      <c r="F38" s="610">
        <v>1</v>
      </c>
      <c r="H38" s="607" t="s">
        <v>1130</v>
      </c>
      <c r="I38" s="611"/>
      <c r="J38" s="612"/>
    </row>
    <row r="39" spans="1:11" ht="30" x14ac:dyDescent="0.25">
      <c r="A39" s="603"/>
      <c r="B39" s="607" t="s">
        <v>1123</v>
      </c>
      <c r="C39" s="590"/>
      <c r="D39" s="613"/>
      <c r="E39" s="590"/>
      <c r="F39" s="613"/>
      <c r="H39" s="608" t="s">
        <v>90</v>
      </c>
      <c r="I39" s="614"/>
      <c r="J39" s="614"/>
    </row>
    <row r="40" spans="1:11" x14ac:dyDescent="0.25">
      <c r="A40" s="603"/>
      <c r="B40" s="607" t="s">
        <v>1124</v>
      </c>
      <c r="C40" s="590"/>
      <c r="D40" s="613"/>
      <c r="E40" s="590"/>
      <c r="F40" s="613"/>
    </row>
    <row r="41" spans="1:11" x14ac:dyDescent="0.25">
      <c r="A41" s="603"/>
      <c r="B41" s="607" t="s">
        <v>1125</v>
      </c>
      <c r="C41" s="590"/>
      <c r="D41" s="613"/>
      <c r="E41" s="590"/>
      <c r="F41" s="613"/>
      <c r="G41" s="603"/>
      <c r="H41" s="603"/>
      <c r="I41" s="603"/>
      <c r="J41" s="603"/>
      <c r="K41" s="603"/>
    </row>
    <row r="42" spans="1:11" x14ac:dyDescent="0.25">
      <c r="A42" s="603"/>
      <c r="B42" s="615"/>
      <c r="C42" s="616"/>
      <c r="D42" s="617"/>
      <c r="E42" s="616"/>
      <c r="F42" s="617"/>
      <c r="G42" s="603"/>
      <c r="H42" s="603"/>
      <c r="I42" s="603"/>
      <c r="J42" s="603"/>
      <c r="K42" s="603"/>
    </row>
    <row r="43" spans="1:11" ht="15" hidden="1" customHeight="1" x14ac:dyDescent="0.25">
      <c r="B43" s="603"/>
      <c r="C43" s="604"/>
      <c r="D43" s="603"/>
      <c r="E43" s="603"/>
      <c r="F43" s="603"/>
      <c r="G43" s="603"/>
      <c r="H43" s="603"/>
      <c r="I43" s="603"/>
      <c r="J43" s="603"/>
      <c r="K43" s="603"/>
    </row>
    <row r="44" spans="1:11" ht="15" hidden="1" customHeight="1" x14ac:dyDescent="0.25">
      <c r="B44" s="618"/>
      <c r="C44" s="2756"/>
      <c r="D44" s="2756"/>
      <c r="E44" s="2756"/>
      <c r="F44" s="2756"/>
      <c r="G44" s="603"/>
      <c r="H44" s="603"/>
      <c r="I44" s="603"/>
      <c r="J44" s="603"/>
      <c r="K44" s="603"/>
    </row>
    <row r="45" spans="1:11" ht="13.5" hidden="1" customHeight="1" x14ac:dyDescent="0.25">
      <c r="B45" s="619"/>
      <c r="C45" s="620"/>
      <c r="D45" s="621"/>
      <c r="E45" s="620"/>
      <c r="F45" s="621"/>
      <c r="G45" s="603"/>
      <c r="H45" s="603"/>
      <c r="I45" s="603"/>
      <c r="J45" s="603"/>
      <c r="K45" s="603"/>
    </row>
    <row r="46" spans="1:11" ht="13.5" hidden="1" customHeight="1" x14ac:dyDescent="0.25">
      <c r="B46" s="615"/>
      <c r="C46" s="616"/>
      <c r="D46" s="617"/>
      <c r="E46" s="616"/>
      <c r="F46" s="617"/>
      <c r="G46" s="603"/>
      <c r="H46" s="603"/>
      <c r="I46" s="603"/>
      <c r="J46" s="603"/>
      <c r="K46" s="603"/>
    </row>
    <row r="47" spans="1:11" ht="13.5" hidden="1" customHeight="1" x14ac:dyDescent="0.25">
      <c r="B47" s="615"/>
      <c r="C47" s="616"/>
      <c r="D47" s="617"/>
      <c r="E47" s="616"/>
      <c r="F47" s="617"/>
      <c r="G47" s="603"/>
    </row>
    <row r="48" spans="1:11" x14ac:dyDescent="0.25">
      <c r="B48" s="2755" t="s">
        <v>1131</v>
      </c>
      <c r="C48" s="2755"/>
      <c r="D48" s="2755"/>
      <c r="E48" s="622"/>
      <c r="F48" s="622"/>
      <c r="G48" s="622"/>
      <c r="H48" s="622"/>
      <c r="I48" s="622"/>
      <c r="J48" s="622"/>
      <c r="K48" s="622"/>
    </row>
    <row r="49" spans="2:4" x14ac:dyDescent="0.25">
      <c r="B49" s="2477" t="s">
        <v>1132</v>
      </c>
      <c r="C49" s="2758" t="s">
        <v>757</v>
      </c>
      <c r="D49" s="2759"/>
    </row>
    <row r="50" spans="2:4" ht="45" x14ac:dyDescent="0.25">
      <c r="B50" s="2479"/>
      <c r="C50" s="576" t="s">
        <v>874</v>
      </c>
      <c r="D50" s="576" t="s">
        <v>1113</v>
      </c>
    </row>
    <row r="51" spans="2:4" x14ac:dyDescent="0.25">
      <c r="B51" s="624" t="s">
        <v>1133</v>
      </c>
      <c r="C51" s="265"/>
      <c r="D51" s="265"/>
    </row>
    <row r="52" spans="2:4" x14ac:dyDescent="0.25">
      <c r="B52" s="624" t="s">
        <v>93</v>
      </c>
      <c r="C52" s="265"/>
      <c r="D52" s="265"/>
    </row>
    <row r="53" spans="2:4" ht="30" x14ac:dyDescent="0.25">
      <c r="B53" s="624" t="s">
        <v>1134</v>
      </c>
      <c r="C53" s="265"/>
      <c r="D53" s="265"/>
    </row>
    <row r="54" spans="2:4" x14ac:dyDescent="0.25">
      <c r="B54" s="624" t="s">
        <v>1135</v>
      </c>
      <c r="C54" s="265"/>
      <c r="D54" s="265"/>
    </row>
    <row r="55" spans="2:4" x14ac:dyDescent="0.25">
      <c r="B55" s="624" t="s">
        <v>1136</v>
      </c>
      <c r="C55" s="265"/>
      <c r="D55" s="265"/>
    </row>
    <row r="56" spans="2:4" ht="30" x14ac:dyDescent="0.25">
      <c r="B56" s="624" t="s">
        <v>1088</v>
      </c>
      <c r="C56" s="265"/>
      <c r="D56" s="265"/>
    </row>
    <row r="57" spans="2:4" x14ac:dyDescent="0.25">
      <c r="B57" s="624" t="s">
        <v>1137</v>
      </c>
      <c r="C57" s="265"/>
      <c r="D57" s="265"/>
    </row>
    <row r="58" spans="2:4" x14ac:dyDescent="0.25">
      <c r="B58" s="624" t="s">
        <v>1138</v>
      </c>
      <c r="C58" s="265"/>
      <c r="D58" s="265"/>
    </row>
    <row r="59" spans="2:4" x14ac:dyDescent="0.25">
      <c r="B59" s="624" t="s">
        <v>554</v>
      </c>
      <c r="C59" s="265"/>
      <c r="D59" s="265"/>
    </row>
    <row r="60" spans="2:4" x14ac:dyDescent="0.25">
      <c r="B60" s="624" t="s">
        <v>811</v>
      </c>
      <c r="C60" s="265"/>
      <c r="D60" s="265"/>
    </row>
    <row r="61" spans="2:4" x14ac:dyDescent="0.25">
      <c r="B61" s="624" t="s">
        <v>1139</v>
      </c>
      <c r="C61" s="265"/>
      <c r="D61" s="265"/>
    </row>
    <row r="62" spans="2:4" x14ac:dyDescent="0.25">
      <c r="B62" s="624" t="s">
        <v>1140</v>
      </c>
      <c r="C62" s="265"/>
      <c r="D62" s="265"/>
    </row>
    <row r="63" spans="2:4" x14ac:dyDescent="0.25">
      <c r="B63" s="624" t="s">
        <v>1141</v>
      </c>
      <c r="C63" s="265"/>
      <c r="D63" s="265"/>
    </row>
  </sheetData>
  <mergeCells count="20">
    <mergeCell ref="B49:B50"/>
    <mergeCell ref="C49:D49"/>
    <mergeCell ref="B34:J34"/>
    <mergeCell ref="C44:D44"/>
    <mergeCell ref="E44:F44"/>
    <mergeCell ref="B48:D48"/>
    <mergeCell ref="J4:J7"/>
    <mergeCell ref="D5:D6"/>
    <mergeCell ref="E5:E6"/>
    <mergeCell ref="F5:F7"/>
    <mergeCell ref="H5:H6"/>
    <mergeCell ref="I5:I7"/>
    <mergeCell ref="D7:E7"/>
    <mergeCell ref="A1:B1"/>
    <mergeCell ref="B36:B37"/>
    <mergeCell ref="B4:B7"/>
    <mergeCell ref="C4:C7"/>
    <mergeCell ref="G4:G7"/>
    <mergeCell ref="C36:D36"/>
    <mergeCell ref="E36:F36"/>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0"/>
  </sheetPr>
  <dimension ref="A1:P63"/>
  <sheetViews>
    <sheetView view="pageBreakPreview" zoomScaleNormal="110" zoomScaleSheetLayoutView="100" workbookViewId="0">
      <selection activeCell="D9" sqref="D9"/>
    </sheetView>
  </sheetViews>
  <sheetFormatPr defaultColWidth="9.140625" defaultRowHeight="15" x14ac:dyDescent="0.25"/>
  <cols>
    <col min="1" max="1" width="3.42578125" style="263" customWidth="1"/>
    <col min="2" max="2" width="29.42578125" style="263" customWidth="1"/>
    <col min="3" max="3" width="10.28515625" style="625" customWidth="1"/>
    <col min="4" max="4" width="12.28515625" style="263" customWidth="1"/>
    <col min="5" max="5" width="12.85546875" style="263" customWidth="1"/>
    <col min="6" max="6" width="11.42578125" style="263" customWidth="1"/>
    <col min="7" max="7" width="18" style="263" customWidth="1"/>
    <col min="8" max="8" width="12.85546875" style="263" customWidth="1"/>
    <col min="9" max="11" width="11.5703125" style="263" customWidth="1"/>
    <col min="12" max="12" width="19.140625" style="263" customWidth="1"/>
    <col min="13" max="16384" width="9.140625" style="263"/>
  </cols>
  <sheetData>
    <row r="1" spans="1:12" x14ac:dyDescent="0.25">
      <c r="A1" s="2317" t="s">
        <v>1094</v>
      </c>
      <c r="B1" s="2317"/>
    </row>
    <row r="2" spans="1:12" x14ac:dyDescent="0.25">
      <c r="A2" s="569" t="s">
        <v>1190</v>
      </c>
      <c r="B2" s="569"/>
    </row>
    <row r="3" spans="1:12" x14ac:dyDescent="0.25">
      <c r="A3" s="559" t="s">
        <v>1095</v>
      </c>
      <c r="B3" s="559"/>
    </row>
    <row r="4" spans="1:12" ht="60" x14ac:dyDescent="0.25">
      <c r="B4" s="2749" t="s">
        <v>1110</v>
      </c>
      <c r="C4" s="2749" t="s">
        <v>1064</v>
      </c>
      <c r="D4" s="577" t="s">
        <v>1100</v>
      </c>
      <c r="E4" s="577" t="s">
        <v>1112</v>
      </c>
      <c r="F4" s="577" t="s">
        <v>1092</v>
      </c>
      <c r="G4" s="2749" t="s">
        <v>361</v>
      </c>
      <c r="H4" s="577" t="s">
        <v>1114</v>
      </c>
      <c r="I4" s="577" t="s">
        <v>1106</v>
      </c>
      <c r="J4" s="642"/>
      <c r="K4" s="642"/>
      <c r="L4" s="2749" t="s">
        <v>361</v>
      </c>
    </row>
    <row r="5" spans="1:12" ht="15.75" customHeight="1" x14ac:dyDescent="0.25">
      <c r="B5" s="2749"/>
      <c r="C5" s="2749"/>
      <c r="D5" s="2749" t="s">
        <v>1067</v>
      </c>
      <c r="E5" s="2749" t="s">
        <v>1068</v>
      </c>
      <c r="F5" s="2749" t="s">
        <v>1105</v>
      </c>
      <c r="G5" s="2749"/>
      <c r="H5" s="2749" t="s">
        <v>1093</v>
      </c>
      <c r="I5" s="2749" t="s">
        <v>1117</v>
      </c>
      <c r="J5" s="642"/>
      <c r="K5" s="642"/>
      <c r="L5" s="2749"/>
    </row>
    <row r="6" spans="1:12" ht="0.75" hidden="1" customHeight="1" x14ac:dyDescent="0.25">
      <c r="B6" s="2749"/>
      <c r="C6" s="2749"/>
      <c r="D6" s="2749"/>
      <c r="E6" s="2749"/>
      <c r="F6" s="2749"/>
      <c r="G6" s="2749"/>
      <c r="H6" s="2749"/>
      <c r="I6" s="2749"/>
      <c r="J6" s="642"/>
      <c r="K6" s="642"/>
      <c r="L6" s="2749"/>
    </row>
    <row r="7" spans="1:12" x14ac:dyDescent="0.25">
      <c r="B7" s="2749"/>
      <c r="C7" s="2749"/>
      <c r="D7" s="2749" t="s">
        <v>1111</v>
      </c>
      <c r="E7" s="2749"/>
      <c r="F7" s="2749"/>
      <c r="G7" s="2749"/>
      <c r="H7" s="577" t="s">
        <v>1111</v>
      </c>
      <c r="I7" s="2749"/>
      <c r="J7" s="642"/>
      <c r="K7" s="642"/>
      <c r="L7" s="2749"/>
    </row>
    <row r="8" spans="1:12" ht="15.75" customHeight="1" x14ac:dyDescent="0.25">
      <c r="B8" s="578" t="s">
        <v>858</v>
      </c>
      <c r="C8" s="579" t="s">
        <v>1071</v>
      </c>
      <c r="D8" s="580"/>
      <c r="E8" s="580"/>
      <c r="F8" s="581"/>
      <c r="G8" s="581"/>
      <c r="H8" s="582"/>
      <c r="I8" s="581"/>
      <c r="J8" s="581"/>
      <c r="K8" s="581"/>
      <c r="L8" s="626"/>
    </row>
    <row r="9" spans="1:12" ht="16.5" customHeight="1" x14ac:dyDescent="0.25">
      <c r="B9" s="333" t="s">
        <v>728</v>
      </c>
      <c r="C9" s="563" t="s">
        <v>1071</v>
      </c>
      <c r="D9" s="588"/>
      <c r="E9" s="588"/>
      <c r="F9" s="626"/>
      <c r="G9" s="626"/>
      <c r="H9" s="584"/>
      <c r="I9" s="626"/>
      <c r="J9" s="626"/>
      <c r="K9" s="626"/>
      <c r="L9" s="265"/>
    </row>
    <row r="10" spans="1:12" ht="18" customHeight="1" x14ac:dyDescent="0.25">
      <c r="B10" s="333" t="s">
        <v>1072</v>
      </c>
      <c r="C10" s="563" t="s">
        <v>1071</v>
      </c>
      <c r="D10" s="588"/>
      <c r="E10" s="588"/>
      <c r="F10" s="626"/>
      <c r="G10" s="626"/>
      <c r="H10" s="584"/>
      <c r="I10" s="626"/>
      <c r="J10" s="626"/>
      <c r="K10" s="626"/>
      <c r="L10" s="626"/>
    </row>
    <row r="11" spans="1:12" ht="15" customHeight="1" x14ac:dyDescent="0.25">
      <c r="B11" s="333" t="s">
        <v>1073</v>
      </c>
      <c r="C11" s="563" t="s">
        <v>1071</v>
      </c>
      <c r="D11" s="588"/>
      <c r="E11" s="588"/>
      <c r="F11" s="626"/>
      <c r="G11" s="626"/>
      <c r="H11" s="584"/>
      <c r="I11" s="626"/>
      <c r="J11" s="626"/>
      <c r="K11" s="626"/>
      <c r="L11" s="636"/>
    </row>
    <row r="12" spans="1:12" x14ac:dyDescent="0.25">
      <c r="B12" s="333" t="s">
        <v>1074</v>
      </c>
      <c r="C12" s="563" t="s">
        <v>1071</v>
      </c>
      <c r="D12" s="588"/>
      <c r="E12" s="588"/>
      <c r="F12" s="626"/>
      <c r="G12" s="626"/>
      <c r="H12" s="584"/>
      <c r="I12" s="626"/>
      <c r="J12" s="626"/>
      <c r="K12" s="626"/>
      <c r="L12" s="626"/>
    </row>
    <row r="13" spans="1:12" ht="16.5" customHeight="1" x14ac:dyDescent="0.25">
      <c r="B13" s="333" t="s">
        <v>1075</v>
      </c>
      <c r="C13" s="563" t="s">
        <v>1071</v>
      </c>
      <c r="D13" s="588"/>
      <c r="E13" s="588"/>
      <c r="F13" s="626"/>
      <c r="G13" s="626"/>
      <c r="H13" s="584"/>
      <c r="I13" s="626"/>
      <c r="J13" s="626"/>
      <c r="K13" s="626"/>
      <c r="L13" s="265"/>
    </row>
    <row r="14" spans="1:12" ht="17.25" customHeight="1" x14ac:dyDescent="0.25">
      <c r="B14" s="333" t="s">
        <v>1120</v>
      </c>
      <c r="C14" s="563" t="s">
        <v>1071</v>
      </c>
      <c r="D14" s="588"/>
      <c r="E14" s="588"/>
      <c r="F14" s="626"/>
      <c r="G14" s="626"/>
      <c r="H14" s="584"/>
      <c r="I14" s="626"/>
      <c r="J14" s="626"/>
      <c r="K14" s="626"/>
      <c r="L14" s="265"/>
    </row>
    <row r="15" spans="1:12" x14ac:dyDescent="0.25">
      <c r="B15" s="333" t="s">
        <v>71</v>
      </c>
      <c r="C15" s="563" t="s">
        <v>1071</v>
      </c>
      <c r="D15" s="588"/>
      <c r="E15" s="588"/>
      <c r="F15" s="626"/>
      <c r="G15" s="626"/>
      <c r="H15" s="584"/>
      <c r="I15" s="626"/>
      <c r="J15" s="626"/>
      <c r="K15" s="626"/>
      <c r="L15" s="626"/>
    </row>
    <row r="16" spans="1:12" ht="14.25" customHeight="1" x14ac:dyDescent="0.25">
      <c r="B16" s="587" t="s">
        <v>1076</v>
      </c>
      <c r="C16" s="544" t="s">
        <v>1071</v>
      </c>
      <c r="D16" s="580"/>
      <c r="E16" s="580"/>
      <c r="F16" s="581"/>
      <c r="G16" s="581"/>
      <c r="H16" s="582"/>
      <c r="I16" s="581"/>
      <c r="J16" s="581"/>
      <c r="K16" s="581"/>
      <c r="L16" s="265"/>
    </row>
    <row r="17" spans="2:15" ht="24.75" customHeight="1" x14ac:dyDescent="0.25">
      <c r="B17" s="333" t="s">
        <v>338</v>
      </c>
      <c r="C17" s="563" t="s">
        <v>1071</v>
      </c>
      <c r="D17" s="588"/>
      <c r="E17" s="588"/>
      <c r="F17" s="626"/>
      <c r="G17" s="626"/>
      <c r="H17" s="584"/>
      <c r="I17" s="626"/>
      <c r="J17" s="626"/>
      <c r="K17" s="626"/>
      <c r="L17" s="626"/>
      <c r="M17" s="629"/>
      <c r="N17" s="629"/>
      <c r="O17" s="629"/>
    </row>
    <row r="18" spans="2:15" ht="24" customHeight="1" x14ac:dyDescent="0.25">
      <c r="B18" s="333" t="s">
        <v>1077</v>
      </c>
      <c r="C18" s="563" t="s">
        <v>1071</v>
      </c>
      <c r="D18" s="588"/>
      <c r="E18" s="588"/>
      <c r="F18" s="626"/>
      <c r="G18" s="626"/>
      <c r="H18" s="584"/>
      <c r="I18" s="626"/>
      <c r="J18" s="626"/>
      <c r="K18" s="626"/>
      <c r="L18" s="265"/>
      <c r="M18" s="629"/>
    </row>
    <row r="19" spans="2:15" ht="26.25" customHeight="1" x14ac:dyDescent="0.25">
      <c r="B19" s="333" t="s">
        <v>1078</v>
      </c>
      <c r="C19" s="563" t="s">
        <v>1071</v>
      </c>
      <c r="D19" s="588"/>
      <c r="E19" s="588"/>
      <c r="F19" s="626"/>
      <c r="G19" s="626"/>
      <c r="H19" s="584"/>
      <c r="I19" s="626"/>
      <c r="J19" s="626"/>
      <c r="K19" s="626"/>
      <c r="L19" s="626"/>
    </row>
    <row r="20" spans="2:15" ht="18" customHeight="1" x14ac:dyDescent="0.25">
      <c r="B20" s="587" t="s">
        <v>1079</v>
      </c>
      <c r="C20" s="544" t="s">
        <v>1071</v>
      </c>
      <c r="D20" s="580"/>
      <c r="E20" s="580"/>
      <c r="F20" s="589"/>
      <c r="G20" s="589"/>
      <c r="H20" s="582"/>
      <c r="I20" s="581"/>
      <c r="J20" s="581"/>
      <c r="K20" s="581"/>
      <c r="L20" s="265"/>
    </row>
    <row r="21" spans="2:15" ht="17.25" customHeight="1" x14ac:dyDescent="0.25">
      <c r="B21" s="333" t="s">
        <v>1080</v>
      </c>
      <c r="C21" s="563" t="s">
        <v>1071</v>
      </c>
      <c r="D21" s="590"/>
      <c r="E21" s="590"/>
      <c r="F21" s="581"/>
      <c r="G21" s="581"/>
      <c r="H21" s="584"/>
      <c r="I21" s="581"/>
      <c r="J21" s="581"/>
      <c r="K21" s="581"/>
      <c r="L21" s="265"/>
    </row>
    <row r="22" spans="2:15" ht="15" customHeight="1" x14ac:dyDescent="0.25">
      <c r="B22" s="333" t="s">
        <v>1081</v>
      </c>
      <c r="C22" s="563" t="s">
        <v>1071</v>
      </c>
      <c r="D22" s="590"/>
      <c r="E22" s="590"/>
      <c r="F22" s="581"/>
      <c r="G22" s="581"/>
      <c r="H22" s="584"/>
      <c r="I22" s="581"/>
      <c r="J22" s="581"/>
      <c r="K22" s="581"/>
      <c r="L22" s="265"/>
    </row>
    <row r="23" spans="2:15" ht="18.75" customHeight="1" x14ac:dyDescent="0.25">
      <c r="B23" s="587" t="s">
        <v>1082</v>
      </c>
      <c r="C23" s="544" t="s">
        <v>1071</v>
      </c>
      <c r="D23" s="580"/>
      <c r="E23" s="580"/>
      <c r="F23" s="589"/>
      <c r="G23" s="589"/>
      <c r="H23" s="582"/>
      <c r="I23" s="581"/>
      <c r="J23" s="581"/>
      <c r="K23" s="581"/>
      <c r="L23" s="265"/>
    </row>
    <row r="24" spans="2:15" ht="18.75" customHeight="1" x14ac:dyDescent="0.25">
      <c r="B24" s="333" t="s">
        <v>1083</v>
      </c>
      <c r="C24" s="563" t="s">
        <v>1071</v>
      </c>
      <c r="D24" s="590"/>
      <c r="E24" s="590"/>
      <c r="F24" s="626"/>
      <c r="G24" s="626"/>
      <c r="H24" s="584"/>
      <c r="I24" s="626"/>
      <c r="J24" s="626"/>
      <c r="K24" s="626"/>
      <c r="L24" s="626"/>
    </row>
    <row r="25" spans="2:15" ht="16.5" customHeight="1" x14ac:dyDescent="0.25">
      <c r="B25" s="333" t="s">
        <v>1084</v>
      </c>
      <c r="C25" s="563" t="s">
        <v>1071</v>
      </c>
      <c r="D25" s="590"/>
      <c r="E25" s="590"/>
      <c r="F25" s="626"/>
      <c r="G25" s="626"/>
      <c r="H25" s="584"/>
      <c r="I25" s="626"/>
      <c r="J25" s="626"/>
      <c r="K25" s="626"/>
      <c r="L25" s="626"/>
    </row>
    <row r="26" spans="2:15" ht="27.75" customHeight="1" x14ac:dyDescent="0.25">
      <c r="B26" s="587" t="s">
        <v>1085</v>
      </c>
      <c r="C26" s="544" t="s">
        <v>1071</v>
      </c>
      <c r="D26" s="580"/>
      <c r="E26" s="580"/>
      <c r="F26" s="581"/>
      <c r="G26" s="581"/>
      <c r="H26" s="582"/>
      <c r="I26" s="581"/>
      <c r="J26" s="581"/>
      <c r="K26" s="581"/>
      <c r="L26" s="265"/>
    </row>
    <row r="27" spans="2:15" ht="21.75" customHeight="1" x14ac:dyDescent="0.25">
      <c r="B27" s="333" t="s">
        <v>1086</v>
      </c>
      <c r="C27" s="563" t="s">
        <v>1071</v>
      </c>
      <c r="D27" s="588"/>
      <c r="E27" s="588"/>
      <c r="F27" s="626"/>
      <c r="G27" s="626"/>
      <c r="H27" s="584"/>
      <c r="I27" s="626"/>
      <c r="J27" s="626"/>
      <c r="K27" s="626"/>
      <c r="L27" s="626"/>
    </row>
    <row r="28" spans="2:15" ht="13.5" customHeight="1" x14ac:dyDescent="0.25">
      <c r="B28" s="587" t="s">
        <v>1087</v>
      </c>
      <c r="C28" s="544" t="s">
        <v>1071</v>
      </c>
      <c r="D28" s="580"/>
      <c r="E28" s="580"/>
      <c r="F28" s="626"/>
      <c r="G28" s="626"/>
      <c r="H28" s="582"/>
      <c r="I28" s="581"/>
      <c r="J28" s="581"/>
      <c r="K28" s="581"/>
      <c r="L28" s="265"/>
    </row>
    <row r="29" spans="2:15" ht="13.5" customHeight="1" x14ac:dyDescent="0.25">
      <c r="B29" s="333" t="s">
        <v>93</v>
      </c>
      <c r="C29" s="563" t="s">
        <v>1071</v>
      </c>
      <c r="D29" s="588"/>
      <c r="E29" s="588"/>
      <c r="F29" s="626"/>
      <c r="G29" s="626"/>
      <c r="H29" s="584"/>
      <c r="I29" s="626"/>
      <c r="J29" s="626"/>
      <c r="K29" s="626"/>
      <c r="L29" s="626"/>
    </row>
    <row r="30" spans="2:15" ht="25.5" customHeight="1" x14ac:dyDescent="0.25">
      <c r="B30" s="333" t="s">
        <v>1088</v>
      </c>
      <c r="C30" s="563" t="s">
        <v>1071</v>
      </c>
      <c r="D30" s="588"/>
      <c r="E30" s="588"/>
      <c r="F30" s="626"/>
      <c r="G30" s="626"/>
      <c r="H30" s="584"/>
      <c r="I30" s="626"/>
      <c r="J30" s="626"/>
      <c r="K30" s="626"/>
      <c r="L30" s="626"/>
    </row>
    <row r="31" spans="2:15" x14ac:dyDescent="0.25">
      <c r="B31" s="333" t="s">
        <v>1089</v>
      </c>
      <c r="C31" s="563" t="s">
        <v>599</v>
      </c>
      <c r="D31" s="628"/>
      <c r="E31" s="628"/>
      <c r="F31" s="626"/>
      <c r="G31" s="626"/>
      <c r="H31" s="602"/>
      <c r="I31" s="626"/>
      <c r="J31" s="626"/>
      <c r="K31" s="626"/>
      <c r="L31" s="626"/>
    </row>
    <row r="32" spans="2:15" x14ac:dyDescent="0.25">
      <c r="B32" s="333" t="s">
        <v>1090</v>
      </c>
      <c r="C32" s="563" t="s">
        <v>1091</v>
      </c>
      <c r="D32" s="600"/>
      <c r="E32" s="600"/>
      <c r="F32" s="626"/>
      <c r="G32" s="626"/>
      <c r="H32" s="600"/>
      <c r="I32" s="630"/>
      <c r="J32" s="630"/>
      <c r="K32" s="630"/>
      <c r="L32" s="626"/>
    </row>
    <row r="33" spans="2:16" x14ac:dyDescent="0.25">
      <c r="B33" s="333" t="s">
        <v>1118</v>
      </c>
      <c r="C33" s="563" t="s">
        <v>198</v>
      </c>
      <c r="D33" s="628"/>
      <c r="E33" s="628"/>
      <c r="F33" s="626"/>
      <c r="G33" s="626"/>
      <c r="H33" s="602"/>
      <c r="I33" s="626"/>
      <c r="J33" s="626"/>
      <c r="K33" s="626"/>
      <c r="L33" s="626"/>
    </row>
    <row r="34" spans="2:16" x14ac:dyDescent="0.25">
      <c r="B34" s="2757" t="s">
        <v>1119</v>
      </c>
      <c r="C34" s="2757"/>
      <c r="D34" s="2757"/>
      <c r="E34" s="2757"/>
      <c r="F34" s="2757"/>
      <c r="G34" s="2757"/>
      <c r="H34" s="2757"/>
      <c r="I34" s="2757"/>
      <c r="J34" s="2757"/>
      <c r="K34" s="2757"/>
      <c r="L34" s="2757"/>
    </row>
    <row r="35" spans="2:16" x14ac:dyDescent="0.25">
      <c r="B35" s="646"/>
      <c r="C35" s="646"/>
      <c r="D35" s="646"/>
      <c r="E35" s="646"/>
      <c r="F35" s="646"/>
      <c r="G35" s="646"/>
      <c r="H35" s="646"/>
      <c r="I35" s="646"/>
      <c r="J35" s="646"/>
      <c r="K35" s="646"/>
      <c r="L35" s="646"/>
    </row>
    <row r="36" spans="2:16" x14ac:dyDescent="0.25">
      <c r="B36" s="646"/>
      <c r="C36" s="646"/>
      <c r="D36" s="646"/>
      <c r="E36" s="646"/>
      <c r="F36" s="646"/>
      <c r="G36" s="646"/>
      <c r="H36" s="646"/>
      <c r="I36" s="646"/>
      <c r="J36" s="646"/>
      <c r="K36" s="646"/>
      <c r="L36" s="646"/>
    </row>
    <row r="37" spans="2:16" x14ac:dyDescent="0.25">
      <c r="B37" s="646"/>
      <c r="C37" s="646"/>
      <c r="D37" s="646"/>
      <c r="E37" s="646"/>
      <c r="F37" s="646"/>
      <c r="G37" s="646"/>
      <c r="H37" s="2750" t="s">
        <v>48</v>
      </c>
      <c r="I37" s="2764" t="s">
        <v>1153</v>
      </c>
      <c r="J37" s="2320" t="s">
        <v>160</v>
      </c>
      <c r="K37" s="2320"/>
      <c r="L37" s="2320"/>
      <c r="M37" s="2320"/>
      <c r="N37" s="2320"/>
    </row>
    <row r="38" spans="2:16" ht="30" x14ac:dyDescent="0.25">
      <c r="B38" s="646"/>
      <c r="C38" s="646"/>
      <c r="D38" s="646"/>
      <c r="E38" s="646"/>
      <c r="F38" s="646"/>
      <c r="G38" s="646"/>
      <c r="H38" s="2750"/>
      <c r="I38" s="2764"/>
      <c r="J38" s="740" t="s">
        <v>758</v>
      </c>
      <c r="K38" s="740" t="s">
        <v>759</v>
      </c>
      <c r="L38" s="740" t="s">
        <v>760</v>
      </c>
      <c r="M38" s="740" t="s">
        <v>761</v>
      </c>
      <c r="N38" s="740" t="s">
        <v>762</v>
      </c>
    </row>
    <row r="39" spans="2:16" ht="60.75" customHeight="1" x14ac:dyDescent="0.25">
      <c r="B39" s="2477" t="s">
        <v>48</v>
      </c>
      <c r="C39" s="2764" t="s">
        <v>1150</v>
      </c>
      <c r="D39" s="2764"/>
      <c r="E39" s="2760" t="s">
        <v>1112</v>
      </c>
      <c r="F39" s="2760"/>
      <c r="H39" s="2750"/>
      <c r="I39" s="2764"/>
      <c r="J39" s="641" t="s">
        <v>768</v>
      </c>
      <c r="K39" s="641" t="s">
        <v>768</v>
      </c>
      <c r="L39" s="641" t="s">
        <v>768</v>
      </c>
      <c r="M39" s="641" t="s">
        <v>768</v>
      </c>
      <c r="N39" s="641" t="s">
        <v>768</v>
      </c>
      <c r="O39" s="326"/>
      <c r="P39" s="326"/>
    </row>
    <row r="40" spans="2:16" ht="30" x14ac:dyDescent="0.25">
      <c r="B40" s="2479"/>
      <c r="C40" s="643" t="s">
        <v>997</v>
      </c>
      <c r="D40" s="643" t="s">
        <v>198</v>
      </c>
      <c r="E40" s="650" t="s">
        <v>1151</v>
      </c>
      <c r="F40" s="650" t="s">
        <v>198</v>
      </c>
      <c r="H40" s="607" t="s">
        <v>1122</v>
      </c>
      <c r="I40" s="599"/>
      <c r="J40" s="599">
        <v>8488.3811385292229</v>
      </c>
      <c r="K40" s="599">
        <v>9339.3310930996267</v>
      </c>
      <c r="L40" s="599">
        <v>10341.416925331396</v>
      </c>
      <c r="M40" s="599">
        <v>11581.45487279517</v>
      </c>
      <c r="N40" s="599">
        <v>12965.585481013648</v>
      </c>
      <c r="O40" s="326"/>
      <c r="P40" s="326"/>
    </row>
    <row r="41" spans="2:16" ht="30" x14ac:dyDescent="0.25">
      <c r="B41" s="608" t="s">
        <v>1121</v>
      </c>
      <c r="C41" s="609"/>
      <c r="D41" s="610">
        <v>1</v>
      </c>
      <c r="E41" s="609"/>
      <c r="F41" s="647">
        <v>1</v>
      </c>
      <c r="H41" s="607" t="s">
        <v>1130</v>
      </c>
      <c r="I41" s="611"/>
      <c r="J41" s="611">
        <v>0.02</v>
      </c>
      <c r="K41" s="611">
        <v>0.02</v>
      </c>
      <c r="L41" s="611">
        <v>0.02</v>
      </c>
      <c r="M41" s="611">
        <v>0.02</v>
      </c>
      <c r="N41" s="611">
        <v>0.02</v>
      </c>
      <c r="O41" s="326"/>
      <c r="P41" s="326"/>
    </row>
    <row r="42" spans="2:16" ht="30" x14ac:dyDescent="0.25">
      <c r="B42" s="607" t="s">
        <v>1123</v>
      </c>
      <c r="C42" s="590"/>
      <c r="D42" s="613"/>
      <c r="E42" s="648"/>
      <c r="F42" s="649"/>
      <c r="H42" s="608" t="s">
        <v>90</v>
      </c>
      <c r="I42" s="614"/>
      <c r="J42" s="614">
        <v>169.76762277058447</v>
      </c>
      <c r="K42" s="614">
        <v>186.78662186199253</v>
      </c>
      <c r="L42" s="614">
        <v>206.82833850662792</v>
      </c>
      <c r="M42" s="614">
        <v>231.62909745590341</v>
      </c>
      <c r="N42" s="614">
        <v>259.31170962027295</v>
      </c>
      <c r="O42" s="326"/>
      <c r="P42" s="326"/>
    </row>
    <row r="43" spans="2:16" ht="31.5" customHeight="1" x14ac:dyDescent="0.25">
      <c r="B43" s="607" t="s">
        <v>1124</v>
      </c>
      <c r="C43" s="590"/>
      <c r="D43" s="613"/>
      <c r="E43" s="648"/>
      <c r="F43" s="649"/>
      <c r="H43" s="2763"/>
      <c r="I43" s="2763"/>
      <c r="J43" s="2763"/>
      <c r="K43" s="2763"/>
      <c r="L43" s="2763"/>
      <c r="M43" s="651"/>
      <c r="N43" s="651"/>
    </row>
    <row r="44" spans="2:16" x14ac:dyDescent="0.25">
      <c r="B44" s="607" t="s">
        <v>1125</v>
      </c>
      <c r="C44" s="590"/>
      <c r="D44" s="613"/>
      <c r="E44" s="648"/>
      <c r="F44" s="649"/>
      <c r="G44" s="603"/>
      <c r="H44" s="603"/>
      <c r="I44" s="603"/>
      <c r="J44" s="603"/>
      <c r="K44" s="603"/>
      <c r="L44" s="603"/>
    </row>
    <row r="45" spans="2:16" x14ac:dyDescent="0.25">
      <c r="B45" s="2761" t="s">
        <v>1152</v>
      </c>
      <c r="C45" s="2762"/>
      <c r="D45" s="2762"/>
      <c r="E45" s="2762"/>
      <c r="F45" s="2762"/>
      <c r="G45" s="646"/>
      <c r="H45" s="646"/>
      <c r="I45" s="646"/>
      <c r="J45" s="646"/>
      <c r="K45" s="646"/>
      <c r="L45" s="646"/>
    </row>
    <row r="46" spans="2:16" x14ac:dyDescent="0.25">
      <c r="B46" s="646"/>
      <c r="C46" s="646"/>
      <c r="D46" s="646"/>
      <c r="E46" s="646"/>
      <c r="F46" s="646"/>
      <c r="G46" s="646"/>
      <c r="H46" s="646"/>
      <c r="I46" s="646"/>
      <c r="J46" s="646"/>
      <c r="K46" s="646"/>
      <c r="L46" s="646"/>
    </row>
    <row r="48" spans="2:16" x14ac:dyDescent="0.25">
      <c r="B48" s="2600" t="s">
        <v>1131</v>
      </c>
      <c r="C48" s="2600"/>
      <c r="D48" s="2600"/>
      <c r="E48" s="2600"/>
      <c r="F48" s="2600"/>
      <c r="G48" s="2600"/>
      <c r="H48" s="631"/>
      <c r="I48" s="631"/>
      <c r="J48" s="631"/>
      <c r="K48" s="631"/>
      <c r="L48" s="603"/>
    </row>
    <row r="49" spans="2:12" ht="15" customHeight="1" x14ac:dyDescent="0.25">
      <c r="B49" s="2600" t="s">
        <v>1132</v>
      </c>
      <c r="C49" s="740" t="s">
        <v>758</v>
      </c>
      <c r="D49" s="740" t="s">
        <v>759</v>
      </c>
      <c r="E49" s="740" t="s">
        <v>760</v>
      </c>
      <c r="F49" s="740" t="s">
        <v>761</v>
      </c>
      <c r="G49" s="740" t="s">
        <v>762</v>
      </c>
      <c r="H49" s="637"/>
      <c r="I49" s="632"/>
      <c r="J49" s="632"/>
      <c r="K49" s="632"/>
      <c r="L49" s="603"/>
    </row>
    <row r="50" spans="2:12" x14ac:dyDescent="0.25">
      <c r="B50" s="2600"/>
      <c r="C50" s="570" t="s">
        <v>768</v>
      </c>
      <c r="D50" s="570" t="s">
        <v>768</v>
      </c>
      <c r="E50" s="570" t="s">
        <v>768</v>
      </c>
      <c r="F50" s="570" t="s">
        <v>768</v>
      </c>
      <c r="G50" s="570" t="s">
        <v>768</v>
      </c>
      <c r="H50" s="633"/>
      <c r="I50" s="603"/>
      <c r="J50" s="603"/>
      <c r="K50" s="603"/>
    </row>
    <row r="51" spans="2:12" x14ac:dyDescent="0.25">
      <c r="B51" s="634" t="s">
        <v>1133</v>
      </c>
      <c r="C51" s="746">
        <v>7837.7488672999998</v>
      </c>
      <c r="D51" s="746">
        <v>9388.979049208474</v>
      </c>
      <c r="E51" s="746">
        <v>11319.928603799606</v>
      </c>
      <c r="F51" s="746">
        <v>14287.161871635783</v>
      </c>
      <c r="G51" s="746">
        <v>14370.658677639665</v>
      </c>
      <c r="H51" s="635"/>
      <c r="I51" s="603"/>
      <c r="J51" s="603"/>
      <c r="K51" s="603"/>
    </row>
    <row r="52" spans="2:12" x14ac:dyDescent="0.25">
      <c r="B52" s="634" t="s">
        <v>93</v>
      </c>
      <c r="C52" s="746">
        <v>4132.223836109999</v>
      </c>
      <c r="D52" s="746">
        <v>5123.2225299999982</v>
      </c>
      <c r="E52" s="746">
        <v>7173.9869260300029</v>
      </c>
      <c r="F52" s="746">
        <v>4177.9183939300001</v>
      </c>
      <c r="G52" s="746">
        <v>3690.4923139299999</v>
      </c>
      <c r="H52" s="603"/>
      <c r="I52" s="603"/>
      <c r="J52" s="603"/>
      <c r="K52" s="603"/>
    </row>
    <row r="53" spans="2:12" ht="30" x14ac:dyDescent="0.25">
      <c r="B53" s="634" t="s">
        <v>1134</v>
      </c>
      <c r="C53" s="746">
        <v>386.17615932967897</v>
      </c>
      <c r="D53" s="746">
        <v>406.6351899932514</v>
      </c>
      <c r="E53" s="746">
        <v>358.18447361728738</v>
      </c>
      <c r="F53" s="746">
        <v>476.50169117063831</v>
      </c>
      <c r="G53" s="746">
        <v>501.74603232268151</v>
      </c>
      <c r="H53" s="603"/>
      <c r="I53" s="603"/>
      <c r="J53" s="603"/>
      <c r="K53" s="603"/>
    </row>
    <row r="54" spans="2:12" ht="13.5" customHeight="1" x14ac:dyDescent="0.25">
      <c r="B54" s="634" t="s">
        <v>1135</v>
      </c>
      <c r="C54" s="746">
        <v>0</v>
      </c>
      <c r="D54" s="746">
        <v>0</v>
      </c>
      <c r="E54" s="746">
        <v>0</v>
      </c>
      <c r="F54" s="746">
        <v>0</v>
      </c>
      <c r="G54" s="746">
        <v>0</v>
      </c>
      <c r="H54" s="603"/>
      <c r="I54" s="603"/>
      <c r="J54" s="603"/>
      <c r="K54" s="603"/>
    </row>
    <row r="55" spans="2:12" ht="15" customHeight="1" x14ac:dyDescent="0.25">
      <c r="B55" s="634" t="s">
        <v>1136</v>
      </c>
      <c r="C55" s="746">
        <v>162.48986953828538</v>
      </c>
      <c r="D55" s="746">
        <v>174.40136919775341</v>
      </c>
      <c r="E55" s="746">
        <v>197.44915873414641</v>
      </c>
      <c r="F55" s="746">
        <v>219.29628011647006</v>
      </c>
      <c r="G55" s="746">
        <v>226.86069174754999</v>
      </c>
      <c r="H55" s="603"/>
      <c r="I55" s="603"/>
      <c r="J55" s="603"/>
      <c r="K55" s="603"/>
    </row>
    <row r="56" spans="2:12" ht="28.5" customHeight="1" x14ac:dyDescent="0.25">
      <c r="B56" s="634" t="s">
        <v>1088</v>
      </c>
      <c r="C56" s="746">
        <v>3129.6596830694912</v>
      </c>
      <c r="D56" s="746">
        <v>3773.309534599869</v>
      </c>
      <c r="E56" s="746">
        <v>4762.3872905452608</v>
      </c>
      <c r="F56" s="746">
        <v>4790.2195592132221</v>
      </c>
      <c r="G56" s="746">
        <v>4697.4394289099746</v>
      </c>
      <c r="H56" s="603"/>
      <c r="I56" s="603"/>
      <c r="J56" s="603"/>
      <c r="K56" s="603"/>
    </row>
    <row r="57" spans="2:12" ht="13.5" customHeight="1" x14ac:dyDescent="0.25">
      <c r="B57" s="634" t="s">
        <v>1137</v>
      </c>
      <c r="C57" s="746">
        <v>9388.979049208474</v>
      </c>
      <c r="D57" s="746">
        <v>11319.928603799606</v>
      </c>
      <c r="E57" s="746">
        <v>14287.161871635783</v>
      </c>
      <c r="F57" s="746">
        <v>14370.658677639665</v>
      </c>
      <c r="G57" s="746">
        <v>14092.318286729924</v>
      </c>
      <c r="H57" s="603"/>
      <c r="I57" s="603"/>
      <c r="J57" s="603"/>
      <c r="K57" s="603"/>
    </row>
    <row r="58" spans="2:12" ht="13.5" customHeight="1" x14ac:dyDescent="0.25">
      <c r="B58" s="634" t="s">
        <v>1138</v>
      </c>
      <c r="C58" s="666"/>
      <c r="D58" s="901"/>
      <c r="E58" s="903"/>
      <c r="F58" s="903"/>
      <c r="G58" s="903"/>
      <c r="H58" s="603"/>
      <c r="I58" s="603"/>
      <c r="J58" s="603"/>
      <c r="K58" s="603"/>
    </row>
    <row r="59" spans="2:12" x14ac:dyDescent="0.25">
      <c r="B59" s="634" t="s">
        <v>554</v>
      </c>
      <c r="C59" s="678">
        <v>3118.749468381176</v>
      </c>
      <c r="D59" s="902">
        <v>3760.1555110711593</v>
      </c>
      <c r="E59" s="822">
        <v>4745.7852721054187</v>
      </c>
      <c r="F59" s="822">
        <v>3118.749468381176</v>
      </c>
      <c r="G59" s="822">
        <v>3118.7494683811765</v>
      </c>
      <c r="H59" s="603"/>
      <c r="I59" s="603"/>
      <c r="J59" s="603"/>
      <c r="K59" s="603"/>
    </row>
    <row r="60" spans="2:12" x14ac:dyDescent="0.25">
      <c r="B60" s="634" t="s">
        <v>811</v>
      </c>
      <c r="C60" s="678">
        <v>0</v>
      </c>
      <c r="D60" s="902">
        <v>0</v>
      </c>
      <c r="E60" s="822">
        <v>0</v>
      </c>
      <c r="F60" s="822">
        <v>0</v>
      </c>
      <c r="G60" s="822">
        <v>0</v>
      </c>
      <c r="H60" s="603"/>
      <c r="I60" s="603"/>
      <c r="J60" s="603"/>
      <c r="K60" s="603"/>
    </row>
    <row r="61" spans="2:12" x14ac:dyDescent="0.25">
      <c r="B61" s="634" t="s">
        <v>1139</v>
      </c>
      <c r="C61" s="666"/>
      <c r="D61" s="903"/>
      <c r="E61" s="903"/>
      <c r="F61" s="903"/>
      <c r="G61" s="903"/>
      <c r="H61" s="603"/>
      <c r="I61" s="603"/>
      <c r="J61" s="603"/>
      <c r="K61" s="603"/>
    </row>
    <row r="62" spans="2:12" x14ac:dyDescent="0.25">
      <c r="B62" s="634" t="s">
        <v>1140</v>
      </c>
      <c r="C62" s="678">
        <v>1557.2615440712543</v>
      </c>
      <c r="D62" s="822">
        <v>1735.7814246416219</v>
      </c>
      <c r="E62" s="678">
        <v>1956.5257927186747</v>
      </c>
      <c r="F62" s="822">
        <v>2160.6245274456296</v>
      </c>
      <c r="G62" s="678">
        <v>2322.498774665899</v>
      </c>
      <c r="H62" s="603"/>
      <c r="I62" s="603"/>
      <c r="J62" s="603"/>
      <c r="K62" s="603"/>
    </row>
    <row r="63" spans="2:12" x14ac:dyDescent="0.25">
      <c r="B63" s="634" t="s">
        <v>1141</v>
      </c>
      <c r="C63" s="678">
        <v>1451.0788169111015</v>
      </c>
      <c r="D63" s="822">
        <v>1626.2351910546599</v>
      </c>
      <c r="E63" s="678">
        <v>1840.2251615282685</v>
      </c>
      <c r="F63" s="822">
        <v>2037.1530362551127</v>
      </c>
      <c r="G63" s="678">
        <v>2191.4142828556132</v>
      </c>
    </row>
  </sheetData>
  <mergeCells count="22">
    <mergeCell ref="B49:B50"/>
    <mergeCell ref="B48:G48"/>
    <mergeCell ref="A1:B1"/>
    <mergeCell ref="B4:B7"/>
    <mergeCell ref="C4:C7"/>
    <mergeCell ref="G4:G7"/>
    <mergeCell ref="B34:L34"/>
    <mergeCell ref="L4:L7"/>
    <mergeCell ref="D5:D6"/>
    <mergeCell ref="E5:E6"/>
    <mergeCell ref="F5:F7"/>
    <mergeCell ref="H5:H6"/>
    <mergeCell ref="I5:I7"/>
    <mergeCell ref="D7:E7"/>
    <mergeCell ref="B39:B40"/>
    <mergeCell ref="C39:D39"/>
    <mergeCell ref="E39:F39"/>
    <mergeCell ref="B45:F45"/>
    <mergeCell ref="H43:L43"/>
    <mergeCell ref="H37:H39"/>
    <mergeCell ref="I37:I39"/>
    <mergeCell ref="J37:N37"/>
  </mergeCells>
  <pageMargins left="0.70866141732283472" right="0.70866141732283472" top="0.74803149606299213" bottom="0.74803149606299213" header="0.31496062992125984" footer="0.31496062992125984"/>
  <pageSetup paperSize="9" scale="41"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FF0000"/>
  </sheetPr>
  <dimension ref="A1:J41"/>
  <sheetViews>
    <sheetView workbookViewId="0">
      <selection activeCell="G15" sqref="G15"/>
    </sheetView>
  </sheetViews>
  <sheetFormatPr defaultColWidth="9.140625" defaultRowHeight="15" x14ac:dyDescent="0.25"/>
  <cols>
    <col min="1" max="1" width="6.42578125" style="652" customWidth="1"/>
    <col min="2" max="2" width="23.140625" style="652" customWidth="1"/>
    <col min="3" max="3" width="14.28515625" style="652" customWidth="1"/>
    <col min="4" max="4" width="22.85546875" style="652" customWidth="1"/>
    <col min="5" max="5" width="14" style="652" customWidth="1"/>
    <col min="6" max="6" width="19.42578125" style="652" customWidth="1"/>
    <col min="7" max="16384" width="9.140625" style="652"/>
  </cols>
  <sheetData>
    <row r="1" spans="1:10" x14ac:dyDescent="0.25">
      <c r="A1" s="2317" t="s">
        <v>1175</v>
      </c>
      <c r="B1" s="2317"/>
      <c r="C1" s="653"/>
      <c r="D1" s="653"/>
      <c r="E1" s="653"/>
      <c r="F1" s="653"/>
      <c r="G1" s="653"/>
      <c r="H1" s="653"/>
      <c r="I1" s="653"/>
      <c r="J1" s="653"/>
    </row>
    <row r="2" spans="1:10" x14ac:dyDescent="0.25">
      <c r="A2" s="2327" t="s">
        <v>1190</v>
      </c>
      <c r="B2" s="2327"/>
      <c r="C2" s="2327"/>
      <c r="D2" s="2327"/>
      <c r="E2" s="2327"/>
      <c r="F2" s="2327"/>
      <c r="G2" s="2327"/>
      <c r="H2" s="2327"/>
      <c r="I2" s="2327"/>
      <c r="J2" s="2327"/>
    </row>
    <row r="3" spans="1:10" x14ac:dyDescent="0.25">
      <c r="A3" s="654" t="s">
        <v>1156</v>
      </c>
      <c r="B3" s="654"/>
      <c r="C3" s="654"/>
      <c r="D3" s="654"/>
      <c r="E3" s="654"/>
      <c r="F3" s="654"/>
      <c r="G3" s="653"/>
      <c r="H3" s="653"/>
      <c r="I3" s="653"/>
      <c r="J3" s="653"/>
    </row>
    <row r="5" spans="1:10" ht="45" customHeight="1" x14ac:dyDescent="0.25">
      <c r="A5" s="2765" t="s">
        <v>1157</v>
      </c>
      <c r="B5" s="2765"/>
      <c r="C5" s="2765"/>
      <c r="D5" s="2765"/>
      <c r="E5" s="2765"/>
      <c r="F5" s="2765"/>
      <c r="G5" s="655"/>
      <c r="H5" s="655"/>
      <c r="I5" s="655"/>
      <c r="J5" s="655"/>
    </row>
    <row r="6" spans="1:10" ht="30" x14ac:dyDescent="0.25">
      <c r="A6" s="656" t="s">
        <v>1158</v>
      </c>
      <c r="B6" s="656" t="s">
        <v>1159</v>
      </c>
      <c r="C6" s="656" t="s">
        <v>1160</v>
      </c>
      <c r="D6" s="656" t="s">
        <v>1161</v>
      </c>
      <c r="E6" s="656" t="s">
        <v>1162</v>
      </c>
      <c r="F6" s="656" t="s">
        <v>1163</v>
      </c>
    </row>
    <row r="7" spans="1:10" x14ac:dyDescent="0.25">
      <c r="A7" s="573">
        <v>1</v>
      </c>
      <c r="B7" s="142"/>
      <c r="C7" s="142"/>
      <c r="D7" s="142"/>
      <c r="E7" s="142"/>
      <c r="F7" s="142"/>
    </row>
    <row r="8" spans="1:10" x14ac:dyDescent="0.25">
      <c r="A8" s="573">
        <v>2</v>
      </c>
      <c r="B8" s="142"/>
      <c r="C8" s="142"/>
      <c r="D8" s="142"/>
      <c r="E8" s="142"/>
      <c r="F8" s="142"/>
    </row>
    <row r="9" spans="1:10" x14ac:dyDescent="0.25">
      <c r="A9" s="573">
        <v>3</v>
      </c>
      <c r="B9" s="142"/>
      <c r="C9" s="142"/>
      <c r="D9" s="142"/>
      <c r="E9" s="142"/>
      <c r="F9" s="142"/>
    </row>
    <row r="10" spans="1:10" x14ac:dyDescent="0.25">
      <c r="A10" s="573">
        <v>4</v>
      </c>
      <c r="B10" s="142"/>
      <c r="C10" s="142"/>
      <c r="D10" s="142"/>
      <c r="E10" s="142"/>
      <c r="F10" s="142"/>
    </row>
    <row r="11" spans="1:10" x14ac:dyDescent="0.25">
      <c r="A11" s="573">
        <v>5</v>
      </c>
      <c r="B11" s="142"/>
      <c r="C11" s="142"/>
      <c r="D11" s="142"/>
      <c r="E11" s="142"/>
      <c r="F11" s="142"/>
    </row>
    <row r="12" spans="1:10" x14ac:dyDescent="0.25">
      <c r="A12" s="573">
        <v>6</v>
      </c>
      <c r="B12" s="142"/>
      <c r="C12" s="142"/>
      <c r="D12" s="142"/>
      <c r="E12" s="142"/>
      <c r="F12" s="142"/>
    </row>
    <row r="13" spans="1:10" x14ac:dyDescent="0.25">
      <c r="A13" s="573">
        <v>7</v>
      </c>
      <c r="B13" s="142"/>
      <c r="C13" s="142"/>
      <c r="D13" s="142"/>
      <c r="E13" s="142"/>
      <c r="F13" s="142"/>
    </row>
    <row r="14" spans="1:10" x14ac:dyDescent="0.25">
      <c r="A14" s="573">
        <v>8</v>
      </c>
      <c r="B14" s="142"/>
      <c r="C14" s="142"/>
      <c r="D14" s="142"/>
      <c r="E14" s="142"/>
      <c r="F14" s="142"/>
    </row>
    <row r="15" spans="1:10" x14ac:dyDescent="0.25">
      <c r="A15" s="573">
        <v>9</v>
      </c>
      <c r="B15" s="142"/>
      <c r="C15" s="142"/>
      <c r="D15" s="142"/>
      <c r="E15" s="142"/>
      <c r="F15" s="142"/>
    </row>
    <row r="16" spans="1:10" x14ac:dyDescent="0.25">
      <c r="A16" s="573">
        <v>10</v>
      </c>
      <c r="B16" s="142"/>
      <c r="C16" s="142"/>
      <c r="D16" s="142"/>
      <c r="E16" s="142"/>
      <c r="F16" s="142"/>
    </row>
    <row r="17" spans="1:6" x14ac:dyDescent="0.25">
      <c r="A17" s="573">
        <v>11</v>
      </c>
      <c r="B17" s="142"/>
      <c r="C17" s="142"/>
      <c r="D17" s="142"/>
      <c r="E17" s="142"/>
      <c r="F17" s="142"/>
    </row>
    <row r="18" spans="1:6" x14ac:dyDescent="0.25">
      <c r="A18" s="573">
        <v>12</v>
      </c>
      <c r="B18" s="142"/>
      <c r="C18" s="142"/>
      <c r="D18" s="142"/>
      <c r="E18" s="142"/>
      <c r="F18" s="142"/>
    </row>
    <row r="19" spans="1:6" x14ac:dyDescent="0.25">
      <c r="A19" s="573">
        <v>13</v>
      </c>
      <c r="B19" s="142"/>
      <c r="C19" s="142"/>
      <c r="D19" s="142"/>
      <c r="E19" s="142"/>
      <c r="F19" s="142"/>
    </row>
    <row r="20" spans="1:6" x14ac:dyDescent="0.25">
      <c r="A20" s="573">
        <v>14</v>
      </c>
      <c r="B20" s="142"/>
      <c r="C20" s="142"/>
      <c r="D20" s="142"/>
      <c r="E20" s="142"/>
      <c r="F20" s="142"/>
    </row>
    <row r="21" spans="1:6" x14ac:dyDescent="0.25">
      <c r="A21" s="573">
        <v>15</v>
      </c>
      <c r="B21" s="142"/>
      <c r="C21" s="142"/>
      <c r="D21" s="142"/>
      <c r="E21" s="142"/>
      <c r="F21" s="142"/>
    </row>
    <row r="22" spans="1:6" x14ac:dyDescent="0.25">
      <c r="A22" s="573">
        <v>16</v>
      </c>
      <c r="B22" s="142"/>
      <c r="C22" s="142"/>
      <c r="D22" s="142"/>
      <c r="E22" s="142"/>
      <c r="F22" s="142"/>
    </row>
    <row r="23" spans="1:6" x14ac:dyDescent="0.25">
      <c r="A23" s="573">
        <v>17</v>
      </c>
      <c r="B23" s="142"/>
      <c r="C23" s="142"/>
      <c r="D23" s="142"/>
      <c r="E23" s="142"/>
      <c r="F23" s="142"/>
    </row>
    <row r="24" spans="1:6" x14ac:dyDescent="0.25">
      <c r="A24" s="573">
        <v>18</v>
      </c>
      <c r="B24" s="142"/>
      <c r="C24" s="142"/>
      <c r="D24" s="142"/>
      <c r="E24" s="142"/>
      <c r="F24" s="142"/>
    </row>
    <row r="25" spans="1:6" x14ac:dyDescent="0.25">
      <c r="A25" s="573">
        <v>19</v>
      </c>
      <c r="B25" s="142"/>
      <c r="C25" s="142"/>
      <c r="D25" s="142"/>
      <c r="E25" s="142"/>
      <c r="F25" s="142"/>
    </row>
    <row r="26" spans="1:6" x14ac:dyDescent="0.25">
      <c r="A26" s="573">
        <v>20</v>
      </c>
      <c r="B26" s="142"/>
      <c r="C26" s="142"/>
      <c r="D26" s="142"/>
      <c r="E26" s="142"/>
      <c r="F26" s="142"/>
    </row>
    <row r="27" spans="1:6" x14ac:dyDescent="0.25">
      <c r="A27" s="573">
        <v>21</v>
      </c>
      <c r="B27" s="142"/>
      <c r="C27" s="142"/>
      <c r="D27" s="142"/>
      <c r="E27" s="142"/>
      <c r="F27" s="142"/>
    </row>
    <row r="28" spans="1:6" x14ac:dyDescent="0.25">
      <c r="A28" s="573">
        <v>22</v>
      </c>
      <c r="B28" s="142"/>
      <c r="C28" s="142"/>
      <c r="D28" s="142"/>
      <c r="E28" s="142"/>
      <c r="F28" s="142"/>
    </row>
    <row r="29" spans="1:6" x14ac:dyDescent="0.25">
      <c r="A29" s="573">
        <v>23</v>
      </c>
      <c r="B29" s="142"/>
      <c r="C29" s="142"/>
      <c r="D29" s="142"/>
      <c r="E29" s="142"/>
      <c r="F29" s="142"/>
    </row>
    <row r="30" spans="1:6" x14ac:dyDescent="0.25">
      <c r="A30" s="573">
        <v>24</v>
      </c>
      <c r="B30" s="142"/>
      <c r="C30" s="142"/>
      <c r="D30" s="142"/>
      <c r="E30" s="142"/>
      <c r="F30" s="142"/>
    </row>
    <row r="31" spans="1:6" x14ac:dyDescent="0.25">
      <c r="A31" s="573">
        <v>25</v>
      </c>
      <c r="B31" s="142"/>
      <c r="C31" s="142"/>
      <c r="D31" s="142"/>
      <c r="E31" s="142"/>
      <c r="F31" s="142"/>
    </row>
    <row r="32" spans="1:6" x14ac:dyDescent="0.25">
      <c r="A32" s="573">
        <v>26</v>
      </c>
      <c r="B32" s="142"/>
      <c r="C32" s="142"/>
      <c r="D32" s="142"/>
      <c r="E32" s="142"/>
      <c r="F32" s="142"/>
    </row>
    <row r="33" spans="1:6" x14ac:dyDescent="0.25">
      <c r="A33" s="573">
        <v>27</v>
      </c>
      <c r="B33" s="142"/>
      <c r="C33" s="142"/>
      <c r="D33" s="142"/>
      <c r="E33" s="142"/>
      <c r="F33" s="142"/>
    </row>
    <row r="34" spans="1:6" x14ac:dyDescent="0.25">
      <c r="A34" s="573">
        <v>28</v>
      </c>
      <c r="B34" s="142"/>
      <c r="C34" s="142"/>
      <c r="D34" s="142"/>
      <c r="E34" s="142"/>
      <c r="F34" s="142"/>
    </row>
    <row r="35" spans="1:6" x14ac:dyDescent="0.25">
      <c r="A35" s="573">
        <v>29</v>
      </c>
      <c r="B35" s="142"/>
      <c r="C35" s="142"/>
      <c r="D35" s="142"/>
      <c r="E35" s="142"/>
      <c r="F35" s="142"/>
    </row>
    <row r="36" spans="1:6" x14ac:dyDescent="0.25">
      <c r="A36" s="573">
        <v>30</v>
      </c>
      <c r="B36" s="142"/>
      <c r="C36" s="142"/>
      <c r="D36" s="142"/>
      <c r="E36" s="142"/>
      <c r="F36" s="142"/>
    </row>
    <row r="37" spans="1:6" x14ac:dyDescent="0.25">
      <c r="A37" s="573" t="s">
        <v>909</v>
      </c>
      <c r="B37" s="142"/>
      <c r="C37" s="142"/>
      <c r="D37" s="142"/>
      <c r="E37" s="142"/>
      <c r="F37" s="142"/>
    </row>
    <row r="38" spans="1:6" x14ac:dyDescent="0.25">
      <c r="A38" s="573" t="s">
        <v>909</v>
      </c>
      <c r="B38" s="142"/>
      <c r="C38" s="142"/>
      <c r="D38" s="142"/>
      <c r="E38" s="142"/>
      <c r="F38" s="142"/>
    </row>
    <row r="39" spans="1:6" x14ac:dyDescent="0.25">
      <c r="A39" s="573" t="s">
        <v>909</v>
      </c>
      <c r="B39" s="142"/>
      <c r="C39" s="142"/>
      <c r="D39" s="142"/>
      <c r="E39" s="142"/>
      <c r="F39" s="142"/>
    </row>
    <row r="40" spans="1:6" x14ac:dyDescent="0.25">
      <c r="A40" s="573" t="s">
        <v>909</v>
      </c>
      <c r="B40" s="142"/>
      <c r="C40" s="142"/>
      <c r="D40" s="142"/>
      <c r="E40" s="142"/>
      <c r="F40" s="142"/>
    </row>
    <row r="41" spans="1:6" x14ac:dyDescent="0.25">
      <c r="A41" s="2766" t="s">
        <v>1172</v>
      </c>
      <c r="B41" s="2766"/>
      <c r="C41" s="2766"/>
      <c r="D41" s="2766"/>
      <c r="E41" s="2766"/>
      <c r="F41" s="2766"/>
    </row>
  </sheetData>
  <mergeCells count="4">
    <mergeCell ref="A2:J2"/>
    <mergeCell ref="A5:F5"/>
    <mergeCell ref="A41:F41"/>
    <mergeCell ref="A1:B1"/>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0000"/>
  </sheetPr>
  <dimension ref="A1:J20"/>
  <sheetViews>
    <sheetView workbookViewId="0">
      <selection activeCell="G15" sqref="G15"/>
    </sheetView>
  </sheetViews>
  <sheetFormatPr defaultColWidth="9.140625" defaultRowHeight="15" x14ac:dyDescent="0.25"/>
  <cols>
    <col min="1" max="1" width="6.42578125" style="652" customWidth="1"/>
    <col min="2" max="2" width="23.140625" style="652" customWidth="1"/>
    <col min="3" max="3" width="14.28515625" style="652" customWidth="1"/>
    <col min="4" max="4" width="22.85546875" style="652" customWidth="1"/>
    <col min="5" max="5" width="14" style="652" customWidth="1"/>
    <col min="6" max="6" width="22.140625" style="652" customWidth="1"/>
    <col min="7" max="16384" width="9.140625" style="652"/>
  </cols>
  <sheetData>
    <row r="1" spans="1:10" x14ac:dyDescent="0.25">
      <c r="A1" s="653" t="s">
        <v>1171</v>
      </c>
      <c r="B1" s="653"/>
      <c r="C1" s="653"/>
      <c r="D1" s="653"/>
      <c r="E1" s="653"/>
      <c r="F1" s="653"/>
      <c r="G1" s="653"/>
      <c r="H1" s="653"/>
      <c r="I1" s="653"/>
      <c r="J1" s="653"/>
    </row>
    <row r="2" spans="1:10" x14ac:dyDescent="0.25">
      <c r="A2" s="2327" t="s">
        <v>1190</v>
      </c>
      <c r="B2" s="2327"/>
      <c r="C2" s="2327"/>
      <c r="D2" s="2327"/>
      <c r="E2" s="2327"/>
      <c r="F2" s="2327"/>
      <c r="G2" s="2327"/>
      <c r="H2" s="2327"/>
      <c r="I2" s="2327"/>
      <c r="J2" s="2327"/>
    </row>
    <row r="3" spans="1:10" x14ac:dyDescent="0.25">
      <c r="A3" s="654" t="s">
        <v>1164</v>
      </c>
      <c r="B3" s="654"/>
      <c r="C3" s="654"/>
      <c r="D3" s="654"/>
      <c r="E3" s="654"/>
      <c r="F3" s="654"/>
      <c r="G3" s="653"/>
      <c r="H3" s="653"/>
      <c r="I3" s="653"/>
      <c r="J3" s="653"/>
    </row>
    <row r="5" spans="1:10" ht="45" x14ac:dyDescent="0.25">
      <c r="A5" s="656" t="s">
        <v>1158</v>
      </c>
      <c r="B5" s="656" t="s">
        <v>1165</v>
      </c>
      <c r="C5" s="656" t="s">
        <v>1166</v>
      </c>
      <c r="D5" s="656" t="s">
        <v>1167</v>
      </c>
      <c r="E5" s="656" t="s">
        <v>1168</v>
      </c>
      <c r="F5" s="656" t="s">
        <v>1169</v>
      </c>
    </row>
    <row r="6" spans="1:10" x14ac:dyDescent="0.25">
      <c r="A6" s="573">
        <v>1</v>
      </c>
      <c r="B6" s="142"/>
      <c r="C6" s="142"/>
      <c r="D6" s="142"/>
      <c r="E6" s="142"/>
      <c r="F6" s="142"/>
    </row>
    <row r="7" spans="1:10" x14ac:dyDescent="0.25">
      <c r="A7" s="573">
        <v>2</v>
      </c>
      <c r="B7" s="142"/>
      <c r="C7" s="142"/>
      <c r="D7" s="142"/>
      <c r="E7" s="142"/>
      <c r="F7" s="142"/>
    </row>
    <row r="8" spans="1:10" x14ac:dyDescent="0.25">
      <c r="A8" s="573">
        <v>3</v>
      </c>
      <c r="B8" s="142"/>
      <c r="C8" s="142"/>
      <c r="D8" s="142"/>
      <c r="E8" s="142"/>
      <c r="F8" s="142"/>
    </row>
    <row r="9" spans="1:10" x14ac:dyDescent="0.25">
      <c r="A9" s="573">
        <v>4</v>
      </c>
      <c r="B9" s="142"/>
      <c r="C9" s="142"/>
      <c r="D9" s="142"/>
      <c r="E9" s="142"/>
      <c r="F9" s="142"/>
    </row>
    <row r="10" spans="1:10" x14ac:dyDescent="0.25">
      <c r="A10" s="573">
        <v>5</v>
      </c>
      <c r="B10" s="142"/>
      <c r="C10" s="142"/>
      <c r="D10" s="142"/>
      <c r="E10" s="142"/>
      <c r="F10" s="142"/>
    </row>
    <row r="11" spans="1:10" x14ac:dyDescent="0.25">
      <c r="A11" s="573">
        <v>6</v>
      </c>
      <c r="B11" s="142"/>
      <c r="C11" s="142"/>
      <c r="D11" s="142"/>
      <c r="E11" s="142"/>
      <c r="F11" s="142"/>
    </row>
    <row r="12" spans="1:10" x14ac:dyDescent="0.25">
      <c r="A12" s="573">
        <v>7</v>
      </c>
      <c r="B12" s="142"/>
      <c r="C12" s="142"/>
      <c r="D12" s="142"/>
      <c r="E12" s="142"/>
      <c r="F12" s="142"/>
    </row>
    <row r="13" spans="1:10" x14ac:dyDescent="0.25">
      <c r="A13" s="573">
        <v>8</v>
      </c>
      <c r="B13" s="142"/>
      <c r="C13" s="142"/>
      <c r="D13" s="142"/>
      <c r="E13" s="142"/>
      <c r="F13" s="142"/>
    </row>
    <row r="14" spans="1:10" x14ac:dyDescent="0.25">
      <c r="A14" s="573">
        <v>9</v>
      </c>
      <c r="B14" s="142"/>
      <c r="C14" s="142"/>
      <c r="D14" s="142"/>
      <c r="E14" s="142"/>
      <c r="F14" s="142"/>
    </row>
    <row r="15" spans="1:10" x14ac:dyDescent="0.25">
      <c r="A15" s="573">
        <v>10</v>
      </c>
      <c r="B15" s="142"/>
      <c r="C15" s="142"/>
      <c r="D15" s="142"/>
      <c r="E15" s="142"/>
      <c r="F15" s="142"/>
    </row>
    <row r="16" spans="1:10" x14ac:dyDescent="0.25">
      <c r="A16" s="573" t="s">
        <v>909</v>
      </c>
      <c r="B16" s="142"/>
      <c r="C16" s="142"/>
      <c r="D16" s="142"/>
      <c r="E16" s="142"/>
      <c r="F16" s="142"/>
    </row>
    <row r="17" spans="1:6" x14ac:dyDescent="0.25">
      <c r="A17" s="573" t="s">
        <v>909</v>
      </c>
      <c r="B17" s="142"/>
      <c r="C17" s="142"/>
      <c r="D17" s="142"/>
      <c r="E17" s="142"/>
      <c r="F17" s="142"/>
    </row>
    <row r="18" spans="1:6" x14ac:dyDescent="0.25">
      <c r="A18" s="573" t="s">
        <v>909</v>
      </c>
      <c r="B18" s="142"/>
      <c r="C18" s="142"/>
      <c r="D18" s="142"/>
      <c r="E18" s="142"/>
      <c r="F18" s="142"/>
    </row>
    <row r="19" spans="1:6" x14ac:dyDescent="0.25">
      <c r="A19" s="573" t="s">
        <v>909</v>
      </c>
      <c r="B19" s="142"/>
      <c r="C19" s="142"/>
      <c r="D19" s="142"/>
      <c r="E19" s="142"/>
      <c r="F19" s="142"/>
    </row>
    <row r="20" spans="1:6" x14ac:dyDescent="0.25">
      <c r="A20" s="2766" t="s">
        <v>1170</v>
      </c>
      <c r="B20" s="2766"/>
      <c r="C20" s="2766"/>
      <c r="D20" s="2766"/>
      <c r="E20" s="2766"/>
      <c r="F20" s="2766"/>
    </row>
  </sheetData>
  <mergeCells count="2">
    <mergeCell ref="A2:J2"/>
    <mergeCell ref="A20:F20"/>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FFFF00"/>
  </sheetPr>
  <dimension ref="A1:F209"/>
  <sheetViews>
    <sheetView view="pageBreakPreview" topLeftCell="A34" zoomScale="85" zoomScaleNormal="85" zoomScaleSheetLayoutView="85" workbookViewId="0">
      <selection activeCell="E12" sqref="E12"/>
    </sheetView>
  </sheetViews>
  <sheetFormatPr defaultRowHeight="15" x14ac:dyDescent="0.25"/>
  <cols>
    <col min="1" max="1" width="5.7109375" style="121" bestFit="1" customWidth="1"/>
    <col min="2" max="2" width="37.7109375" style="131" customWidth="1"/>
    <col min="3" max="3" width="14.7109375" style="121" bestFit="1" customWidth="1"/>
    <col min="4" max="4" width="9.140625" style="121" bestFit="1" customWidth="1"/>
    <col min="5" max="5" width="23.28515625" bestFit="1" customWidth="1"/>
    <col min="6" max="6" width="16.5703125" style="121" bestFit="1" customWidth="1"/>
    <col min="7" max="249" width="9.140625" style="121"/>
    <col min="250" max="250" width="53.85546875" style="121" customWidth="1"/>
    <col min="251" max="251" width="10.140625" style="121" customWidth="1"/>
    <col min="252" max="252" width="10.28515625" style="121" customWidth="1"/>
    <col min="253" max="505" width="9.140625" style="121"/>
    <col min="506" max="506" width="53.85546875" style="121" customWidth="1"/>
    <col min="507" max="507" width="10.140625" style="121" customWidth="1"/>
    <col min="508" max="508" width="10.28515625" style="121" customWidth="1"/>
    <col min="509" max="761" width="9.140625" style="121"/>
    <col min="762" max="762" width="53.85546875" style="121" customWidth="1"/>
    <col min="763" max="763" width="10.140625" style="121" customWidth="1"/>
    <col min="764" max="764" width="10.28515625" style="121" customWidth="1"/>
    <col min="765" max="1017" width="9.140625" style="121"/>
    <col min="1018" max="1018" width="53.85546875" style="121" customWidth="1"/>
    <col min="1019" max="1019" width="10.140625" style="121" customWidth="1"/>
    <col min="1020" max="1020" width="10.28515625" style="121" customWidth="1"/>
    <col min="1021" max="1273" width="9.140625" style="121"/>
    <col min="1274" max="1274" width="53.85546875" style="121" customWidth="1"/>
    <col min="1275" max="1275" width="10.140625" style="121" customWidth="1"/>
    <col min="1276" max="1276" width="10.28515625" style="121" customWidth="1"/>
    <col min="1277" max="1529" width="9.140625" style="121"/>
    <col min="1530" max="1530" width="53.85546875" style="121" customWidth="1"/>
    <col min="1531" max="1531" width="10.140625" style="121" customWidth="1"/>
    <col min="1532" max="1532" width="10.28515625" style="121" customWidth="1"/>
    <col min="1533" max="1785" width="9.140625" style="121"/>
    <col min="1786" max="1786" width="53.85546875" style="121" customWidth="1"/>
    <col min="1787" max="1787" width="10.140625" style="121" customWidth="1"/>
    <col min="1788" max="1788" width="10.28515625" style="121" customWidth="1"/>
    <col min="1789" max="2041" width="9.140625" style="121"/>
    <col min="2042" max="2042" width="53.85546875" style="121" customWidth="1"/>
    <col min="2043" max="2043" width="10.140625" style="121" customWidth="1"/>
    <col min="2044" max="2044" width="10.28515625" style="121" customWidth="1"/>
    <col min="2045" max="2297" width="9.140625" style="121"/>
    <col min="2298" max="2298" width="53.85546875" style="121" customWidth="1"/>
    <col min="2299" max="2299" width="10.140625" style="121" customWidth="1"/>
    <col min="2300" max="2300" width="10.28515625" style="121" customWidth="1"/>
    <col min="2301" max="2553" width="9.140625" style="121"/>
    <col min="2554" max="2554" width="53.85546875" style="121" customWidth="1"/>
    <col min="2555" max="2555" width="10.140625" style="121" customWidth="1"/>
    <col min="2556" max="2556" width="10.28515625" style="121" customWidth="1"/>
    <col min="2557" max="2809" width="9.140625" style="121"/>
    <col min="2810" max="2810" width="53.85546875" style="121" customWidth="1"/>
    <col min="2811" max="2811" width="10.140625" style="121" customWidth="1"/>
    <col min="2812" max="2812" width="10.28515625" style="121" customWidth="1"/>
    <col min="2813" max="3065" width="9.140625" style="121"/>
    <col min="3066" max="3066" width="53.85546875" style="121" customWidth="1"/>
    <col min="3067" max="3067" width="10.140625" style="121" customWidth="1"/>
    <col min="3068" max="3068" width="10.28515625" style="121" customWidth="1"/>
    <col min="3069" max="3321" width="9.140625" style="121"/>
    <col min="3322" max="3322" width="53.85546875" style="121" customWidth="1"/>
    <col min="3323" max="3323" width="10.140625" style="121" customWidth="1"/>
    <col min="3324" max="3324" width="10.28515625" style="121" customWidth="1"/>
    <col min="3325" max="3577" width="9.140625" style="121"/>
    <col min="3578" max="3578" width="53.85546875" style="121" customWidth="1"/>
    <col min="3579" max="3579" width="10.140625" style="121" customWidth="1"/>
    <col min="3580" max="3580" width="10.28515625" style="121" customWidth="1"/>
    <col min="3581" max="3833" width="9.140625" style="121"/>
    <col min="3834" max="3834" width="53.85546875" style="121" customWidth="1"/>
    <col min="3835" max="3835" width="10.140625" style="121" customWidth="1"/>
    <col min="3836" max="3836" width="10.28515625" style="121" customWidth="1"/>
    <col min="3837" max="4089" width="9.140625" style="121"/>
    <col min="4090" max="4090" width="53.85546875" style="121" customWidth="1"/>
    <col min="4091" max="4091" width="10.140625" style="121" customWidth="1"/>
    <col min="4092" max="4092" width="10.28515625" style="121" customWidth="1"/>
    <col min="4093" max="4345" width="9.140625" style="121"/>
    <col min="4346" max="4346" width="53.85546875" style="121" customWidth="1"/>
    <col min="4347" max="4347" width="10.140625" style="121" customWidth="1"/>
    <col min="4348" max="4348" width="10.28515625" style="121" customWidth="1"/>
    <col min="4349" max="4601" width="9.140625" style="121"/>
    <col min="4602" max="4602" width="53.85546875" style="121" customWidth="1"/>
    <col min="4603" max="4603" width="10.140625" style="121" customWidth="1"/>
    <col min="4604" max="4604" width="10.28515625" style="121" customWidth="1"/>
    <col min="4605" max="4857" width="9.140625" style="121"/>
    <col min="4858" max="4858" width="53.85546875" style="121" customWidth="1"/>
    <col min="4859" max="4859" width="10.140625" style="121" customWidth="1"/>
    <col min="4860" max="4860" width="10.28515625" style="121" customWidth="1"/>
    <col min="4861" max="5113" width="9.140625" style="121"/>
    <col min="5114" max="5114" width="53.85546875" style="121" customWidth="1"/>
    <col min="5115" max="5115" width="10.140625" style="121" customWidth="1"/>
    <col min="5116" max="5116" width="10.28515625" style="121" customWidth="1"/>
    <col min="5117" max="5369" width="9.140625" style="121"/>
    <col min="5370" max="5370" width="53.85546875" style="121" customWidth="1"/>
    <col min="5371" max="5371" width="10.140625" style="121" customWidth="1"/>
    <col min="5372" max="5372" width="10.28515625" style="121" customWidth="1"/>
    <col min="5373" max="5625" width="9.140625" style="121"/>
    <col min="5626" max="5626" width="53.85546875" style="121" customWidth="1"/>
    <col min="5627" max="5627" width="10.140625" style="121" customWidth="1"/>
    <col min="5628" max="5628" width="10.28515625" style="121" customWidth="1"/>
    <col min="5629" max="5881" width="9.140625" style="121"/>
    <col min="5882" max="5882" width="53.85546875" style="121" customWidth="1"/>
    <col min="5883" max="5883" width="10.140625" style="121" customWidth="1"/>
    <col min="5884" max="5884" width="10.28515625" style="121" customWidth="1"/>
    <col min="5885" max="6137" width="9.140625" style="121"/>
    <col min="6138" max="6138" width="53.85546875" style="121" customWidth="1"/>
    <col min="6139" max="6139" width="10.140625" style="121" customWidth="1"/>
    <col min="6140" max="6140" width="10.28515625" style="121" customWidth="1"/>
    <col min="6141" max="6393" width="9.140625" style="121"/>
    <col min="6394" max="6394" width="53.85546875" style="121" customWidth="1"/>
    <col min="6395" max="6395" width="10.140625" style="121" customWidth="1"/>
    <col min="6396" max="6396" width="10.28515625" style="121" customWidth="1"/>
    <col min="6397" max="6649" width="9.140625" style="121"/>
    <col min="6650" max="6650" width="53.85546875" style="121" customWidth="1"/>
    <col min="6651" max="6651" width="10.140625" style="121" customWidth="1"/>
    <col min="6652" max="6652" width="10.28515625" style="121" customWidth="1"/>
    <col min="6653" max="6905" width="9.140625" style="121"/>
    <col min="6906" max="6906" width="53.85546875" style="121" customWidth="1"/>
    <col min="6907" max="6907" width="10.140625" style="121" customWidth="1"/>
    <col min="6908" max="6908" width="10.28515625" style="121" customWidth="1"/>
    <col min="6909" max="7161" width="9.140625" style="121"/>
    <col min="7162" max="7162" width="53.85546875" style="121" customWidth="1"/>
    <col min="7163" max="7163" width="10.140625" style="121" customWidth="1"/>
    <col min="7164" max="7164" width="10.28515625" style="121" customWidth="1"/>
    <col min="7165" max="7417" width="9.140625" style="121"/>
    <col min="7418" max="7418" width="53.85546875" style="121" customWidth="1"/>
    <col min="7419" max="7419" width="10.140625" style="121" customWidth="1"/>
    <col min="7420" max="7420" width="10.28515625" style="121" customWidth="1"/>
    <col min="7421" max="7673" width="9.140625" style="121"/>
    <col min="7674" max="7674" width="53.85546875" style="121" customWidth="1"/>
    <col min="7675" max="7675" width="10.140625" style="121" customWidth="1"/>
    <col min="7676" max="7676" width="10.28515625" style="121" customWidth="1"/>
    <col min="7677" max="7929" width="9.140625" style="121"/>
    <col min="7930" max="7930" width="53.85546875" style="121" customWidth="1"/>
    <col min="7931" max="7931" width="10.140625" style="121" customWidth="1"/>
    <col min="7932" max="7932" width="10.28515625" style="121" customWidth="1"/>
    <col min="7933" max="8185" width="9.140625" style="121"/>
    <col min="8186" max="8186" width="53.85546875" style="121" customWidth="1"/>
    <col min="8187" max="8187" width="10.140625" style="121" customWidth="1"/>
    <col min="8188" max="8188" width="10.28515625" style="121" customWidth="1"/>
    <col min="8189" max="8441" width="9.140625" style="121"/>
    <col min="8442" max="8442" width="53.85546875" style="121" customWidth="1"/>
    <col min="8443" max="8443" width="10.140625" style="121" customWidth="1"/>
    <col min="8444" max="8444" width="10.28515625" style="121" customWidth="1"/>
    <col min="8445" max="8697" width="9.140625" style="121"/>
    <col min="8698" max="8698" width="53.85546875" style="121" customWidth="1"/>
    <col min="8699" max="8699" width="10.140625" style="121" customWidth="1"/>
    <col min="8700" max="8700" width="10.28515625" style="121" customWidth="1"/>
    <col min="8701" max="8953" width="9.140625" style="121"/>
    <col min="8954" max="8954" width="53.85546875" style="121" customWidth="1"/>
    <col min="8955" max="8955" width="10.140625" style="121" customWidth="1"/>
    <col min="8956" max="8956" width="10.28515625" style="121" customWidth="1"/>
    <col min="8957" max="9209" width="9.140625" style="121"/>
    <col min="9210" max="9210" width="53.85546875" style="121" customWidth="1"/>
    <col min="9211" max="9211" width="10.140625" style="121" customWidth="1"/>
    <col min="9212" max="9212" width="10.28515625" style="121" customWidth="1"/>
    <col min="9213" max="9465" width="9.140625" style="121"/>
    <col min="9466" max="9466" width="53.85546875" style="121" customWidth="1"/>
    <col min="9467" max="9467" width="10.140625" style="121" customWidth="1"/>
    <col min="9468" max="9468" width="10.28515625" style="121" customWidth="1"/>
    <col min="9469" max="9721" width="9.140625" style="121"/>
    <col min="9722" max="9722" width="53.85546875" style="121" customWidth="1"/>
    <col min="9723" max="9723" width="10.140625" style="121" customWidth="1"/>
    <col min="9724" max="9724" width="10.28515625" style="121" customWidth="1"/>
    <col min="9725" max="9977" width="9.140625" style="121"/>
    <col min="9978" max="9978" width="53.85546875" style="121" customWidth="1"/>
    <col min="9979" max="9979" width="10.140625" style="121" customWidth="1"/>
    <col min="9980" max="9980" width="10.28515625" style="121" customWidth="1"/>
    <col min="9981" max="10233" width="9.140625" style="121"/>
    <col min="10234" max="10234" width="53.85546875" style="121" customWidth="1"/>
    <col min="10235" max="10235" width="10.140625" style="121" customWidth="1"/>
    <col min="10236" max="10236" width="10.28515625" style="121" customWidth="1"/>
    <col min="10237" max="10489" width="9.140625" style="121"/>
    <col min="10490" max="10490" width="53.85546875" style="121" customWidth="1"/>
    <col min="10491" max="10491" width="10.140625" style="121" customWidth="1"/>
    <col min="10492" max="10492" width="10.28515625" style="121" customWidth="1"/>
    <col min="10493" max="10745" width="9.140625" style="121"/>
    <col min="10746" max="10746" width="53.85546875" style="121" customWidth="1"/>
    <col min="10747" max="10747" width="10.140625" style="121" customWidth="1"/>
    <col min="10748" max="10748" width="10.28515625" style="121" customWidth="1"/>
    <col min="10749" max="11001" width="9.140625" style="121"/>
    <col min="11002" max="11002" width="53.85546875" style="121" customWidth="1"/>
    <col min="11003" max="11003" width="10.140625" style="121" customWidth="1"/>
    <col min="11004" max="11004" width="10.28515625" style="121" customWidth="1"/>
    <col min="11005" max="11257" width="9.140625" style="121"/>
    <col min="11258" max="11258" width="53.85546875" style="121" customWidth="1"/>
    <col min="11259" max="11259" width="10.140625" style="121" customWidth="1"/>
    <col min="11260" max="11260" width="10.28515625" style="121" customWidth="1"/>
    <col min="11261" max="11513" width="9.140625" style="121"/>
    <col min="11514" max="11514" width="53.85546875" style="121" customWidth="1"/>
    <col min="11515" max="11515" width="10.140625" style="121" customWidth="1"/>
    <col min="11516" max="11516" width="10.28515625" style="121" customWidth="1"/>
    <col min="11517" max="11769" width="9.140625" style="121"/>
    <col min="11770" max="11770" width="53.85546875" style="121" customWidth="1"/>
    <col min="11771" max="11771" width="10.140625" style="121" customWidth="1"/>
    <col min="11772" max="11772" width="10.28515625" style="121" customWidth="1"/>
    <col min="11773" max="12025" width="9.140625" style="121"/>
    <col min="12026" max="12026" width="53.85546875" style="121" customWidth="1"/>
    <col min="12027" max="12027" width="10.140625" style="121" customWidth="1"/>
    <col min="12028" max="12028" width="10.28515625" style="121" customWidth="1"/>
    <col min="12029" max="12281" width="9.140625" style="121"/>
    <col min="12282" max="12282" width="53.85546875" style="121" customWidth="1"/>
    <col min="12283" max="12283" width="10.140625" style="121" customWidth="1"/>
    <col min="12284" max="12284" width="10.28515625" style="121" customWidth="1"/>
    <col min="12285" max="12537" width="9.140625" style="121"/>
    <col min="12538" max="12538" width="53.85546875" style="121" customWidth="1"/>
    <col min="12539" max="12539" width="10.140625" style="121" customWidth="1"/>
    <col min="12540" max="12540" width="10.28515625" style="121" customWidth="1"/>
    <col min="12541" max="12793" width="9.140625" style="121"/>
    <col min="12794" max="12794" width="53.85546875" style="121" customWidth="1"/>
    <col min="12795" max="12795" width="10.140625" style="121" customWidth="1"/>
    <col min="12796" max="12796" width="10.28515625" style="121" customWidth="1"/>
    <col min="12797" max="13049" width="9.140625" style="121"/>
    <col min="13050" max="13050" width="53.85546875" style="121" customWidth="1"/>
    <col min="13051" max="13051" width="10.140625" style="121" customWidth="1"/>
    <col min="13052" max="13052" width="10.28515625" style="121" customWidth="1"/>
    <col min="13053" max="13305" width="9.140625" style="121"/>
    <col min="13306" max="13306" width="53.85546875" style="121" customWidth="1"/>
    <col min="13307" max="13307" width="10.140625" style="121" customWidth="1"/>
    <col min="13308" max="13308" width="10.28515625" style="121" customWidth="1"/>
    <col min="13309" max="13561" width="9.140625" style="121"/>
    <col min="13562" max="13562" width="53.85546875" style="121" customWidth="1"/>
    <col min="13563" max="13563" width="10.140625" style="121" customWidth="1"/>
    <col min="13564" max="13564" width="10.28515625" style="121" customWidth="1"/>
    <col min="13565" max="13817" width="9.140625" style="121"/>
    <col min="13818" max="13818" width="53.85546875" style="121" customWidth="1"/>
    <col min="13819" max="13819" width="10.140625" style="121" customWidth="1"/>
    <col min="13820" max="13820" width="10.28515625" style="121" customWidth="1"/>
    <col min="13821" max="14073" width="9.140625" style="121"/>
    <col min="14074" max="14074" width="53.85546875" style="121" customWidth="1"/>
    <col min="14075" max="14075" width="10.140625" style="121" customWidth="1"/>
    <col min="14076" max="14076" width="10.28515625" style="121" customWidth="1"/>
    <col min="14077" max="14329" width="9.140625" style="121"/>
    <col min="14330" max="14330" width="53.85546875" style="121" customWidth="1"/>
    <col min="14331" max="14331" width="10.140625" style="121" customWidth="1"/>
    <col min="14332" max="14332" width="10.28515625" style="121" customWidth="1"/>
    <col min="14333" max="14585" width="9.140625" style="121"/>
    <col min="14586" max="14586" width="53.85546875" style="121" customWidth="1"/>
    <col min="14587" max="14587" width="10.140625" style="121" customWidth="1"/>
    <col min="14588" max="14588" width="10.28515625" style="121" customWidth="1"/>
    <col min="14589" max="14841" width="9.140625" style="121"/>
    <col min="14842" max="14842" width="53.85546875" style="121" customWidth="1"/>
    <col min="14843" max="14843" width="10.140625" style="121" customWidth="1"/>
    <col min="14844" max="14844" width="10.28515625" style="121" customWidth="1"/>
    <col min="14845" max="15097" width="9.140625" style="121"/>
    <col min="15098" max="15098" width="53.85546875" style="121" customWidth="1"/>
    <col min="15099" max="15099" width="10.140625" style="121" customWidth="1"/>
    <col min="15100" max="15100" width="10.28515625" style="121" customWidth="1"/>
    <col min="15101" max="15353" width="9.140625" style="121"/>
    <col min="15354" max="15354" width="53.85546875" style="121" customWidth="1"/>
    <col min="15355" max="15355" width="10.140625" style="121" customWidth="1"/>
    <col min="15356" max="15356" width="10.28515625" style="121" customWidth="1"/>
    <col min="15357" max="15609" width="9.140625" style="121"/>
    <col min="15610" max="15610" width="53.85546875" style="121" customWidth="1"/>
    <col min="15611" max="15611" width="10.140625" style="121" customWidth="1"/>
    <col min="15612" max="15612" width="10.28515625" style="121" customWidth="1"/>
    <col min="15613" max="15865" width="9.140625" style="121"/>
    <col min="15866" max="15866" width="53.85546875" style="121" customWidth="1"/>
    <col min="15867" max="15867" width="10.140625" style="121" customWidth="1"/>
    <col min="15868" max="15868" width="10.28515625" style="121" customWidth="1"/>
    <col min="15869" max="16121" width="9.140625" style="121"/>
    <col min="16122" max="16122" width="53.85546875" style="121" customWidth="1"/>
    <col min="16123" max="16123" width="10.140625" style="121" customWidth="1"/>
    <col min="16124" max="16124" width="10.28515625" style="121" customWidth="1"/>
    <col min="16125" max="16384" width="9.140625" style="121"/>
  </cols>
  <sheetData>
    <row r="1" spans="1:6" s="305" customFormat="1" x14ac:dyDescent="0.25">
      <c r="A1" s="2692"/>
      <c r="B1" s="2692"/>
      <c r="E1" s="301"/>
    </row>
    <row r="2" spans="1:6" x14ac:dyDescent="0.25">
      <c r="A2" s="2327" t="s">
        <v>1190</v>
      </c>
      <c r="B2" s="2327"/>
      <c r="C2" s="2327"/>
      <c r="D2" s="2327"/>
    </row>
    <row r="3" spans="1:6" x14ac:dyDescent="0.25">
      <c r="A3" s="559" t="s">
        <v>571</v>
      </c>
      <c r="B3" s="559"/>
      <c r="C3" s="559"/>
      <c r="D3" s="559"/>
      <c r="E3" s="559"/>
      <c r="F3" s="1293" t="s">
        <v>743</v>
      </c>
    </row>
    <row r="4" spans="1:6" ht="21" customHeight="1" thickBot="1" x14ac:dyDescent="0.3">
      <c r="C4" s="2772"/>
      <c r="D4" s="2772"/>
    </row>
    <row r="5" spans="1:6" ht="21" customHeight="1" x14ac:dyDescent="0.25">
      <c r="A5" s="2568" t="s">
        <v>344</v>
      </c>
      <c r="B5" s="2690" t="s">
        <v>572</v>
      </c>
      <c r="C5" s="2189" t="s">
        <v>755</v>
      </c>
      <c r="D5" s="2190"/>
      <c r="E5" s="2197" t="s">
        <v>756</v>
      </c>
      <c r="F5" s="2307"/>
    </row>
    <row r="6" spans="1:6" s="258" customFormat="1" ht="21" customHeight="1" x14ac:dyDescent="0.25">
      <c r="A6" s="2569"/>
      <c r="B6" s="2329"/>
      <c r="C6" s="883" t="s">
        <v>770</v>
      </c>
      <c r="D6" s="883" t="s">
        <v>770</v>
      </c>
      <c r="E6" s="2199" t="s">
        <v>770</v>
      </c>
      <c r="F6" s="2316"/>
    </row>
    <row r="7" spans="1:6" ht="21" customHeight="1" x14ac:dyDescent="0.25">
      <c r="A7" s="2569"/>
      <c r="B7" s="2329"/>
      <c r="C7" s="883" t="s">
        <v>769</v>
      </c>
      <c r="D7" s="883" t="s">
        <v>769</v>
      </c>
      <c r="E7" s="887" t="s">
        <v>764</v>
      </c>
      <c r="F7" s="928" t="s">
        <v>766</v>
      </c>
    </row>
    <row r="8" spans="1:6" ht="21" customHeight="1" x14ac:dyDescent="0.25">
      <c r="A8" s="2570"/>
      <c r="B8" s="2330"/>
      <c r="C8" s="2768" t="s">
        <v>573</v>
      </c>
      <c r="D8" s="2769"/>
      <c r="E8" s="2769"/>
      <c r="F8" s="2770"/>
    </row>
    <row r="9" spans="1:6" ht="21" customHeight="1" x14ac:dyDescent="0.25">
      <c r="A9" s="929" t="s">
        <v>161</v>
      </c>
      <c r="B9" s="51" t="s">
        <v>820</v>
      </c>
      <c r="C9" s="527"/>
      <c r="D9" s="527"/>
      <c r="E9" s="142"/>
      <c r="F9" s="1217"/>
    </row>
    <row r="10" spans="1:6" s="314" customFormat="1" ht="60" x14ac:dyDescent="0.25">
      <c r="A10" s="929">
        <v>1</v>
      </c>
      <c r="B10" s="50" t="s">
        <v>575</v>
      </c>
      <c r="C10" s="527"/>
      <c r="D10" s="527"/>
      <c r="E10" s="142"/>
      <c r="F10" s="1217"/>
    </row>
    <row r="11" spans="1:6" s="314" customFormat="1" ht="33" customHeight="1" x14ac:dyDescent="0.25">
      <c r="A11" s="929">
        <v>2</v>
      </c>
      <c r="B11" s="50" t="s">
        <v>576</v>
      </c>
      <c r="C11" s="527"/>
      <c r="D11" s="527"/>
      <c r="E11" s="142"/>
      <c r="F11" s="1217"/>
    </row>
    <row r="12" spans="1:6" s="314" customFormat="1" ht="45" x14ac:dyDescent="0.25">
      <c r="A12" s="929">
        <v>3</v>
      </c>
      <c r="B12" s="50" t="s">
        <v>577</v>
      </c>
      <c r="C12" s="527"/>
      <c r="D12" s="527"/>
      <c r="E12" s="142"/>
      <c r="F12" s="1217"/>
    </row>
    <row r="13" spans="1:6" s="314" customFormat="1" x14ac:dyDescent="0.25">
      <c r="A13" s="929">
        <v>4</v>
      </c>
      <c r="B13" s="50" t="s">
        <v>578</v>
      </c>
      <c r="C13" s="527"/>
      <c r="D13" s="527"/>
      <c r="E13" s="142"/>
      <c r="F13" s="1217"/>
    </row>
    <row r="14" spans="1:6" s="314" customFormat="1" ht="30" x14ac:dyDescent="0.25">
      <c r="A14" s="929">
        <v>5</v>
      </c>
      <c r="B14" s="341" t="s">
        <v>579</v>
      </c>
      <c r="C14" s="527"/>
      <c r="D14" s="527"/>
      <c r="E14" s="142"/>
      <c r="F14" s="1217"/>
    </row>
    <row r="15" spans="1:6" s="314" customFormat="1" ht="21" customHeight="1" x14ac:dyDescent="0.25">
      <c r="A15" s="929"/>
      <c r="B15" s="51"/>
      <c r="C15" s="527"/>
      <c r="D15" s="527"/>
      <c r="E15" s="142"/>
      <c r="F15" s="1217"/>
    </row>
    <row r="16" spans="1:6" s="314" customFormat="1" ht="21" customHeight="1" x14ac:dyDescent="0.25">
      <c r="A16" s="929" t="s">
        <v>172</v>
      </c>
      <c r="B16" s="51" t="s">
        <v>574</v>
      </c>
      <c r="C16" s="527"/>
      <c r="D16" s="527"/>
      <c r="E16" s="142"/>
      <c r="F16" s="1217"/>
    </row>
    <row r="17" spans="1:6" ht="61.5" customHeight="1" x14ac:dyDescent="0.25">
      <c r="A17" s="931">
        <v>1</v>
      </c>
      <c r="B17" s="50" t="s">
        <v>575</v>
      </c>
      <c r="C17" s="195"/>
      <c r="D17" s="195"/>
      <c r="E17" s="142"/>
      <c r="F17" s="1217"/>
    </row>
    <row r="18" spans="1:6" ht="32.25" customHeight="1" x14ac:dyDescent="0.25">
      <c r="A18" s="931">
        <v>2</v>
      </c>
      <c r="B18" s="50" t="s">
        <v>576</v>
      </c>
      <c r="C18" s="195"/>
      <c r="D18" s="195"/>
      <c r="E18" s="142"/>
      <c r="F18" s="1217"/>
    </row>
    <row r="19" spans="1:6" ht="48.75" customHeight="1" x14ac:dyDescent="0.25">
      <c r="A19" s="931">
        <v>3</v>
      </c>
      <c r="B19" s="50" t="s">
        <v>577</v>
      </c>
      <c r="C19" s="195"/>
      <c r="D19" s="195"/>
      <c r="E19" s="142"/>
      <c r="F19" s="1217"/>
    </row>
    <row r="20" spans="1:6" x14ac:dyDescent="0.25">
      <c r="A20" s="931">
        <v>4</v>
      </c>
      <c r="B20" s="50" t="s">
        <v>582</v>
      </c>
      <c r="C20" s="195"/>
      <c r="D20" s="195"/>
      <c r="E20" s="142"/>
      <c r="F20" s="1217"/>
    </row>
    <row r="21" spans="1:6" ht="33" customHeight="1" x14ac:dyDescent="0.25">
      <c r="A21" s="929">
        <v>5</v>
      </c>
      <c r="B21" s="341" t="s">
        <v>583</v>
      </c>
      <c r="C21" s="344"/>
      <c r="D21" s="344"/>
      <c r="E21" s="343"/>
      <c r="F21" s="1221"/>
    </row>
    <row r="22" spans="1:6" s="305" customFormat="1" ht="17.25" customHeight="1" x14ac:dyDescent="0.25">
      <c r="A22" s="1222"/>
      <c r="B22" s="338"/>
      <c r="C22" s="339"/>
      <c r="D22" s="339"/>
      <c r="E22" s="340"/>
      <c r="F22" s="1223"/>
    </row>
    <row r="23" spans="1:6" ht="21.75" customHeight="1" x14ac:dyDescent="0.25">
      <c r="A23" s="1224" t="s">
        <v>249</v>
      </c>
      <c r="B23" s="337" t="s">
        <v>580</v>
      </c>
      <c r="C23" s="1225"/>
      <c r="D23" s="1225"/>
      <c r="E23" s="892"/>
      <c r="F23" s="1226"/>
    </row>
    <row r="24" spans="1:6" ht="21" customHeight="1" x14ac:dyDescent="0.25">
      <c r="A24" s="2773" t="s">
        <v>344</v>
      </c>
      <c r="B24" s="2328" t="s">
        <v>572</v>
      </c>
      <c r="C24" s="2199" t="s">
        <v>755</v>
      </c>
      <c r="D24" s="2253"/>
      <c r="E24" s="2318" t="s">
        <v>756</v>
      </c>
      <c r="F24" s="2771"/>
    </row>
    <row r="25" spans="1:6" s="258" customFormat="1" ht="21" customHeight="1" x14ac:dyDescent="0.25">
      <c r="A25" s="2569"/>
      <c r="B25" s="2329"/>
      <c r="C25" s="883" t="s">
        <v>770</v>
      </c>
      <c r="D25" s="883" t="s">
        <v>770</v>
      </c>
      <c r="E25" s="883" t="s">
        <v>770</v>
      </c>
      <c r="F25" s="927" t="s">
        <v>770</v>
      </c>
    </row>
    <row r="26" spans="1:6" ht="21" customHeight="1" x14ac:dyDescent="0.25">
      <c r="A26" s="2569"/>
      <c r="B26" s="2329"/>
      <c r="C26" s="883" t="s">
        <v>763</v>
      </c>
      <c r="D26" s="883" t="s">
        <v>763</v>
      </c>
      <c r="E26" s="886" t="s">
        <v>764</v>
      </c>
      <c r="F26" s="1003" t="s">
        <v>766</v>
      </c>
    </row>
    <row r="27" spans="1:6" ht="21" customHeight="1" x14ac:dyDescent="0.25">
      <c r="A27" s="2570"/>
      <c r="B27" s="2330"/>
      <c r="C27" s="2768" t="s">
        <v>573</v>
      </c>
      <c r="D27" s="2769"/>
      <c r="E27" s="2769"/>
      <c r="F27" s="2770"/>
    </row>
    <row r="28" spans="1:6" ht="60" customHeight="1" x14ac:dyDescent="0.25">
      <c r="A28" s="931">
        <v>1</v>
      </c>
      <c r="B28" s="50" t="s">
        <v>575</v>
      </c>
      <c r="C28" s="195"/>
      <c r="D28" s="195"/>
      <c r="E28" s="142"/>
      <c r="F28" s="1217"/>
    </row>
    <row r="29" spans="1:6" ht="42.75" customHeight="1" x14ac:dyDescent="0.25">
      <c r="A29" s="931">
        <v>2</v>
      </c>
      <c r="B29" s="50" t="s">
        <v>581</v>
      </c>
      <c r="C29" s="195"/>
      <c r="D29" s="195"/>
      <c r="E29" s="142"/>
      <c r="F29" s="1217"/>
    </row>
    <row r="30" spans="1:6" ht="48.75" customHeight="1" x14ac:dyDescent="0.25">
      <c r="A30" s="931">
        <v>3</v>
      </c>
      <c r="B30" s="50" t="s">
        <v>577</v>
      </c>
      <c r="C30" s="195"/>
      <c r="D30" s="195"/>
      <c r="E30" s="142"/>
      <c r="F30" s="1217"/>
    </row>
    <row r="31" spans="1:6" ht="29.25" customHeight="1" x14ac:dyDescent="0.25">
      <c r="A31" s="931">
        <v>4</v>
      </c>
      <c r="B31" s="50" t="s">
        <v>585</v>
      </c>
      <c r="C31" s="195"/>
      <c r="D31" s="195"/>
      <c r="E31" s="142"/>
      <c r="F31" s="1217"/>
    </row>
    <row r="32" spans="1:6" ht="34.5" customHeight="1" thickBot="1" x14ac:dyDescent="0.3">
      <c r="A32" s="1103">
        <v>5</v>
      </c>
      <c r="B32" s="1218" t="s">
        <v>586</v>
      </c>
      <c r="C32" s="1227"/>
      <c r="D32" s="1227"/>
      <c r="E32" s="1219"/>
      <c r="F32" s="1220"/>
    </row>
    <row r="33" spans="1:6" ht="21" customHeight="1" thickBot="1" x14ac:dyDescent="0.3"/>
    <row r="34" spans="1:6" ht="21" customHeight="1" x14ac:dyDescent="0.25">
      <c r="A34" s="1228" t="s">
        <v>250</v>
      </c>
      <c r="B34" s="1229" t="s">
        <v>584</v>
      </c>
      <c r="C34" s="1230"/>
      <c r="D34" s="1230"/>
      <c r="E34" s="1231"/>
      <c r="F34" s="1232"/>
    </row>
    <row r="35" spans="1:6" ht="21" customHeight="1" x14ac:dyDescent="0.25">
      <c r="A35" s="2545" t="s">
        <v>344</v>
      </c>
      <c r="B35" s="2456" t="s">
        <v>572</v>
      </c>
      <c r="C35" s="2199" t="s">
        <v>755</v>
      </c>
      <c r="D35" s="2253"/>
      <c r="E35" s="2318" t="s">
        <v>756</v>
      </c>
      <c r="F35" s="2771"/>
    </row>
    <row r="36" spans="1:6" s="258" customFormat="1" ht="21" customHeight="1" x14ac:dyDescent="0.25">
      <c r="A36" s="2545"/>
      <c r="B36" s="2456"/>
      <c r="C36" s="883" t="s">
        <v>770</v>
      </c>
      <c r="D36" s="883" t="s">
        <v>770</v>
      </c>
      <c r="E36" s="883" t="s">
        <v>770</v>
      </c>
      <c r="F36" s="927" t="s">
        <v>770</v>
      </c>
    </row>
    <row r="37" spans="1:6" ht="21" customHeight="1" x14ac:dyDescent="0.25">
      <c r="A37" s="2545"/>
      <c r="B37" s="2456"/>
      <c r="C37" s="883" t="s">
        <v>763</v>
      </c>
      <c r="D37" s="883" t="s">
        <v>763</v>
      </c>
      <c r="E37" s="886" t="s">
        <v>764</v>
      </c>
      <c r="F37" s="1003" t="s">
        <v>766</v>
      </c>
    </row>
    <row r="38" spans="1:6" ht="21" customHeight="1" x14ac:dyDescent="0.25">
      <c r="A38" s="2545"/>
      <c r="B38" s="2456"/>
      <c r="C38" s="2768" t="s">
        <v>573</v>
      </c>
      <c r="D38" s="2769"/>
      <c r="E38" s="2769"/>
      <c r="F38" s="2770"/>
    </row>
    <row r="39" spans="1:6" ht="60" customHeight="1" x14ac:dyDescent="0.25">
      <c r="A39" s="931">
        <v>1</v>
      </c>
      <c r="B39" s="50" t="s">
        <v>575</v>
      </c>
      <c r="C39" s="195"/>
      <c r="D39" s="195"/>
      <c r="E39" s="142"/>
      <c r="F39" s="1217"/>
    </row>
    <row r="40" spans="1:6" ht="40.5" customHeight="1" x14ac:dyDescent="0.25">
      <c r="A40" s="931">
        <v>2</v>
      </c>
      <c r="B40" s="50" t="s">
        <v>581</v>
      </c>
      <c r="C40" s="195"/>
      <c r="D40" s="195"/>
      <c r="E40" s="142"/>
      <c r="F40" s="1217"/>
    </row>
    <row r="41" spans="1:6" ht="47.25" customHeight="1" x14ac:dyDescent="0.25">
      <c r="A41" s="931">
        <v>3</v>
      </c>
      <c r="B41" s="50" t="s">
        <v>577</v>
      </c>
      <c r="C41" s="195"/>
      <c r="D41" s="195"/>
      <c r="E41" s="142"/>
      <c r="F41" s="1217"/>
    </row>
    <row r="42" spans="1:6" ht="24" customHeight="1" x14ac:dyDescent="0.25">
      <c r="A42" s="931">
        <v>4</v>
      </c>
      <c r="B42" s="50" t="s">
        <v>821</v>
      </c>
      <c r="C42" s="195"/>
      <c r="D42" s="195"/>
      <c r="E42" s="142"/>
      <c r="F42" s="1217"/>
    </row>
    <row r="43" spans="1:6" ht="34.5" customHeight="1" x14ac:dyDescent="0.25">
      <c r="A43" s="931">
        <v>5</v>
      </c>
      <c r="B43" s="341" t="s">
        <v>822</v>
      </c>
      <c r="C43" s="342"/>
      <c r="D43" s="342"/>
      <c r="E43" s="343"/>
      <c r="F43" s="1221"/>
    </row>
    <row r="44" spans="1:6" s="305" customFormat="1" ht="15.75" customHeight="1" x14ac:dyDescent="0.25">
      <c r="A44" s="973"/>
      <c r="B44" s="338"/>
      <c r="C44" s="345"/>
      <c r="D44" s="345"/>
      <c r="E44" s="340"/>
      <c r="F44" s="1223"/>
    </row>
    <row r="45" spans="1:6" ht="21" customHeight="1" x14ac:dyDescent="0.25">
      <c r="A45" s="1224" t="s">
        <v>251</v>
      </c>
      <c r="B45" s="2767" t="s">
        <v>587</v>
      </c>
      <c r="C45" s="2767"/>
      <c r="D45" s="1233"/>
      <c r="E45" s="892"/>
      <c r="F45" s="1226"/>
    </row>
    <row r="46" spans="1:6" ht="21" customHeight="1" x14ac:dyDescent="0.25">
      <c r="A46" s="2545" t="s">
        <v>344</v>
      </c>
      <c r="B46" s="2328" t="s">
        <v>572</v>
      </c>
      <c r="C46" s="2456" t="s">
        <v>755</v>
      </c>
      <c r="D46" s="2456"/>
      <c r="E46" s="2318" t="s">
        <v>756</v>
      </c>
      <c r="F46" s="2771"/>
    </row>
    <row r="47" spans="1:6" s="258" customFormat="1" ht="21" customHeight="1" x14ac:dyDescent="0.25">
      <c r="A47" s="2545"/>
      <c r="B47" s="2329"/>
      <c r="C47" s="883" t="s">
        <v>770</v>
      </c>
      <c r="D47" s="883" t="s">
        <v>770</v>
      </c>
      <c r="E47" s="883" t="s">
        <v>770</v>
      </c>
      <c r="F47" s="927" t="s">
        <v>770</v>
      </c>
    </row>
    <row r="48" spans="1:6" ht="21" customHeight="1" x14ac:dyDescent="0.25">
      <c r="A48" s="2545"/>
      <c r="B48" s="2329"/>
      <c r="C48" s="883" t="s">
        <v>769</v>
      </c>
      <c r="D48" s="883" t="s">
        <v>769</v>
      </c>
      <c r="E48" s="887" t="s">
        <v>764</v>
      </c>
      <c r="F48" s="928" t="s">
        <v>766</v>
      </c>
    </row>
    <row r="49" spans="1:6" ht="21" customHeight="1" x14ac:dyDescent="0.25">
      <c r="A49" s="2545"/>
      <c r="B49" s="2330"/>
      <c r="C49" s="2768" t="s">
        <v>573</v>
      </c>
      <c r="D49" s="2769"/>
      <c r="E49" s="2769"/>
      <c r="F49" s="2770"/>
    </row>
    <row r="50" spans="1:6" ht="60" x14ac:dyDescent="0.25">
      <c r="A50" s="931">
        <v>1</v>
      </c>
      <c r="B50" s="341" t="s">
        <v>588</v>
      </c>
      <c r="C50" s="195"/>
      <c r="D50" s="195"/>
      <c r="E50" s="142"/>
      <c r="F50" s="1217"/>
    </row>
    <row r="51" spans="1:6" ht="45" x14ac:dyDescent="0.25">
      <c r="A51" s="931">
        <v>2</v>
      </c>
      <c r="B51" s="341" t="s">
        <v>589</v>
      </c>
      <c r="C51" s="195"/>
      <c r="D51" s="195"/>
      <c r="E51" s="142"/>
      <c r="F51" s="1217"/>
    </row>
    <row r="52" spans="1:6" x14ac:dyDescent="0.25">
      <c r="A52" s="931">
        <v>3</v>
      </c>
      <c r="B52" s="341" t="s">
        <v>823</v>
      </c>
      <c r="C52" s="195"/>
      <c r="D52" s="195"/>
      <c r="E52" s="142"/>
      <c r="F52" s="1217"/>
    </row>
    <row r="53" spans="1:6" ht="30.75" thickBot="1" x14ac:dyDescent="0.3">
      <c r="A53" s="1103">
        <v>4</v>
      </c>
      <c r="B53" s="1218" t="s">
        <v>824</v>
      </c>
      <c r="C53" s="1227"/>
      <c r="D53" s="1227"/>
      <c r="E53" s="1219"/>
      <c r="F53" s="1220"/>
    </row>
    <row r="54" spans="1:6" ht="21" customHeight="1" x14ac:dyDescent="0.25"/>
    <row r="55" spans="1:6" ht="21" customHeight="1" x14ac:dyDescent="0.25"/>
    <row r="56" spans="1:6" ht="21" customHeight="1" x14ac:dyDescent="0.25">
      <c r="E56" s="287"/>
      <c r="F56" s="287"/>
    </row>
    <row r="57" spans="1:6" ht="21" customHeight="1" x14ac:dyDescent="0.25"/>
    <row r="58" spans="1:6" ht="21" customHeight="1" x14ac:dyDescent="0.25"/>
    <row r="59" spans="1:6" ht="21" customHeight="1" x14ac:dyDescent="0.25"/>
    <row r="60" spans="1:6" ht="21" customHeight="1" x14ac:dyDescent="0.25"/>
    <row r="61" spans="1:6" ht="21" customHeight="1" x14ac:dyDescent="0.25"/>
    <row r="62" spans="1:6" ht="21" customHeight="1" x14ac:dyDescent="0.25"/>
    <row r="63" spans="1:6" ht="21" customHeight="1" x14ac:dyDescent="0.25"/>
    <row r="64" spans="1:6"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row r="174" ht="21" customHeight="1" x14ac:dyDescent="0.25"/>
    <row r="175" ht="21" customHeight="1" x14ac:dyDescent="0.25"/>
    <row r="176" ht="21" customHeight="1" x14ac:dyDescent="0.25"/>
    <row r="177" ht="21" customHeight="1" x14ac:dyDescent="0.25"/>
    <row r="178" ht="21" customHeight="1" x14ac:dyDescent="0.25"/>
    <row r="179" ht="21" customHeight="1" x14ac:dyDescent="0.25"/>
    <row r="180" ht="21" customHeight="1" x14ac:dyDescent="0.25"/>
    <row r="181" ht="21" customHeight="1" x14ac:dyDescent="0.25"/>
    <row r="182" ht="21" customHeight="1" x14ac:dyDescent="0.25"/>
    <row r="183" ht="21" customHeight="1" x14ac:dyDescent="0.25"/>
    <row r="184" ht="21" customHeight="1" x14ac:dyDescent="0.25"/>
    <row r="185" ht="21" customHeight="1" x14ac:dyDescent="0.25"/>
    <row r="186" ht="21" customHeight="1" x14ac:dyDescent="0.25"/>
    <row r="187" ht="21" customHeight="1" x14ac:dyDescent="0.25"/>
    <row r="188" ht="21" customHeight="1" x14ac:dyDescent="0.25"/>
    <row r="189" ht="21" customHeight="1" x14ac:dyDescent="0.25"/>
    <row r="190" ht="21" customHeight="1" x14ac:dyDescent="0.25"/>
    <row r="191" ht="21" customHeight="1" x14ac:dyDescent="0.25"/>
    <row r="192" ht="21" customHeight="1" x14ac:dyDescent="0.25"/>
    <row r="193" ht="21" customHeight="1" x14ac:dyDescent="0.25"/>
    <row r="194" ht="21" customHeight="1" x14ac:dyDescent="0.25"/>
    <row r="195" ht="21" customHeight="1" x14ac:dyDescent="0.25"/>
    <row r="196" ht="21" customHeight="1" x14ac:dyDescent="0.25"/>
    <row r="197" ht="21" customHeight="1" x14ac:dyDescent="0.25"/>
    <row r="198" ht="21" customHeight="1" x14ac:dyDescent="0.25"/>
    <row r="199" ht="21" customHeight="1" x14ac:dyDescent="0.25"/>
    <row r="200" ht="21" customHeight="1" x14ac:dyDescent="0.25"/>
    <row r="201" ht="21" customHeight="1" x14ac:dyDescent="0.25"/>
    <row r="202" ht="21" customHeight="1" x14ac:dyDescent="0.25"/>
    <row r="203" ht="21" customHeight="1" x14ac:dyDescent="0.25"/>
    <row r="204" ht="21" customHeight="1" x14ac:dyDescent="0.25"/>
    <row r="205" ht="21" customHeight="1" x14ac:dyDescent="0.25"/>
    <row r="206" ht="21" customHeight="1" x14ac:dyDescent="0.25"/>
    <row r="207" ht="21" customHeight="1" x14ac:dyDescent="0.25"/>
    <row r="208" ht="21" customHeight="1" x14ac:dyDescent="0.25"/>
    <row r="209" ht="21" customHeight="1" x14ac:dyDescent="0.25"/>
  </sheetData>
  <mergeCells count="25">
    <mergeCell ref="A2:D2"/>
    <mergeCell ref="C4:D4"/>
    <mergeCell ref="A1:B1"/>
    <mergeCell ref="A24:A27"/>
    <mergeCell ref="B24:B27"/>
    <mergeCell ref="C27:F27"/>
    <mergeCell ref="E24:F24"/>
    <mergeCell ref="C24:D24"/>
    <mergeCell ref="E5:F5"/>
    <mergeCell ref="A5:A8"/>
    <mergeCell ref="B5:B8"/>
    <mergeCell ref="C5:D5"/>
    <mergeCell ref="E6:F6"/>
    <mergeCell ref="B45:C45"/>
    <mergeCell ref="C8:F8"/>
    <mergeCell ref="B35:B38"/>
    <mergeCell ref="B46:B49"/>
    <mergeCell ref="A46:A49"/>
    <mergeCell ref="C49:F49"/>
    <mergeCell ref="C35:D35"/>
    <mergeCell ref="C38:F38"/>
    <mergeCell ref="E35:F35"/>
    <mergeCell ref="E46:F46"/>
    <mergeCell ref="C46:D46"/>
    <mergeCell ref="A35:A38"/>
  </mergeCells>
  <pageMargins left="0.7" right="0.7" top="0.75" bottom="0.75" header="0.3" footer="0.3"/>
  <pageSetup paperSize="9" scale="53" orientation="portrait" horizontalDpi="300" verticalDpi="300" r:id="rId1"/>
  <rowBreaks count="1" manualBreakCount="1">
    <brk id="33"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FFFF00"/>
    <pageSetUpPr fitToPage="1"/>
  </sheetPr>
  <dimension ref="A1:J156"/>
  <sheetViews>
    <sheetView view="pageBreakPreview" zoomScale="85" zoomScaleNormal="70" zoomScaleSheetLayoutView="85" workbookViewId="0">
      <selection activeCell="C5" sqref="C5:I5"/>
    </sheetView>
  </sheetViews>
  <sheetFormatPr defaultRowHeight="15" x14ac:dyDescent="0.25"/>
  <cols>
    <col min="1" max="1" width="11.7109375" customWidth="1"/>
    <col min="2" max="2" width="19.7109375" bestFit="1" customWidth="1"/>
    <col min="3" max="3" width="7.140625" bestFit="1" customWidth="1"/>
    <col min="4" max="4" width="7.7109375" bestFit="1" customWidth="1"/>
    <col min="5" max="5" width="7" bestFit="1" customWidth="1"/>
    <col min="6" max="6" width="8.140625" bestFit="1" customWidth="1"/>
    <col min="7" max="7" width="5.5703125" bestFit="1" customWidth="1"/>
    <col min="8" max="8" width="6.7109375" bestFit="1" customWidth="1"/>
    <col min="9" max="9" width="7.42578125" bestFit="1" customWidth="1"/>
    <col min="10" max="10" width="21.28515625" bestFit="1" customWidth="1"/>
    <col min="257" max="257" width="26.28515625" customWidth="1"/>
    <col min="258" max="258" width="15.5703125" customWidth="1"/>
    <col min="266" max="266" width="14.7109375" customWidth="1"/>
    <col min="513" max="513" width="26.28515625" customWidth="1"/>
    <col min="514" max="514" width="15.5703125" customWidth="1"/>
    <col min="522" max="522" width="14.7109375" customWidth="1"/>
    <col min="769" max="769" width="26.28515625" customWidth="1"/>
    <col min="770" max="770" width="15.5703125" customWidth="1"/>
    <col min="778" max="778" width="14.7109375" customWidth="1"/>
    <col min="1025" max="1025" width="26.28515625" customWidth="1"/>
    <col min="1026" max="1026" width="15.5703125" customWidth="1"/>
    <col min="1034" max="1034" width="14.7109375" customWidth="1"/>
    <col min="1281" max="1281" width="26.28515625" customWidth="1"/>
    <col min="1282" max="1282" width="15.5703125" customWidth="1"/>
    <col min="1290" max="1290" width="14.7109375" customWidth="1"/>
    <col min="1537" max="1537" width="26.28515625" customWidth="1"/>
    <col min="1538" max="1538" width="15.5703125" customWidth="1"/>
    <col min="1546" max="1546" width="14.7109375" customWidth="1"/>
    <col min="1793" max="1793" width="26.28515625" customWidth="1"/>
    <col min="1794" max="1794" width="15.5703125" customWidth="1"/>
    <col min="1802" max="1802" width="14.7109375" customWidth="1"/>
    <col min="2049" max="2049" width="26.28515625" customWidth="1"/>
    <col min="2050" max="2050" width="15.5703125" customWidth="1"/>
    <col min="2058" max="2058" width="14.7109375" customWidth="1"/>
    <col min="2305" max="2305" width="26.28515625" customWidth="1"/>
    <col min="2306" max="2306" width="15.5703125" customWidth="1"/>
    <col min="2314" max="2314" width="14.7109375" customWidth="1"/>
    <col min="2561" max="2561" width="26.28515625" customWidth="1"/>
    <col min="2562" max="2562" width="15.5703125" customWidth="1"/>
    <col min="2570" max="2570" width="14.7109375" customWidth="1"/>
    <col min="2817" max="2817" width="26.28515625" customWidth="1"/>
    <col min="2818" max="2818" width="15.5703125" customWidth="1"/>
    <col min="2826" max="2826" width="14.7109375" customWidth="1"/>
    <col min="3073" max="3073" width="26.28515625" customWidth="1"/>
    <col min="3074" max="3074" width="15.5703125" customWidth="1"/>
    <col min="3082" max="3082" width="14.7109375" customWidth="1"/>
    <col min="3329" max="3329" width="26.28515625" customWidth="1"/>
    <col min="3330" max="3330" width="15.5703125" customWidth="1"/>
    <col min="3338" max="3338" width="14.7109375" customWidth="1"/>
    <col min="3585" max="3585" width="26.28515625" customWidth="1"/>
    <col min="3586" max="3586" width="15.5703125" customWidth="1"/>
    <col min="3594" max="3594" width="14.7109375" customWidth="1"/>
    <col min="3841" max="3841" width="26.28515625" customWidth="1"/>
    <col min="3842" max="3842" width="15.5703125" customWidth="1"/>
    <col min="3850" max="3850" width="14.7109375" customWidth="1"/>
    <col min="4097" max="4097" width="26.28515625" customWidth="1"/>
    <col min="4098" max="4098" width="15.5703125" customWidth="1"/>
    <col min="4106" max="4106" width="14.7109375" customWidth="1"/>
    <col min="4353" max="4353" width="26.28515625" customWidth="1"/>
    <col min="4354" max="4354" width="15.5703125" customWidth="1"/>
    <col min="4362" max="4362" width="14.7109375" customWidth="1"/>
    <col min="4609" max="4609" width="26.28515625" customWidth="1"/>
    <col min="4610" max="4610" width="15.5703125" customWidth="1"/>
    <col min="4618" max="4618" width="14.7109375" customWidth="1"/>
    <col min="4865" max="4865" width="26.28515625" customWidth="1"/>
    <col min="4866" max="4866" width="15.5703125" customWidth="1"/>
    <col min="4874" max="4874" width="14.7109375" customWidth="1"/>
    <col min="5121" max="5121" width="26.28515625" customWidth="1"/>
    <col min="5122" max="5122" width="15.5703125" customWidth="1"/>
    <col min="5130" max="5130" width="14.7109375" customWidth="1"/>
    <col min="5377" max="5377" width="26.28515625" customWidth="1"/>
    <col min="5378" max="5378" width="15.5703125" customWidth="1"/>
    <col min="5386" max="5386" width="14.7109375" customWidth="1"/>
    <col min="5633" max="5633" width="26.28515625" customWidth="1"/>
    <col min="5634" max="5634" width="15.5703125" customWidth="1"/>
    <col min="5642" max="5642" width="14.7109375" customWidth="1"/>
    <col min="5889" max="5889" width="26.28515625" customWidth="1"/>
    <col min="5890" max="5890" width="15.5703125" customWidth="1"/>
    <col min="5898" max="5898" width="14.7109375" customWidth="1"/>
    <col min="6145" max="6145" width="26.28515625" customWidth="1"/>
    <col min="6146" max="6146" width="15.5703125" customWidth="1"/>
    <col min="6154" max="6154" width="14.7109375" customWidth="1"/>
    <col min="6401" max="6401" width="26.28515625" customWidth="1"/>
    <col min="6402" max="6402" width="15.5703125" customWidth="1"/>
    <col min="6410" max="6410" width="14.7109375" customWidth="1"/>
    <col min="6657" max="6657" width="26.28515625" customWidth="1"/>
    <col min="6658" max="6658" width="15.5703125" customWidth="1"/>
    <col min="6666" max="6666" width="14.7109375" customWidth="1"/>
    <col min="6913" max="6913" width="26.28515625" customWidth="1"/>
    <col min="6914" max="6914" width="15.5703125" customWidth="1"/>
    <col min="6922" max="6922" width="14.7109375" customWidth="1"/>
    <col min="7169" max="7169" width="26.28515625" customWidth="1"/>
    <col min="7170" max="7170" width="15.5703125" customWidth="1"/>
    <col min="7178" max="7178" width="14.7109375" customWidth="1"/>
    <col min="7425" max="7425" width="26.28515625" customWidth="1"/>
    <col min="7426" max="7426" width="15.5703125" customWidth="1"/>
    <col min="7434" max="7434" width="14.7109375" customWidth="1"/>
    <col min="7681" max="7681" width="26.28515625" customWidth="1"/>
    <col min="7682" max="7682" width="15.5703125" customWidth="1"/>
    <col min="7690" max="7690" width="14.7109375" customWidth="1"/>
    <col min="7937" max="7937" width="26.28515625" customWidth="1"/>
    <col min="7938" max="7938" width="15.5703125" customWidth="1"/>
    <col min="7946" max="7946" width="14.7109375" customWidth="1"/>
    <col min="8193" max="8193" width="26.28515625" customWidth="1"/>
    <col min="8194" max="8194" width="15.5703125" customWidth="1"/>
    <col min="8202" max="8202" width="14.7109375" customWidth="1"/>
    <col min="8449" max="8449" width="26.28515625" customWidth="1"/>
    <col min="8450" max="8450" width="15.5703125" customWidth="1"/>
    <col min="8458" max="8458" width="14.7109375" customWidth="1"/>
    <col min="8705" max="8705" width="26.28515625" customWidth="1"/>
    <col min="8706" max="8706" width="15.5703125" customWidth="1"/>
    <col min="8714" max="8714" width="14.7109375" customWidth="1"/>
    <col min="8961" max="8961" width="26.28515625" customWidth="1"/>
    <col min="8962" max="8962" width="15.5703125" customWidth="1"/>
    <col min="8970" max="8970" width="14.7109375" customWidth="1"/>
    <col min="9217" max="9217" width="26.28515625" customWidth="1"/>
    <col min="9218" max="9218" width="15.5703125" customWidth="1"/>
    <col min="9226" max="9226" width="14.7109375" customWidth="1"/>
    <col min="9473" max="9473" width="26.28515625" customWidth="1"/>
    <col min="9474" max="9474" width="15.5703125" customWidth="1"/>
    <col min="9482" max="9482" width="14.7109375" customWidth="1"/>
    <col min="9729" max="9729" width="26.28515625" customWidth="1"/>
    <col min="9730" max="9730" width="15.5703125" customWidth="1"/>
    <col min="9738" max="9738" width="14.7109375" customWidth="1"/>
    <col min="9985" max="9985" width="26.28515625" customWidth="1"/>
    <col min="9986" max="9986" width="15.5703125" customWidth="1"/>
    <col min="9994" max="9994" width="14.7109375" customWidth="1"/>
    <col min="10241" max="10241" width="26.28515625" customWidth="1"/>
    <col min="10242" max="10242" width="15.5703125" customWidth="1"/>
    <col min="10250" max="10250" width="14.7109375" customWidth="1"/>
    <col min="10497" max="10497" width="26.28515625" customWidth="1"/>
    <col min="10498" max="10498" width="15.5703125" customWidth="1"/>
    <col min="10506" max="10506" width="14.7109375" customWidth="1"/>
    <col min="10753" max="10753" width="26.28515625" customWidth="1"/>
    <col min="10754" max="10754" width="15.5703125" customWidth="1"/>
    <col min="10762" max="10762" width="14.7109375" customWidth="1"/>
    <col min="11009" max="11009" width="26.28515625" customWidth="1"/>
    <col min="11010" max="11010" width="15.5703125" customWidth="1"/>
    <col min="11018" max="11018" width="14.7109375" customWidth="1"/>
    <col min="11265" max="11265" width="26.28515625" customWidth="1"/>
    <col min="11266" max="11266" width="15.5703125" customWidth="1"/>
    <col min="11274" max="11274" width="14.7109375" customWidth="1"/>
    <col min="11521" max="11521" width="26.28515625" customWidth="1"/>
    <col min="11522" max="11522" width="15.5703125" customWidth="1"/>
    <col min="11530" max="11530" width="14.7109375" customWidth="1"/>
    <col min="11777" max="11777" width="26.28515625" customWidth="1"/>
    <col min="11778" max="11778" width="15.5703125" customWidth="1"/>
    <col min="11786" max="11786" width="14.7109375" customWidth="1"/>
    <col min="12033" max="12033" width="26.28515625" customWidth="1"/>
    <col min="12034" max="12034" width="15.5703125" customWidth="1"/>
    <col min="12042" max="12042" width="14.7109375" customWidth="1"/>
    <col min="12289" max="12289" width="26.28515625" customWidth="1"/>
    <col min="12290" max="12290" width="15.5703125" customWidth="1"/>
    <col min="12298" max="12298" width="14.7109375" customWidth="1"/>
    <col min="12545" max="12545" width="26.28515625" customWidth="1"/>
    <col min="12546" max="12546" width="15.5703125" customWidth="1"/>
    <col min="12554" max="12554" width="14.7109375" customWidth="1"/>
    <col min="12801" max="12801" width="26.28515625" customWidth="1"/>
    <col min="12802" max="12802" width="15.5703125" customWidth="1"/>
    <col min="12810" max="12810" width="14.7109375" customWidth="1"/>
    <col min="13057" max="13057" width="26.28515625" customWidth="1"/>
    <col min="13058" max="13058" width="15.5703125" customWidth="1"/>
    <col min="13066" max="13066" width="14.7109375" customWidth="1"/>
    <col min="13313" max="13313" width="26.28515625" customWidth="1"/>
    <col min="13314" max="13314" width="15.5703125" customWidth="1"/>
    <col min="13322" max="13322" width="14.7109375" customWidth="1"/>
    <col min="13569" max="13569" width="26.28515625" customWidth="1"/>
    <col min="13570" max="13570" width="15.5703125" customWidth="1"/>
    <col min="13578" max="13578" width="14.7109375" customWidth="1"/>
    <col min="13825" max="13825" width="26.28515625" customWidth="1"/>
    <col min="13826" max="13826" width="15.5703125" customWidth="1"/>
    <col min="13834" max="13834" width="14.7109375" customWidth="1"/>
    <col min="14081" max="14081" width="26.28515625" customWidth="1"/>
    <col min="14082" max="14082" width="15.5703125" customWidth="1"/>
    <col min="14090" max="14090" width="14.7109375" customWidth="1"/>
    <col min="14337" max="14337" width="26.28515625" customWidth="1"/>
    <col min="14338" max="14338" width="15.5703125" customWidth="1"/>
    <col min="14346" max="14346" width="14.7109375" customWidth="1"/>
    <col min="14593" max="14593" width="26.28515625" customWidth="1"/>
    <col min="14594" max="14594" width="15.5703125" customWidth="1"/>
    <col min="14602" max="14602" width="14.7109375" customWidth="1"/>
    <col min="14849" max="14849" width="26.28515625" customWidth="1"/>
    <col min="14850" max="14850" width="15.5703125" customWidth="1"/>
    <col min="14858" max="14858" width="14.7109375" customWidth="1"/>
    <col min="15105" max="15105" width="26.28515625" customWidth="1"/>
    <col min="15106" max="15106" width="15.5703125" customWidth="1"/>
    <col min="15114" max="15114" width="14.7109375" customWidth="1"/>
    <col min="15361" max="15361" width="26.28515625" customWidth="1"/>
    <col min="15362" max="15362" width="15.5703125" customWidth="1"/>
    <col min="15370" max="15370" width="14.7109375" customWidth="1"/>
    <col min="15617" max="15617" width="26.28515625" customWidth="1"/>
    <col min="15618" max="15618" width="15.5703125" customWidth="1"/>
    <col min="15626" max="15626" width="14.7109375" customWidth="1"/>
    <col min="15873" max="15873" width="26.28515625" customWidth="1"/>
    <col min="15874" max="15874" width="15.5703125" customWidth="1"/>
    <col min="15882" max="15882" width="14.7109375" customWidth="1"/>
    <col min="16129" max="16129" width="26.28515625" customWidth="1"/>
    <col min="16130" max="16130" width="15.5703125" customWidth="1"/>
    <col min="16138" max="16138" width="14.7109375" customWidth="1"/>
  </cols>
  <sheetData>
    <row r="1" spans="1:10" s="301" customFormat="1" x14ac:dyDescent="0.25">
      <c r="A1" s="2692"/>
      <c r="B1" s="2692"/>
    </row>
    <row r="2" spans="1:10" ht="21" customHeight="1" x14ac:dyDescent="0.25">
      <c r="A2" s="2327" t="s">
        <v>1190</v>
      </c>
      <c r="B2" s="2327"/>
      <c r="C2" s="2327"/>
      <c r="D2" s="2327"/>
      <c r="E2" s="2327"/>
      <c r="F2" s="2327"/>
      <c r="G2" s="2327"/>
      <c r="H2" s="2327"/>
      <c r="I2" s="2327"/>
      <c r="J2" s="2327"/>
    </row>
    <row r="3" spans="1:10" ht="15" customHeight="1" x14ac:dyDescent="0.25">
      <c r="A3" s="559" t="s">
        <v>590</v>
      </c>
      <c r="B3" s="559"/>
      <c r="C3" s="559"/>
      <c r="D3" s="559"/>
      <c r="E3" s="559"/>
      <c r="F3" s="559"/>
      <c r="G3" s="559"/>
      <c r="H3" s="559"/>
      <c r="I3" s="2776" t="s">
        <v>591</v>
      </c>
      <c r="J3" s="2776"/>
    </row>
    <row r="4" spans="1:10" ht="21" customHeight="1" thickBot="1" x14ac:dyDescent="0.3">
      <c r="A4" s="121"/>
      <c r="B4" s="121"/>
      <c r="C4" s="121"/>
      <c r="D4" s="121"/>
      <c r="E4" s="121"/>
      <c r="F4" s="121"/>
      <c r="G4" s="121"/>
      <c r="H4" s="121"/>
      <c r="I4" s="121"/>
      <c r="J4" s="121"/>
    </row>
    <row r="5" spans="1:10" ht="21" customHeight="1" x14ac:dyDescent="0.25">
      <c r="A5" s="2492" t="s">
        <v>592</v>
      </c>
      <c r="B5" s="2690" t="s">
        <v>593</v>
      </c>
      <c r="C5" s="2777" t="s">
        <v>594</v>
      </c>
      <c r="D5" s="2777"/>
      <c r="E5" s="2777"/>
      <c r="F5" s="2777"/>
      <c r="G5" s="2777"/>
      <c r="H5" s="2777"/>
      <c r="I5" s="2777"/>
      <c r="J5" s="2778" t="s">
        <v>595</v>
      </c>
    </row>
    <row r="6" spans="1:10" ht="21" customHeight="1" x14ac:dyDescent="0.25">
      <c r="A6" s="2493"/>
      <c r="B6" s="2329"/>
      <c r="C6" s="895" t="s">
        <v>596</v>
      </c>
      <c r="D6" s="895" t="s">
        <v>597</v>
      </c>
      <c r="E6" s="895" t="s">
        <v>1009</v>
      </c>
      <c r="F6" s="895" t="s">
        <v>1010</v>
      </c>
      <c r="G6" s="895" t="s">
        <v>180</v>
      </c>
      <c r="H6" s="895" t="s">
        <v>168</v>
      </c>
      <c r="I6" s="895" t="s">
        <v>169</v>
      </c>
      <c r="J6" s="2779"/>
    </row>
    <row r="7" spans="1:10" ht="21" customHeight="1" x14ac:dyDescent="0.25">
      <c r="A7" s="2494"/>
      <c r="B7" s="2330"/>
      <c r="C7" s="895" t="s">
        <v>598</v>
      </c>
      <c r="D7" s="895" t="s">
        <v>598</v>
      </c>
      <c r="E7" s="895" t="s">
        <v>598</v>
      </c>
      <c r="F7" s="895" t="s">
        <v>599</v>
      </c>
      <c r="G7" s="895" t="s">
        <v>599</v>
      </c>
      <c r="H7" s="895" t="s">
        <v>599</v>
      </c>
      <c r="I7" s="895" t="s">
        <v>599</v>
      </c>
      <c r="J7" s="1234" t="s">
        <v>599</v>
      </c>
    </row>
    <row r="8" spans="1:10" ht="21" customHeight="1" x14ac:dyDescent="0.25">
      <c r="A8" s="931">
        <v>1</v>
      </c>
      <c r="B8" s="896">
        <v>2</v>
      </c>
      <c r="C8" s="896">
        <v>3</v>
      </c>
      <c r="D8" s="896">
        <v>4</v>
      </c>
      <c r="E8" s="896">
        <v>5</v>
      </c>
      <c r="F8" s="896">
        <v>6</v>
      </c>
      <c r="G8" s="896">
        <v>7</v>
      </c>
      <c r="H8" s="896">
        <v>8</v>
      </c>
      <c r="I8" s="896">
        <v>9</v>
      </c>
      <c r="J8" s="1235">
        <v>10</v>
      </c>
    </row>
    <row r="9" spans="1:10" s="313" customFormat="1" ht="21" customHeight="1" x14ac:dyDescent="0.25">
      <c r="A9" s="931" t="s">
        <v>441</v>
      </c>
      <c r="B9" s="896" t="s">
        <v>365</v>
      </c>
      <c r="C9" s="896"/>
      <c r="D9" s="896"/>
      <c r="E9" s="896"/>
      <c r="F9" s="896"/>
      <c r="G9" s="896"/>
      <c r="H9" s="896"/>
      <c r="I9" s="896"/>
      <c r="J9" s="1235"/>
    </row>
    <row r="10" spans="1:10" s="313" customFormat="1" ht="21" customHeight="1" x14ac:dyDescent="0.25">
      <c r="A10" s="931"/>
      <c r="B10" s="896" t="s">
        <v>366</v>
      </c>
      <c r="C10" s="896"/>
      <c r="D10" s="896"/>
      <c r="E10" s="896"/>
      <c r="F10" s="896"/>
      <c r="G10" s="896"/>
      <c r="H10" s="896"/>
      <c r="I10" s="896"/>
      <c r="J10" s="1235"/>
    </row>
    <row r="11" spans="1:10" s="313" customFormat="1" ht="21" customHeight="1" x14ac:dyDescent="0.25">
      <c r="A11" s="931"/>
      <c r="B11" s="896" t="s">
        <v>371</v>
      </c>
      <c r="C11" s="896"/>
      <c r="D11" s="896"/>
      <c r="E11" s="896"/>
      <c r="F11" s="896"/>
      <c r="G11" s="896"/>
      <c r="H11" s="896"/>
      <c r="I11" s="896"/>
      <c r="J11" s="1235"/>
    </row>
    <row r="12" spans="1:10" s="313" customFormat="1" ht="21" customHeight="1" x14ac:dyDescent="0.25">
      <c r="A12" s="931"/>
      <c r="B12" s="896" t="s">
        <v>560</v>
      </c>
      <c r="C12" s="896"/>
      <c r="D12" s="896"/>
      <c r="E12" s="896"/>
      <c r="F12" s="896"/>
      <c r="G12" s="896"/>
      <c r="H12" s="896"/>
      <c r="I12" s="896"/>
      <c r="J12" s="1235"/>
    </row>
    <row r="13" spans="1:10" s="313" customFormat="1" ht="21" customHeight="1" x14ac:dyDescent="0.25">
      <c r="A13" s="931"/>
      <c r="B13" s="896"/>
      <c r="C13" s="896"/>
      <c r="D13" s="896"/>
      <c r="E13" s="896"/>
      <c r="F13" s="896"/>
      <c r="G13" s="896"/>
      <c r="H13" s="896"/>
      <c r="I13" s="896"/>
      <c r="J13" s="1235"/>
    </row>
    <row r="14" spans="1:10" ht="21" customHeight="1" x14ac:dyDescent="0.25">
      <c r="A14" s="931" t="s">
        <v>489</v>
      </c>
      <c r="B14" s="896" t="s">
        <v>365</v>
      </c>
      <c r="C14" s="896"/>
      <c r="D14" s="896"/>
      <c r="E14" s="896"/>
      <c r="F14" s="896"/>
      <c r="G14" s="896"/>
      <c r="H14" s="896"/>
      <c r="I14" s="896"/>
      <c r="J14" s="1235"/>
    </row>
    <row r="15" spans="1:10" ht="21" customHeight="1" x14ac:dyDescent="0.25">
      <c r="A15" s="931"/>
      <c r="B15" s="896" t="s">
        <v>366</v>
      </c>
      <c r="C15" s="896"/>
      <c r="D15" s="896"/>
      <c r="E15" s="896"/>
      <c r="F15" s="896"/>
      <c r="G15" s="896"/>
      <c r="H15" s="896"/>
      <c r="I15" s="896"/>
      <c r="J15" s="1235"/>
    </row>
    <row r="16" spans="1:10" ht="21" customHeight="1" x14ac:dyDescent="0.25">
      <c r="A16" s="931"/>
      <c r="B16" s="896" t="s">
        <v>371</v>
      </c>
      <c r="C16" s="896"/>
      <c r="D16" s="896"/>
      <c r="E16" s="896"/>
      <c r="F16" s="896"/>
      <c r="G16" s="896"/>
      <c r="H16" s="896"/>
      <c r="I16" s="896"/>
      <c r="J16" s="1235"/>
    </row>
    <row r="17" spans="1:10" ht="21" customHeight="1" x14ac:dyDescent="0.25">
      <c r="A17" s="931"/>
      <c r="B17" s="896" t="s">
        <v>560</v>
      </c>
      <c r="C17" s="896"/>
      <c r="D17" s="896"/>
      <c r="E17" s="896"/>
      <c r="F17" s="896"/>
      <c r="G17" s="896"/>
      <c r="H17" s="896"/>
      <c r="I17" s="896"/>
      <c r="J17" s="1235"/>
    </row>
    <row r="18" spans="1:10" ht="21" customHeight="1" x14ac:dyDescent="0.25">
      <c r="A18" s="931"/>
      <c r="B18" s="896"/>
      <c r="C18" s="896"/>
      <c r="D18" s="896"/>
      <c r="E18" s="896"/>
      <c r="F18" s="896"/>
      <c r="G18" s="896"/>
      <c r="H18" s="896"/>
      <c r="I18" s="896"/>
      <c r="J18" s="1235"/>
    </row>
    <row r="19" spans="1:10" ht="21" customHeight="1" x14ac:dyDescent="0.25">
      <c r="A19" s="931" t="s">
        <v>600</v>
      </c>
      <c r="B19" s="896" t="s">
        <v>365</v>
      </c>
      <c r="C19" s="5"/>
      <c r="D19" s="5"/>
      <c r="E19" s="5"/>
      <c r="F19" s="5"/>
      <c r="G19" s="5"/>
      <c r="H19" s="5"/>
      <c r="I19" s="5"/>
      <c r="J19" s="1217"/>
    </row>
    <row r="20" spans="1:10" ht="21" customHeight="1" x14ac:dyDescent="0.25">
      <c r="A20" s="931"/>
      <c r="B20" s="896" t="s">
        <v>366</v>
      </c>
      <c r="C20" s="5"/>
      <c r="D20" s="5"/>
      <c r="E20" s="5"/>
      <c r="F20" s="5"/>
      <c r="G20" s="5"/>
      <c r="H20" s="5"/>
      <c r="I20" s="5"/>
      <c r="J20" s="1217"/>
    </row>
    <row r="21" spans="1:10" ht="21" customHeight="1" x14ac:dyDescent="0.25">
      <c r="A21" s="931"/>
      <c r="B21" s="896" t="s">
        <v>371</v>
      </c>
      <c r="C21" s="5"/>
      <c r="D21" s="5"/>
      <c r="E21" s="5"/>
      <c r="F21" s="5"/>
      <c r="G21" s="5"/>
      <c r="H21" s="5"/>
      <c r="I21" s="5"/>
      <c r="J21" s="1217"/>
    </row>
    <row r="22" spans="1:10" ht="21" customHeight="1" x14ac:dyDescent="0.25">
      <c r="A22" s="931"/>
      <c r="B22" s="896" t="s">
        <v>560</v>
      </c>
      <c r="C22" s="5"/>
      <c r="D22" s="5"/>
      <c r="E22" s="5"/>
      <c r="F22" s="5"/>
      <c r="G22" s="5"/>
      <c r="H22" s="5"/>
      <c r="I22" s="5"/>
      <c r="J22" s="1217"/>
    </row>
    <row r="23" spans="1:10" ht="21" customHeight="1" x14ac:dyDescent="0.25">
      <c r="A23" s="931"/>
      <c r="B23" s="5"/>
      <c r="C23" s="5"/>
      <c r="D23" s="5"/>
      <c r="E23" s="5"/>
      <c r="F23" s="5"/>
      <c r="G23" s="5"/>
      <c r="H23" s="5"/>
      <c r="I23" s="5"/>
      <c r="J23" s="1217"/>
    </row>
    <row r="24" spans="1:10" ht="21" customHeight="1" x14ac:dyDescent="0.25">
      <c r="A24" s="931" t="s">
        <v>1007</v>
      </c>
      <c r="B24" s="896" t="s">
        <v>365</v>
      </c>
      <c r="C24" s="196"/>
      <c r="D24" s="196"/>
      <c r="E24" s="196"/>
      <c r="F24" s="196"/>
      <c r="G24" s="196"/>
      <c r="H24" s="196"/>
      <c r="I24" s="196"/>
      <c r="J24" s="1236"/>
    </row>
    <row r="25" spans="1:10" ht="21" customHeight="1" x14ac:dyDescent="0.25">
      <c r="A25" s="1237"/>
      <c r="B25" s="896" t="s">
        <v>366</v>
      </c>
      <c r="C25" s="196"/>
      <c r="D25" s="196"/>
      <c r="E25" s="196"/>
      <c r="F25" s="196"/>
      <c r="G25" s="196"/>
      <c r="H25" s="196"/>
      <c r="I25" s="196"/>
      <c r="J25" s="1236"/>
    </row>
    <row r="26" spans="1:10" ht="21" customHeight="1" x14ac:dyDescent="0.25">
      <c r="A26" s="1237"/>
      <c r="B26" s="896" t="s">
        <v>371</v>
      </c>
      <c r="C26" s="196"/>
      <c r="D26" s="196"/>
      <c r="E26" s="196"/>
      <c r="F26" s="196"/>
      <c r="G26" s="196"/>
      <c r="H26" s="196"/>
      <c r="I26" s="196"/>
      <c r="J26" s="1236"/>
    </row>
    <row r="27" spans="1:10" ht="21" customHeight="1" x14ac:dyDescent="0.25">
      <c r="A27" s="1237"/>
      <c r="B27" s="896" t="s">
        <v>560</v>
      </c>
      <c r="C27" s="196"/>
      <c r="D27" s="196"/>
      <c r="E27" s="196"/>
      <c r="F27" s="196"/>
      <c r="G27" s="196"/>
      <c r="H27" s="196"/>
      <c r="I27" s="196"/>
      <c r="J27" s="1236"/>
    </row>
    <row r="28" spans="1:10" ht="21" customHeight="1" x14ac:dyDescent="0.25">
      <c r="A28" s="1237"/>
      <c r="B28" s="890"/>
      <c r="C28" s="196"/>
      <c r="D28" s="196"/>
      <c r="E28" s="196"/>
      <c r="F28" s="196"/>
      <c r="G28" s="196"/>
      <c r="H28" s="196"/>
      <c r="I28" s="196"/>
      <c r="J28" s="1236"/>
    </row>
    <row r="29" spans="1:10" ht="21" customHeight="1" x14ac:dyDescent="0.25">
      <c r="A29" s="931" t="s">
        <v>601</v>
      </c>
      <c r="B29" s="896" t="s">
        <v>365</v>
      </c>
      <c r="C29" s="5"/>
      <c r="D29" s="5"/>
      <c r="E29" s="5"/>
      <c r="F29" s="5"/>
      <c r="G29" s="5"/>
      <c r="H29" s="5"/>
      <c r="I29" s="5"/>
      <c r="J29" s="1217"/>
    </row>
    <row r="30" spans="1:10" ht="21" customHeight="1" x14ac:dyDescent="0.25">
      <c r="A30" s="931"/>
      <c r="B30" s="896" t="s">
        <v>366</v>
      </c>
      <c r="C30" s="5"/>
      <c r="D30" s="5"/>
      <c r="E30" s="5"/>
      <c r="F30" s="5"/>
      <c r="G30" s="5"/>
      <c r="H30" s="5"/>
      <c r="I30" s="5"/>
      <c r="J30" s="1217"/>
    </row>
    <row r="31" spans="1:10" ht="21" customHeight="1" x14ac:dyDescent="0.25">
      <c r="A31" s="1237"/>
      <c r="B31" s="896" t="s">
        <v>371</v>
      </c>
      <c r="C31" s="5"/>
      <c r="D31" s="5"/>
      <c r="E31" s="5"/>
      <c r="F31" s="5"/>
      <c r="G31" s="5"/>
      <c r="H31" s="5"/>
      <c r="I31" s="5"/>
      <c r="J31" s="1217"/>
    </row>
    <row r="32" spans="1:10" ht="21" customHeight="1" x14ac:dyDescent="0.25">
      <c r="A32" s="2780"/>
      <c r="B32" s="896" t="s">
        <v>560</v>
      </c>
      <c r="C32" s="5"/>
      <c r="D32" s="5"/>
      <c r="E32" s="5"/>
      <c r="F32" s="5"/>
      <c r="G32" s="5"/>
      <c r="H32" s="5"/>
      <c r="I32" s="5"/>
      <c r="J32" s="1217"/>
    </row>
    <row r="33" spans="1:10" ht="21" customHeight="1" x14ac:dyDescent="0.25">
      <c r="A33" s="2780"/>
      <c r="B33" s="5"/>
      <c r="C33" s="196"/>
      <c r="D33" s="196"/>
      <c r="E33" s="196"/>
      <c r="F33" s="196"/>
      <c r="G33" s="196"/>
      <c r="H33" s="196"/>
      <c r="I33" s="196"/>
      <c r="J33" s="1236"/>
    </row>
    <row r="34" spans="1:10" ht="21" customHeight="1" thickBot="1" x14ac:dyDescent="0.3">
      <c r="A34" s="2774" t="s">
        <v>602</v>
      </c>
      <c r="B34" s="2775"/>
      <c r="C34" s="1238"/>
      <c r="D34" s="1238"/>
      <c r="E34" s="1238"/>
      <c r="F34" s="1238"/>
      <c r="G34" s="1238"/>
      <c r="H34" s="1238"/>
      <c r="I34" s="1238"/>
      <c r="J34" s="1239"/>
    </row>
    <row r="35" spans="1:10" ht="21" customHeight="1" x14ac:dyDescent="0.25"/>
    <row r="36" spans="1:10" ht="21" customHeight="1" x14ac:dyDescent="0.25">
      <c r="A36" s="2470"/>
      <c r="B36" s="2470"/>
      <c r="C36" s="2470"/>
      <c r="D36" s="2470"/>
      <c r="E36" s="2470"/>
      <c r="F36" s="2470"/>
      <c r="G36" s="2470"/>
      <c r="H36" s="2470"/>
      <c r="I36" s="2470"/>
      <c r="J36" s="2470"/>
    </row>
    <row r="37" spans="1:10" ht="21" customHeight="1" x14ac:dyDescent="0.25"/>
    <row r="38" spans="1:10" ht="21" customHeight="1" x14ac:dyDescent="0.25">
      <c r="H38" s="2332"/>
      <c r="I38" s="2332"/>
      <c r="J38" s="2332"/>
    </row>
    <row r="39" spans="1:10" ht="21" customHeight="1" x14ac:dyDescent="0.25"/>
    <row r="40" spans="1:10" ht="21" customHeight="1" x14ac:dyDescent="0.25"/>
    <row r="41" spans="1:10" ht="21" customHeight="1" x14ac:dyDescent="0.25"/>
    <row r="42" spans="1:10" ht="21" customHeight="1" x14ac:dyDescent="0.25"/>
    <row r="43" spans="1:10" ht="21" customHeight="1" x14ac:dyDescent="0.25"/>
    <row r="44" spans="1:10" ht="21" customHeight="1" x14ac:dyDescent="0.25"/>
    <row r="45" spans="1:10" ht="21" customHeight="1" x14ac:dyDescent="0.25"/>
    <row r="46" spans="1:10" ht="21" customHeight="1" x14ac:dyDescent="0.25"/>
    <row r="47" spans="1:10" ht="21" customHeight="1" x14ac:dyDescent="0.25"/>
    <row r="48" spans="1:10"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sheetData>
  <mergeCells count="11">
    <mergeCell ref="A1:B1"/>
    <mergeCell ref="A34:B34"/>
    <mergeCell ref="A2:J2"/>
    <mergeCell ref="I3:J3"/>
    <mergeCell ref="H38:J38"/>
    <mergeCell ref="C5:I5"/>
    <mergeCell ref="J5:J6"/>
    <mergeCell ref="A32:A33"/>
    <mergeCell ref="B5:B7"/>
    <mergeCell ref="A5:A7"/>
    <mergeCell ref="A36:J36"/>
  </mergeCells>
  <pageMargins left="0.7" right="0.7" top="0.75" bottom="0.75" header="0.3" footer="0.3"/>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4"/>
  <sheetViews>
    <sheetView view="pageBreakPreview" zoomScale="70" zoomScaleNormal="85" zoomScaleSheetLayoutView="70" workbookViewId="0">
      <selection sqref="A1:D1"/>
    </sheetView>
  </sheetViews>
  <sheetFormatPr defaultColWidth="9.140625" defaultRowHeight="15" x14ac:dyDescent="0.25"/>
  <cols>
    <col min="1" max="1" width="9.140625" style="55" customWidth="1"/>
    <col min="2" max="2" width="48.140625" style="38" bestFit="1" customWidth="1"/>
    <col min="3" max="4" width="17.140625" style="38" hidden="1" customWidth="1"/>
    <col min="5" max="5" width="14.7109375" style="38" hidden="1" customWidth="1"/>
    <col min="6" max="6" width="17" style="55" hidden="1" customWidth="1"/>
    <col min="7" max="7" width="16.28515625" style="55" hidden="1" customWidth="1"/>
    <col min="8" max="8" width="21" style="55" hidden="1" customWidth="1"/>
    <col min="9" max="10" width="13.140625" style="55" hidden="1" customWidth="1"/>
    <col min="11" max="11" width="16.28515625" style="298" hidden="1" customWidth="1"/>
    <col min="12" max="12" width="17.28515625" style="55" hidden="1" customWidth="1"/>
    <col min="13" max="13" width="14.85546875" style="55" bestFit="1" customWidth="1"/>
    <col min="14" max="14" width="9.85546875" style="55" bestFit="1" customWidth="1"/>
    <col min="15" max="17" width="9.85546875" style="55" hidden="1" customWidth="1"/>
    <col min="18" max="16384" width="9.140625" style="55"/>
  </cols>
  <sheetData>
    <row r="1" spans="1:17" x14ac:dyDescent="0.25">
      <c r="A1" s="1535" t="s">
        <v>1190</v>
      </c>
      <c r="B1" s="1812"/>
      <c r="C1" s="1812"/>
      <c r="D1" s="1812"/>
      <c r="E1" s="1812"/>
      <c r="F1" s="1812"/>
      <c r="G1" s="1812"/>
      <c r="H1" s="1812"/>
      <c r="I1" s="1812"/>
      <c r="J1" s="1812"/>
      <c r="K1" s="1485"/>
      <c r="L1" s="1485"/>
      <c r="M1" s="1485"/>
      <c r="N1" s="1486"/>
    </row>
    <row r="2" spans="1:17" x14ac:dyDescent="0.25">
      <c r="A2" s="1494" t="s">
        <v>954</v>
      </c>
      <c r="B2" s="1495"/>
      <c r="C2" s="1495"/>
      <c r="D2" s="1495"/>
      <c r="E2" s="1495"/>
      <c r="F2" s="1495"/>
      <c r="G2" s="1495"/>
      <c r="H2" s="1495"/>
      <c r="I2" s="1495"/>
      <c r="J2" s="1495"/>
      <c r="K2" s="1495"/>
      <c r="L2" s="2196" t="s">
        <v>1049</v>
      </c>
      <c r="M2" s="2196"/>
      <c r="N2" s="1496"/>
      <c r="O2" s="560"/>
      <c r="P2" s="560"/>
      <c r="Q2" s="560"/>
    </row>
    <row r="3" spans="1:17" ht="15.75" thickBot="1" x14ac:dyDescent="0.3">
      <c r="A3" s="1497"/>
      <c r="B3" s="955"/>
      <c r="C3" s="955"/>
      <c r="D3" s="955"/>
      <c r="E3" s="955"/>
      <c r="F3" s="324"/>
      <c r="G3" s="324"/>
      <c r="H3" s="1432"/>
      <c r="I3" s="2183"/>
      <c r="J3" s="2183"/>
      <c r="K3" s="1430"/>
      <c r="L3" s="2195" t="s">
        <v>392</v>
      </c>
      <c r="M3" s="2195"/>
      <c r="N3" s="1490"/>
      <c r="P3" s="2195"/>
      <c r="Q3" s="2195"/>
    </row>
    <row r="4" spans="1:17" ht="21" customHeight="1" x14ac:dyDescent="0.25">
      <c r="A4" s="2184" t="s">
        <v>344</v>
      </c>
      <c r="B4" s="2187" t="s">
        <v>48</v>
      </c>
      <c r="C4" s="2189" t="s">
        <v>835</v>
      </c>
      <c r="D4" s="2190"/>
      <c r="E4" s="2190"/>
      <c r="F4" s="2190"/>
      <c r="G4" s="2191"/>
      <c r="H4" s="2182" t="s">
        <v>756</v>
      </c>
      <c r="I4" s="2182"/>
      <c r="J4" s="2182"/>
      <c r="K4" s="2197" t="s">
        <v>757</v>
      </c>
      <c r="L4" s="2198"/>
      <c r="M4" s="1436" t="s">
        <v>757</v>
      </c>
      <c r="N4" s="1452" t="s">
        <v>1111</v>
      </c>
      <c r="O4" s="1429"/>
      <c r="P4" s="1309"/>
      <c r="Q4" s="1310"/>
    </row>
    <row r="5" spans="1:17" s="254" customFormat="1" ht="28.5" customHeight="1" x14ac:dyDescent="0.25">
      <c r="A5" s="2185"/>
      <c r="B5" s="2188"/>
      <c r="C5" s="1446" t="s">
        <v>1191</v>
      </c>
      <c r="D5" s="1446" t="s">
        <v>841</v>
      </c>
      <c r="E5" s="1446" t="s">
        <v>842</v>
      </c>
      <c r="F5" s="1446" t="s">
        <v>843</v>
      </c>
      <c r="G5" s="1446" t="s">
        <v>844</v>
      </c>
      <c r="H5" s="2192" t="s">
        <v>845</v>
      </c>
      <c r="I5" s="2193"/>
      <c r="J5" s="2194"/>
      <c r="K5" s="2199" t="s">
        <v>846</v>
      </c>
      <c r="L5" s="2200"/>
      <c r="M5" s="1446" t="s">
        <v>758</v>
      </c>
      <c r="N5" s="1453" t="s">
        <v>759</v>
      </c>
      <c r="O5" s="1427" t="s">
        <v>760</v>
      </c>
      <c r="P5" s="883" t="s">
        <v>761</v>
      </c>
      <c r="Q5" s="927" t="s">
        <v>762</v>
      </c>
    </row>
    <row r="6" spans="1:17" ht="30" x14ac:dyDescent="0.25">
      <c r="A6" s="2186"/>
      <c r="B6" s="2188"/>
      <c r="C6" s="1446" t="s">
        <v>769</v>
      </c>
      <c r="D6" s="1446" t="s">
        <v>769</v>
      </c>
      <c r="E6" s="1446" t="s">
        <v>769</v>
      </c>
      <c r="F6" s="1446" t="s">
        <v>769</v>
      </c>
      <c r="G6" s="1446" t="s">
        <v>1316</v>
      </c>
      <c r="H6" s="884" t="s">
        <v>764</v>
      </c>
      <c r="I6" s="884" t="s">
        <v>765</v>
      </c>
      <c r="J6" s="884" t="s">
        <v>766</v>
      </c>
      <c r="K6" s="887" t="s">
        <v>764</v>
      </c>
      <c r="L6" s="887" t="s">
        <v>767</v>
      </c>
      <c r="M6" s="1425" t="s">
        <v>767</v>
      </c>
      <c r="N6" s="928" t="s">
        <v>768</v>
      </c>
      <c r="O6" s="888" t="s">
        <v>768</v>
      </c>
      <c r="P6" s="887" t="s">
        <v>768</v>
      </c>
      <c r="Q6" s="928" t="s">
        <v>768</v>
      </c>
    </row>
    <row r="7" spans="1:17" ht="21" customHeight="1" x14ac:dyDescent="0.25">
      <c r="A7" s="929" t="s">
        <v>161</v>
      </c>
      <c r="B7" s="51" t="s">
        <v>162</v>
      </c>
      <c r="C7" s="51"/>
      <c r="D7" s="51"/>
      <c r="E7" s="51"/>
      <c r="F7" s="365"/>
      <c r="G7" s="365"/>
      <c r="H7" s="4"/>
      <c r="I7" s="4"/>
      <c r="J7" s="4"/>
      <c r="K7" s="265"/>
      <c r="L7" s="265"/>
      <c r="M7" s="265"/>
      <c r="N7" s="942"/>
      <c r="O7" s="1499"/>
      <c r="P7" s="265"/>
      <c r="Q7" s="942"/>
    </row>
    <row r="8" spans="1:17" ht="30" customHeight="1" x14ac:dyDescent="0.25">
      <c r="A8" s="1475">
        <v>1</v>
      </c>
      <c r="B8" s="50" t="s">
        <v>163</v>
      </c>
      <c r="C8" s="821">
        <f>(1924144875-151971727)/10^7</f>
        <v>177.2173148</v>
      </c>
      <c r="D8" s="821">
        <f>(2372236360+265592144)/10^7</f>
        <v>263.78285039999997</v>
      </c>
      <c r="E8" s="820">
        <f>(2907829401.2-45799952)/10^7</f>
        <v>286.20294491999999</v>
      </c>
      <c r="F8" s="822">
        <f>(3188947619+369007084)/10^7</f>
        <v>355.79547029999998</v>
      </c>
      <c r="G8" s="822">
        <v>388.28</v>
      </c>
      <c r="H8" s="822"/>
      <c r="I8" s="822">
        <v>405.52</v>
      </c>
      <c r="J8" s="822">
        <f>I8</f>
        <v>405.52</v>
      </c>
      <c r="K8" s="265"/>
      <c r="L8" s="265"/>
      <c r="M8" s="599">
        <f>F4C!C8</f>
        <v>595.25757546536067</v>
      </c>
      <c r="N8" s="599">
        <f>F4C!D8</f>
        <v>690.12833692405115</v>
      </c>
      <c r="O8" s="1499"/>
      <c r="P8" s="265"/>
      <c r="Q8" s="942"/>
    </row>
    <row r="9" spans="1:17" ht="30" customHeight="1" x14ac:dyDescent="0.25">
      <c r="A9" s="1475">
        <v>2</v>
      </c>
      <c r="B9" s="50" t="s">
        <v>164</v>
      </c>
      <c r="C9" s="821">
        <f>(3253351500-256954376)/10^7</f>
        <v>299.63971240000001</v>
      </c>
      <c r="D9" s="821">
        <f>(4044627424+452775737)/10^7</f>
        <v>449.74031609999997</v>
      </c>
      <c r="E9" s="820">
        <f>(4789184901.2-75432362)/10^7</f>
        <v>471.37525391999998</v>
      </c>
      <c r="F9" s="822">
        <f>(5190039693+600562205)/10^7</f>
        <v>579.06018979999999</v>
      </c>
      <c r="G9" s="822">
        <v>610.28</v>
      </c>
      <c r="H9" s="822"/>
      <c r="I9" s="822">
        <v>635.05999999999995</v>
      </c>
      <c r="J9" s="822">
        <f t="shared" ref="J9:J13" si="0">I9</f>
        <v>635.05999999999995</v>
      </c>
      <c r="K9" s="265"/>
      <c r="L9" s="265"/>
      <c r="M9" s="599">
        <f>F4C!C9</f>
        <v>902.31016044501848</v>
      </c>
      <c r="N9" s="599">
        <f>F4C!D9</f>
        <v>1088.372890181065</v>
      </c>
      <c r="O9" s="1499"/>
      <c r="P9" s="265"/>
      <c r="Q9" s="942"/>
    </row>
    <row r="10" spans="1:17" ht="36.75" customHeight="1" x14ac:dyDescent="0.25">
      <c r="A10" s="1475">
        <v>3</v>
      </c>
      <c r="B10" s="50" t="s">
        <v>165</v>
      </c>
      <c r="C10" s="821">
        <f>(2285402580-180504380)/10^7</f>
        <v>210.48982000000001</v>
      </c>
      <c r="D10" s="821">
        <f>(2890345936+323610430)/10^7</f>
        <v>321.39563659999999</v>
      </c>
      <c r="E10" s="820">
        <f>(3662010848.2-57678735)/10^7</f>
        <v>360.43321132</v>
      </c>
      <c r="F10" s="822">
        <f>(3939796839+455891133)/10^7</f>
        <v>439.56879720000001</v>
      </c>
      <c r="G10" s="823">
        <v>482.5</v>
      </c>
      <c r="H10" s="822"/>
      <c r="I10" s="822">
        <v>498.23</v>
      </c>
      <c r="J10" s="822">
        <f t="shared" si="0"/>
        <v>498.23</v>
      </c>
      <c r="K10" s="265"/>
      <c r="L10" s="265"/>
      <c r="M10" s="599">
        <f>F4C!C10</f>
        <v>703.93704509453721</v>
      </c>
      <c r="N10" s="599">
        <f>F4C!D10</f>
        <v>834.43123879176983</v>
      </c>
      <c r="O10" s="1499"/>
      <c r="P10" s="265"/>
      <c r="Q10" s="942"/>
    </row>
    <row r="11" spans="1:17" ht="31.5" customHeight="1" x14ac:dyDescent="0.25">
      <c r="A11" s="1475">
        <v>4</v>
      </c>
      <c r="B11" s="50" t="s">
        <v>166</v>
      </c>
      <c r="C11" s="821">
        <f>(2488945455-196580489)/10^7</f>
        <v>229.23649660000001</v>
      </c>
      <c r="D11" s="821">
        <f>(3036365422+339958426)/10^7</f>
        <v>337.63238480000001</v>
      </c>
      <c r="E11" s="820">
        <f>(3626798937.4-57124128)/10^7</f>
        <v>356.96748094000003</v>
      </c>
      <c r="F11" s="822">
        <f>(3701000901+428259011)/10^7</f>
        <v>412.9259912</v>
      </c>
      <c r="G11" s="823">
        <v>448.48</v>
      </c>
      <c r="H11" s="822"/>
      <c r="I11" s="822">
        <v>458.77</v>
      </c>
      <c r="J11" s="822">
        <f t="shared" si="0"/>
        <v>458.77</v>
      </c>
      <c r="K11" s="265"/>
      <c r="L11" s="265"/>
      <c r="M11" s="599">
        <f>F4C!C11</f>
        <v>604.7806642631798</v>
      </c>
      <c r="N11" s="599">
        <f>F4C!D11</f>
        <v>669.00181216295221</v>
      </c>
      <c r="O11" s="1499"/>
      <c r="P11" s="265"/>
      <c r="Q11" s="942"/>
    </row>
    <row r="12" spans="1:17" ht="21" customHeight="1" x14ac:dyDescent="0.25">
      <c r="A12" s="1475">
        <v>5</v>
      </c>
      <c r="B12" s="50" t="s">
        <v>167</v>
      </c>
      <c r="C12" s="821">
        <f>(42438979-14131017)/10^7</f>
        <v>2.8307962</v>
      </c>
      <c r="D12" s="821">
        <f>(0+24979138)/10^7</f>
        <v>2.4979138000000001</v>
      </c>
      <c r="E12" s="820">
        <f>(0-0)/10^7</f>
        <v>0</v>
      </c>
      <c r="F12" s="822">
        <f>(12642654+1462937)/10^7</f>
        <v>1.4105591</v>
      </c>
      <c r="G12" s="823">
        <v>19.39</v>
      </c>
      <c r="H12" s="822"/>
      <c r="I12" s="822">
        <v>24.97</v>
      </c>
      <c r="J12" s="822">
        <f t="shared" si="0"/>
        <v>24.97</v>
      </c>
      <c r="K12" s="265"/>
      <c r="L12" s="265"/>
      <c r="M12" s="599">
        <f>F4C!C12</f>
        <v>60.499426625490649</v>
      </c>
      <c r="N12" s="599">
        <f>F4C!D12</f>
        <v>78.986018497222233</v>
      </c>
      <c r="O12" s="1499"/>
      <c r="P12" s="265"/>
      <c r="Q12" s="942"/>
    </row>
    <row r="13" spans="1:17" ht="21" customHeight="1" x14ac:dyDescent="0.25">
      <c r="A13" s="1475">
        <v>6</v>
      </c>
      <c r="B13" s="50" t="s">
        <v>168</v>
      </c>
      <c r="C13" s="821">
        <f>(479842920-37898683)/10^7</f>
        <v>44.194423700000002</v>
      </c>
      <c r="D13" s="821">
        <f>(544948732+61003004)/10^7</f>
        <v>60.595173600000003</v>
      </c>
      <c r="E13" s="820">
        <f>(641627992-10106003)/10^7</f>
        <v>63.152198900000002</v>
      </c>
      <c r="F13" s="822">
        <f>(617120501+71409714)/10^7</f>
        <v>68.853021499999997</v>
      </c>
      <c r="G13" s="823">
        <v>64.56</v>
      </c>
      <c r="H13" s="822"/>
      <c r="I13" s="822">
        <v>66.08</v>
      </c>
      <c r="J13" s="822">
        <f t="shared" si="0"/>
        <v>66.08</v>
      </c>
      <c r="K13" s="265"/>
      <c r="L13" s="265"/>
      <c r="M13" s="599">
        <f>F4C!C13</f>
        <v>99.239540981782241</v>
      </c>
      <c r="N13" s="599">
        <f>F4C!D13</f>
        <v>116.76692900126832</v>
      </c>
      <c r="O13" s="1499"/>
      <c r="P13" s="265"/>
      <c r="Q13" s="942"/>
    </row>
    <row r="14" spans="1:17" ht="21" customHeight="1" x14ac:dyDescent="0.25">
      <c r="A14" s="1475">
        <v>7</v>
      </c>
      <c r="B14" s="50" t="s">
        <v>169</v>
      </c>
      <c r="C14" s="943"/>
      <c r="D14" s="821"/>
      <c r="E14" s="821"/>
      <c r="F14" s="822"/>
      <c r="G14" s="823"/>
      <c r="H14" s="822"/>
      <c r="I14" s="822"/>
      <c r="J14" s="822"/>
      <c r="K14" s="265"/>
      <c r="L14" s="265"/>
      <c r="M14" s="265"/>
      <c r="N14" s="942"/>
      <c r="O14" s="1499"/>
      <c r="P14" s="265"/>
      <c r="Q14" s="942"/>
    </row>
    <row r="15" spans="1:17" ht="21" customHeight="1" x14ac:dyDescent="0.25">
      <c r="A15" s="1475"/>
      <c r="B15" s="50" t="s">
        <v>1321</v>
      </c>
      <c r="C15" s="821">
        <f>(23567175-1861369)/10^7</f>
        <v>2.1705806000000001</v>
      </c>
      <c r="D15" s="821">
        <v>0</v>
      </c>
      <c r="E15" s="821">
        <v>0</v>
      </c>
      <c r="F15" s="823">
        <v>0</v>
      </c>
      <c r="G15" s="823">
        <v>0</v>
      </c>
      <c r="H15" s="822"/>
      <c r="I15" s="822">
        <v>0</v>
      </c>
      <c r="J15" s="822">
        <v>0</v>
      </c>
      <c r="K15" s="265"/>
      <c r="L15" s="265"/>
      <c r="M15" s="265"/>
      <c r="N15" s="942"/>
      <c r="O15" s="1499"/>
      <c r="P15" s="265"/>
      <c r="Q15" s="942"/>
    </row>
    <row r="16" spans="1:17" x14ac:dyDescent="0.25">
      <c r="A16" s="1475"/>
      <c r="B16" s="50" t="s">
        <v>171</v>
      </c>
      <c r="C16" s="821"/>
      <c r="D16" s="821"/>
      <c r="E16" s="821"/>
      <c r="F16" s="823"/>
      <c r="G16" s="823"/>
      <c r="H16" s="822"/>
      <c r="I16" s="822"/>
      <c r="J16" s="822"/>
      <c r="K16" s="265"/>
      <c r="L16" s="265"/>
      <c r="M16" s="265"/>
      <c r="N16" s="942"/>
      <c r="O16" s="1499"/>
      <c r="P16" s="265"/>
      <c r="Q16" s="942"/>
    </row>
    <row r="17" spans="1:17" ht="24" customHeight="1" x14ac:dyDescent="0.25">
      <c r="A17" s="1475"/>
      <c r="B17" s="50"/>
      <c r="C17" s="821"/>
      <c r="D17" s="821"/>
      <c r="E17" s="821"/>
      <c r="F17" s="823"/>
      <c r="G17" s="823"/>
      <c r="H17" s="822"/>
      <c r="I17" s="822"/>
      <c r="J17" s="822"/>
      <c r="K17" s="265"/>
      <c r="L17" s="265"/>
      <c r="M17" s="265"/>
      <c r="N17" s="942"/>
      <c r="O17" s="1499"/>
      <c r="P17" s="265"/>
      <c r="Q17" s="942"/>
    </row>
    <row r="18" spans="1:17" ht="31.5" customHeight="1" x14ac:dyDescent="0.25">
      <c r="A18" s="929" t="s">
        <v>172</v>
      </c>
      <c r="B18" s="51" t="s">
        <v>173</v>
      </c>
      <c r="C18" s="821"/>
      <c r="D18" s="821"/>
      <c r="E18" s="821"/>
      <c r="F18" s="823"/>
      <c r="G18" s="823"/>
      <c r="H18" s="822"/>
      <c r="I18" s="822"/>
      <c r="J18" s="822"/>
      <c r="K18" s="265"/>
      <c r="L18" s="265"/>
      <c r="M18" s="265"/>
      <c r="N18" s="942"/>
      <c r="O18" s="1499"/>
      <c r="P18" s="265"/>
      <c r="Q18" s="942"/>
    </row>
    <row r="19" spans="1:17" x14ac:dyDescent="0.25">
      <c r="A19" s="1475">
        <v>1</v>
      </c>
      <c r="B19" s="50" t="s">
        <v>1322</v>
      </c>
      <c r="C19" s="821">
        <f>(2481713-196009)/10^7</f>
        <v>0.22857040000000001</v>
      </c>
      <c r="D19" s="821">
        <f>(50255232+5625704)/10^7</f>
        <v>5.5880935999999997</v>
      </c>
      <c r="E19" s="820">
        <f>(49494074-779560)/10^7</f>
        <v>4.8714513999999998</v>
      </c>
      <c r="F19" s="822">
        <f>(35072340+4058374)/10^7</f>
        <v>3.9130714000000002</v>
      </c>
      <c r="G19" s="823">
        <v>6.04</v>
      </c>
      <c r="H19" s="822"/>
      <c r="I19" s="822">
        <f>5.64+13.32</f>
        <v>18.96</v>
      </c>
      <c r="J19" s="822">
        <f t="shared" ref="J19" si="1">I19</f>
        <v>18.96</v>
      </c>
      <c r="K19" s="265"/>
      <c r="L19" s="265"/>
      <c r="M19" s="265"/>
      <c r="N19" s="942"/>
      <c r="O19" s="1499"/>
      <c r="P19" s="265"/>
      <c r="Q19" s="942"/>
    </row>
    <row r="20" spans="1:17" ht="21" customHeight="1" x14ac:dyDescent="0.25">
      <c r="A20" s="1475">
        <v>2</v>
      </c>
      <c r="B20" s="50" t="s">
        <v>1323</v>
      </c>
      <c r="C20" s="821">
        <f>(24684-1950)/10^7</f>
        <v>2.2734000000000001E-3</v>
      </c>
      <c r="D20" s="821">
        <f>(1046161+117110)/10^7</f>
        <v>0.1163271</v>
      </c>
      <c r="E20" s="820">
        <f>(1034311-16291)/10^7</f>
        <v>0.101802</v>
      </c>
      <c r="F20" s="822">
        <f>(1351286+156363)/10^7</f>
        <v>0.15076490000000001</v>
      </c>
      <c r="G20" s="823"/>
      <c r="H20" s="822"/>
      <c r="I20" s="822"/>
      <c r="J20" s="822"/>
      <c r="K20" s="265"/>
      <c r="L20" s="265"/>
      <c r="M20" s="265"/>
      <c r="N20" s="942"/>
      <c r="O20" s="1499"/>
      <c r="P20" s="265"/>
      <c r="Q20" s="942"/>
    </row>
    <row r="21" spans="1:17" s="813" customFormat="1" ht="21" customHeight="1" x14ac:dyDescent="0.25">
      <c r="A21" s="1475">
        <v>3</v>
      </c>
      <c r="B21" s="50" t="s">
        <v>1324</v>
      </c>
      <c r="C21" s="821"/>
      <c r="D21" s="821">
        <f>(1050593+117606)/10^7</f>
        <v>0.1168199</v>
      </c>
      <c r="E21" s="820">
        <f>(1002092-15784)/10^7</f>
        <v>9.8630800000000005E-2</v>
      </c>
      <c r="F21" s="822">
        <f>(237051+27430)/10^7</f>
        <v>2.6448099999999999E-2</v>
      </c>
      <c r="G21" s="823"/>
      <c r="H21" s="822"/>
      <c r="I21" s="822"/>
      <c r="J21" s="822"/>
      <c r="K21" s="265"/>
      <c r="L21" s="265"/>
      <c r="M21" s="265"/>
      <c r="N21" s="942"/>
      <c r="O21" s="1499"/>
      <c r="P21" s="265"/>
      <c r="Q21" s="942"/>
    </row>
    <row r="22" spans="1:17" s="813" customFormat="1" ht="21" customHeight="1" x14ac:dyDescent="0.25">
      <c r="A22" s="1475">
        <v>4</v>
      </c>
      <c r="B22" s="50" t="s">
        <v>1325</v>
      </c>
      <c r="C22" s="821"/>
      <c r="D22" s="821">
        <f>(1078248+120702)/10^7</f>
        <v>0.119895</v>
      </c>
      <c r="E22" s="820">
        <f>(2059067-32431)/10^7</f>
        <v>0.2026636</v>
      </c>
      <c r="F22" s="822">
        <f>(4889184+565749)/10^7</f>
        <v>0.54549329999999996</v>
      </c>
      <c r="G22" s="823"/>
      <c r="H22" s="822"/>
      <c r="I22" s="822"/>
      <c r="J22" s="822"/>
      <c r="K22" s="265"/>
      <c r="L22" s="265"/>
      <c r="M22" s="265"/>
      <c r="N22" s="942"/>
      <c r="O22" s="1499"/>
      <c r="P22" s="265"/>
      <c r="Q22" s="942"/>
    </row>
    <row r="23" spans="1:17" s="813" customFormat="1" ht="21" customHeight="1" x14ac:dyDescent="0.25">
      <c r="A23" s="1475">
        <v>5</v>
      </c>
      <c r="B23" s="50" t="s">
        <v>1326</v>
      </c>
      <c r="C23" s="821"/>
      <c r="D23" s="821"/>
      <c r="E23" s="820">
        <f>(936747-14754)/10^7</f>
        <v>9.2199299999999998E-2</v>
      </c>
      <c r="F23" s="822"/>
      <c r="G23" s="823"/>
      <c r="H23" s="822"/>
      <c r="I23" s="822"/>
      <c r="J23" s="822"/>
      <c r="K23" s="265"/>
      <c r="L23" s="265"/>
      <c r="M23" s="265"/>
      <c r="N23" s="942"/>
      <c r="O23" s="1499"/>
      <c r="P23" s="265"/>
      <c r="Q23" s="942"/>
    </row>
    <row r="24" spans="1:17" s="813" customFormat="1" ht="21" customHeight="1" x14ac:dyDescent="0.25">
      <c r="A24" s="1475">
        <v>6</v>
      </c>
      <c r="B24" s="50" t="s">
        <v>1203</v>
      </c>
      <c r="C24" s="821"/>
      <c r="D24" s="821"/>
      <c r="E24" s="821"/>
      <c r="F24" s="823"/>
      <c r="G24" s="823"/>
      <c r="H24" s="822"/>
      <c r="I24" s="822"/>
      <c r="J24" s="822"/>
      <c r="K24" s="265"/>
      <c r="L24" s="265"/>
      <c r="M24" s="1987">
        <f>F4C!C20</f>
        <v>28.430202596760154</v>
      </c>
      <c r="N24" s="1987">
        <f>F4C!D20</f>
        <v>31.576814219934523</v>
      </c>
      <c r="O24" s="1499"/>
      <c r="P24" s="265"/>
      <c r="Q24" s="942"/>
    </row>
    <row r="25" spans="1:17" ht="21" customHeight="1" x14ac:dyDescent="0.25">
      <c r="A25" s="1475"/>
      <c r="B25" s="1445"/>
      <c r="C25" s="789"/>
      <c r="D25" s="821"/>
      <c r="E25" s="789"/>
      <c r="F25" s="823"/>
      <c r="G25" s="823"/>
      <c r="H25" s="824"/>
      <c r="I25" s="824"/>
      <c r="J25" s="824"/>
      <c r="K25" s="265"/>
      <c r="L25" s="265"/>
      <c r="M25" s="265"/>
      <c r="N25" s="942"/>
      <c r="O25" s="1499"/>
      <c r="P25" s="265"/>
      <c r="Q25" s="942"/>
    </row>
    <row r="26" spans="1:17" ht="21" customHeight="1" thickBot="1" x14ac:dyDescent="0.3">
      <c r="A26" s="944"/>
      <c r="B26" s="945" t="s">
        <v>67</v>
      </c>
      <c r="C26" s="946">
        <f>SUM(C8:C16,C19:C25)</f>
        <v>966.00998809999999</v>
      </c>
      <c r="D26" s="946">
        <f>SUM(D8:D15,D19:D25)</f>
        <v>1441.5854109000002</v>
      </c>
      <c r="E26" s="946">
        <f>SUM(E8:E15,E19:E25)</f>
        <v>1543.4978371</v>
      </c>
      <c r="F26" s="946">
        <f t="shared" ref="F26:G26" si="2">SUM(F8:F15,F19:F25)</f>
        <v>1862.2498068000002</v>
      </c>
      <c r="G26" s="946">
        <f t="shared" si="2"/>
        <v>2019.53</v>
      </c>
      <c r="H26" s="946">
        <v>2385.83</v>
      </c>
      <c r="I26" s="946">
        <f>SUM(I8:I15,I19:I25)</f>
        <v>2107.59</v>
      </c>
      <c r="J26" s="946">
        <f>SUM(J8:J15,J19:J25)</f>
        <v>2107.59</v>
      </c>
      <c r="K26" s="946">
        <v>2051.81</v>
      </c>
      <c r="L26" s="946">
        <v>2222.4540235999998</v>
      </c>
      <c r="M26" s="946">
        <f>SUM(M8:M25)</f>
        <v>2994.4546154721293</v>
      </c>
      <c r="N26" s="946">
        <f>SUM(N8:N25)</f>
        <v>3509.2640397782634</v>
      </c>
      <c r="O26" s="1500">
        <v>3547.1225456159095</v>
      </c>
      <c r="P26" s="946">
        <v>4202.9822600645957</v>
      </c>
      <c r="Q26" s="947">
        <v>4602.2089721343928</v>
      </c>
    </row>
    <row r="27" spans="1:17" ht="21" customHeight="1" x14ac:dyDescent="0.25">
      <c r="A27" s="1491"/>
      <c r="B27" s="955"/>
      <c r="C27" s="955"/>
      <c r="D27" s="955"/>
      <c r="E27" s="955"/>
      <c r="F27" s="324"/>
      <c r="G27" s="324"/>
      <c r="H27" s="324"/>
      <c r="I27" s="324"/>
      <c r="J27" s="324"/>
      <c r="K27" s="324"/>
      <c r="L27" s="324"/>
      <c r="M27" s="324"/>
      <c r="N27" s="1490"/>
    </row>
    <row r="28" spans="1:17" ht="21" customHeight="1" thickBot="1" x14ac:dyDescent="0.35">
      <c r="A28" s="2179" t="s">
        <v>533</v>
      </c>
      <c r="B28" s="2180"/>
      <c r="C28" s="2180"/>
      <c r="D28" s="2180"/>
      <c r="E28" s="2180"/>
      <c r="F28" s="2180"/>
      <c r="G28" s="2180"/>
      <c r="H28" s="2180"/>
      <c r="I28" s="2180"/>
      <c r="J28" s="2180"/>
      <c r="K28" s="2180"/>
      <c r="L28" s="2180"/>
      <c r="M28" s="2180"/>
      <c r="N28" s="2181"/>
    </row>
    <row r="29" spans="1:17" ht="21" hidden="1" customHeight="1" x14ac:dyDescent="0.25">
      <c r="A29" s="144" t="s">
        <v>316</v>
      </c>
      <c r="B29" s="39"/>
      <c r="C29" s="39"/>
      <c r="D29" s="39"/>
      <c r="E29" s="39"/>
      <c r="F29" s="144"/>
      <c r="G29" s="144"/>
      <c r="H29" s="144"/>
      <c r="I29" s="144"/>
      <c r="J29" s="144"/>
      <c r="K29" s="144"/>
    </row>
    <row r="30" spans="1:17" ht="21" hidden="1" customHeight="1" x14ac:dyDescent="0.25">
      <c r="A30" s="117">
        <v>1</v>
      </c>
      <c r="B30" s="40" t="s">
        <v>433</v>
      </c>
      <c r="C30" s="403"/>
      <c r="D30" s="403"/>
      <c r="E30" s="403"/>
      <c r="F30" s="2131"/>
      <c r="G30" s="2131"/>
      <c r="H30" s="2131"/>
      <c r="I30" s="2131"/>
      <c r="J30" s="2132"/>
      <c r="K30" s="320"/>
    </row>
    <row r="31" spans="1:17" ht="21" hidden="1" customHeight="1" x14ac:dyDescent="0.25">
      <c r="A31" s="117">
        <v>2</v>
      </c>
      <c r="B31" s="41" t="s">
        <v>440</v>
      </c>
      <c r="C31" s="404"/>
      <c r="D31" s="404"/>
      <c r="E31" s="404"/>
      <c r="F31" s="2133"/>
      <c r="G31" s="2133"/>
      <c r="H31" s="120"/>
      <c r="I31" s="120"/>
      <c r="J31" s="146"/>
      <c r="K31" s="321"/>
    </row>
    <row r="32" spans="1:17" ht="21" hidden="1" customHeight="1" x14ac:dyDescent="0.25">
      <c r="A32" s="117">
        <v>3</v>
      </c>
      <c r="B32" s="41" t="s">
        <v>425</v>
      </c>
      <c r="C32" s="404"/>
      <c r="D32" s="404"/>
      <c r="E32" s="404"/>
      <c r="F32" s="2107"/>
      <c r="G32" s="2107"/>
      <c r="H32" s="120"/>
      <c r="I32" s="120"/>
      <c r="J32" s="146"/>
      <c r="K32" s="321"/>
    </row>
    <row r="33" spans="1:11" ht="21" hidden="1" customHeight="1" x14ac:dyDescent="0.25">
      <c r="A33" s="117">
        <v>4</v>
      </c>
      <c r="B33" s="41" t="s">
        <v>426</v>
      </c>
      <c r="C33" s="404"/>
      <c r="D33" s="404"/>
      <c r="E33" s="404"/>
      <c r="F33" s="2107"/>
      <c r="G33" s="2107"/>
      <c r="H33" s="120"/>
      <c r="I33" s="120"/>
      <c r="J33" s="146"/>
      <c r="K33" s="321"/>
    </row>
    <row r="34" spans="1:11" ht="21" hidden="1" customHeight="1" x14ac:dyDescent="0.25">
      <c r="A34" s="117">
        <v>5</v>
      </c>
      <c r="B34" s="41" t="s">
        <v>428</v>
      </c>
      <c r="C34" s="404"/>
      <c r="D34" s="404"/>
      <c r="E34" s="404"/>
      <c r="F34" s="2107"/>
      <c r="G34" s="2107"/>
      <c r="H34" s="120"/>
      <c r="I34" s="120"/>
      <c r="J34" s="146"/>
      <c r="K34" s="321"/>
    </row>
  </sheetData>
  <mergeCells count="17">
    <mergeCell ref="P3:Q3"/>
    <mergeCell ref="L3:M3"/>
    <mergeCell ref="L2:M2"/>
    <mergeCell ref="K4:L4"/>
    <mergeCell ref="K5:L5"/>
    <mergeCell ref="F34:G34"/>
    <mergeCell ref="F30:J30"/>
    <mergeCell ref="F31:G31"/>
    <mergeCell ref="F32:G32"/>
    <mergeCell ref="F33:G33"/>
    <mergeCell ref="A28:N28"/>
    <mergeCell ref="H4:J4"/>
    <mergeCell ref="I3:J3"/>
    <mergeCell ref="A4:A6"/>
    <mergeCell ref="B4:B6"/>
    <mergeCell ref="C4:G4"/>
    <mergeCell ref="H5:J5"/>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FF00"/>
    <pageSetUpPr fitToPage="1"/>
  </sheetPr>
  <dimension ref="A1:J24"/>
  <sheetViews>
    <sheetView view="pageBreakPreview" zoomScale="110" zoomScaleNormal="100" zoomScaleSheetLayoutView="110" workbookViewId="0">
      <selection activeCell="L6" sqref="L6"/>
    </sheetView>
  </sheetViews>
  <sheetFormatPr defaultRowHeight="15" x14ac:dyDescent="0.25"/>
  <cols>
    <col min="1" max="1" width="20.5703125" customWidth="1"/>
    <col min="2" max="2" width="5.28515625" bestFit="1" customWidth="1"/>
    <col min="3" max="3" width="9.42578125" bestFit="1" customWidth="1"/>
    <col min="4" max="4" width="5.42578125" bestFit="1" customWidth="1"/>
    <col min="5" max="5" width="5.28515625" bestFit="1" customWidth="1"/>
    <col min="6" max="6" width="9.42578125" bestFit="1" customWidth="1"/>
    <col min="7" max="7" width="5.42578125" bestFit="1" customWidth="1"/>
    <col min="8" max="8" width="5.28515625" bestFit="1" customWidth="1"/>
    <col min="9" max="9" width="9.42578125" bestFit="1" customWidth="1"/>
    <col min="10" max="10" width="5.42578125" bestFit="1" customWidth="1"/>
  </cols>
  <sheetData>
    <row r="1" spans="1:10" s="301" customFormat="1" x14ac:dyDescent="0.25">
      <c r="A1" s="2692"/>
      <c r="B1" s="2692"/>
    </row>
    <row r="2" spans="1:10" ht="21" customHeight="1" x14ac:dyDescent="0.25">
      <c r="A2" s="2327" t="s">
        <v>1194</v>
      </c>
      <c r="B2" s="2327"/>
      <c r="C2" s="2327"/>
      <c r="D2" s="2327"/>
      <c r="E2" s="2327"/>
      <c r="F2" s="2327"/>
      <c r="G2" s="2327"/>
      <c r="H2" s="2327"/>
      <c r="I2" s="2327"/>
      <c r="J2" s="2327"/>
    </row>
    <row r="3" spans="1:10" ht="21" customHeight="1" x14ac:dyDescent="0.25">
      <c r="A3" s="559" t="s">
        <v>603</v>
      </c>
      <c r="B3" s="559"/>
      <c r="C3" s="559"/>
      <c r="D3" s="559"/>
      <c r="E3" s="559"/>
      <c r="F3" s="559"/>
      <c r="G3" s="559"/>
      <c r="H3" s="559"/>
      <c r="I3" s="2572" t="s">
        <v>604</v>
      </c>
      <c r="J3" s="2572"/>
    </row>
    <row r="4" spans="1:10" ht="21" customHeight="1" thickBot="1" x14ac:dyDescent="0.3"/>
    <row r="5" spans="1:10" x14ac:dyDescent="0.25">
      <c r="A5" s="2492" t="s">
        <v>605</v>
      </c>
      <c r="B5" s="2781" t="s">
        <v>1008</v>
      </c>
      <c r="C5" s="2782"/>
      <c r="D5" s="2782"/>
      <c r="E5" s="2782"/>
      <c r="F5" s="2782"/>
      <c r="G5" s="2782"/>
      <c r="H5" s="2782" t="s">
        <v>996</v>
      </c>
      <c r="I5" s="2782"/>
      <c r="J5" s="2792"/>
    </row>
    <row r="6" spans="1:10" s="257" customFormat="1" x14ac:dyDescent="0.25">
      <c r="A6" s="2493"/>
      <c r="B6" s="2783" t="s">
        <v>843</v>
      </c>
      <c r="C6" s="2784"/>
      <c r="D6" s="2785"/>
      <c r="E6" s="2783" t="s">
        <v>844</v>
      </c>
      <c r="F6" s="2784"/>
      <c r="G6" s="2785"/>
      <c r="H6" s="2783" t="s">
        <v>845</v>
      </c>
      <c r="I6" s="2784"/>
      <c r="J6" s="2793"/>
    </row>
    <row r="7" spans="1:10" x14ac:dyDescent="0.25">
      <c r="A7" s="2786"/>
      <c r="B7" s="2788" t="s">
        <v>769</v>
      </c>
      <c r="C7" s="2788"/>
      <c r="D7" s="2788"/>
      <c r="E7" s="2783" t="s">
        <v>769</v>
      </c>
      <c r="F7" s="2784"/>
      <c r="G7" s="2785"/>
      <c r="H7" s="2783" t="s">
        <v>766</v>
      </c>
      <c r="I7" s="2784"/>
      <c r="J7" s="2793"/>
    </row>
    <row r="8" spans="1:10" x14ac:dyDescent="0.25">
      <c r="A8" s="2786"/>
      <c r="B8" s="2789" t="s">
        <v>606</v>
      </c>
      <c r="C8" s="2790"/>
      <c r="D8" s="2791"/>
      <c r="E8" s="2789" t="s">
        <v>606</v>
      </c>
      <c r="F8" s="2790"/>
      <c r="G8" s="2791"/>
      <c r="H8" s="2789" t="s">
        <v>606</v>
      </c>
      <c r="I8" s="2790"/>
      <c r="J8" s="2794"/>
    </row>
    <row r="9" spans="1:10" ht="21" customHeight="1" x14ac:dyDescent="0.25">
      <c r="A9" s="2787"/>
      <c r="B9" s="896" t="s">
        <v>607</v>
      </c>
      <c r="C9" s="896" t="s">
        <v>608</v>
      </c>
      <c r="D9" s="527" t="s">
        <v>67</v>
      </c>
      <c r="E9" s="896" t="s">
        <v>607</v>
      </c>
      <c r="F9" s="896" t="s">
        <v>608</v>
      </c>
      <c r="G9" s="527" t="s">
        <v>67</v>
      </c>
      <c r="H9" s="896" t="s">
        <v>607</v>
      </c>
      <c r="I9" s="896" t="s">
        <v>608</v>
      </c>
      <c r="J9" s="1240" t="s">
        <v>67</v>
      </c>
    </row>
    <row r="10" spans="1:10" ht="21" customHeight="1" x14ac:dyDescent="0.25">
      <c r="A10" s="979" t="s">
        <v>609</v>
      </c>
      <c r="B10" s="208"/>
      <c r="C10" s="208"/>
      <c r="D10" s="232"/>
      <c r="E10" s="208"/>
      <c r="F10" s="208"/>
      <c r="G10" s="232"/>
      <c r="H10" s="208"/>
      <c r="I10" s="208"/>
      <c r="J10" s="1241"/>
    </row>
    <row r="11" spans="1:10" ht="21" customHeight="1" x14ac:dyDescent="0.25">
      <c r="A11" s="979" t="s">
        <v>610</v>
      </c>
      <c r="B11" s="208"/>
      <c r="C11" s="208"/>
      <c r="D11" s="232"/>
      <c r="E11" s="208"/>
      <c r="F11" s="208"/>
      <c r="G11" s="232"/>
      <c r="H11" s="208"/>
      <c r="I11" s="208"/>
      <c r="J11" s="1241"/>
    </row>
    <row r="12" spans="1:10" ht="21" customHeight="1" thickBot="1" x14ac:dyDescent="0.3">
      <c r="A12" s="1242" t="s">
        <v>67</v>
      </c>
      <c r="B12" s="235"/>
      <c r="C12" s="235"/>
      <c r="D12" s="235"/>
      <c r="E12" s="235"/>
      <c r="F12" s="235"/>
      <c r="G12" s="235"/>
      <c r="H12" s="235"/>
      <c r="I12" s="235"/>
      <c r="J12" s="1243"/>
    </row>
    <row r="13" spans="1:10" ht="21" customHeight="1" x14ac:dyDescent="0.25"/>
    <row r="14" spans="1:10" ht="21" customHeight="1" x14ac:dyDescent="0.25"/>
    <row r="15" spans="1:10" ht="21" customHeight="1" x14ac:dyDescent="0.25">
      <c r="H15" s="287"/>
      <c r="I15" s="287"/>
      <c r="J15" s="287"/>
    </row>
    <row r="16" spans="1:10"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row r="23" ht="21" customHeight="1" x14ac:dyDescent="0.25"/>
    <row r="24" ht="21" customHeight="1" x14ac:dyDescent="0.25"/>
  </sheetData>
  <mergeCells count="15">
    <mergeCell ref="A1:B1"/>
    <mergeCell ref="B5:G5"/>
    <mergeCell ref="B6:D6"/>
    <mergeCell ref="E6:G6"/>
    <mergeCell ref="A2:J2"/>
    <mergeCell ref="I3:J3"/>
    <mergeCell ref="A5:A9"/>
    <mergeCell ref="B7:D7"/>
    <mergeCell ref="E7:G7"/>
    <mergeCell ref="B8:D8"/>
    <mergeCell ref="H5:J5"/>
    <mergeCell ref="E8:G8"/>
    <mergeCell ref="H7:J7"/>
    <mergeCell ref="H8:J8"/>
    <mergeCell ref="H6:J6"/>
  </mergeCells>
  <pageMargins left="0.7" right="0.7" top="0.75" bottom="0.75" header="0.3" footer="0.3"/>
  <pageSetup paperSize="9"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FFFF00"/>
    <pageSetUpPr fitToPage="1"/>
  </sheetPr>
  <dimension ref="A1:J16"/>
  <sheetViews>
    <sheetView view="pageBreakPreview" zoomScaleNormal="100" zoomScaleSheetLayoutView="100" workbookViewId="0">
      <selection activeCell="J8" sqref="J8"/>
    </sheetView>
  </sheetViews>
  <sheetFormatPr defaultRowHeight="15" x14ac:dyDescent="0.25"/>
  <cols>
    <col min="1" max="1" width="7" customWidth="1"/>
    <col min="2" max="2" width="12.85546875" bestFit="1" customWidth="1"/>
    <col min="3" max="3" width="7.85546875" bestFit="1" customWidth="1"/>
    <col min="4" max="4" width="8.85546875" bestFit="1" customWidth="1"/>
    <col min="6" max="6" width="12" bestFit="1" customWidth="1"/>
    <col min="7" max="7" width="7.85546875" bestFit="1" customWidth="1"/>
    <col min="8" max="8" width="8.85546875" bestFit="1" customWidth="1"/>
    <col min="9" max="9" width="13.7109375" bestFit="1" customWidth="1"/>
    <col min="10" max="10" width="16.5703125" bestFit="1" customWidth="1"/>
  </cols>
  <sheetData>
    <row r="1" spans="1:10" s="301" customFormat="1" x14ac:dyDescent="0.25">
      <c r="A1" s="2692"/>
      <c r="B1" s="2692"/>
    </row>
    <row r="2" spans="1:10" ht="21" customHeight="1" x14ac:dyDescent="0.25">
      <c r="A2" s="2327" t="s">
        <v>1193</v>
      </c>
      <c r="B2" s="2327"/>
      <c r="C2" s="2327"/>
      <c r="D2" s="2327"/>
      <c r="E2" s="2327"/>
      <c r="F2" s="2327"/>
      <c r="G2" s="2327"/>
      <c r="H2" s="2327"/>
      <c r="I2" s="2327"/>
      <c r="J2" s="2327"/>
    </row>
    <row r="3" spans="1:10" ht="21" customHeight="1" x14ac:dyDescent="0.25">
      <c r="A3" s="559" t="s">
        <v>645</v>
      </c>
      <c r="B3" s="1294"/>
      <c r="C3" s="1294"/>
      <c r="D3" s="1294"/>
      <c r="E3" s="1294"/>
      <c r="F3" s="1294"/>
      <c r="G3" s="1299"/>
      <c r="H3" s="124"/>
      <c r="I3" s="124"/>
      <c r="J3" s="1298" t="s">
        <v>747</v>
      </c>
    </row>
    <row r="4" spans="1:10" ht="21" customHeight="1" thickBot="1" x14ac:dyDescent="0.3">
      <c r="A4" s="121"/>
      <c r="B4" s="121"/>
      <c r="C4" s="121"/>
      <c r="D4" s="121"/>
      <c r="E4" s="121"/>
      <c r="F4" s="121"/>
    </row>
    <row r="5" spans="1:10" x14ac:dyDescent="0.25">
      <c r="A5" s="2558" t="s">
        <v>611</v>
      </c>
      <c r="B5" s="2796" t="s">
        <v>612</v>
      </c>
      <c r="C5" s="2781" t="s">
        <v>771</v>
      </c>
      <c r="D5" s="2782"/>
      <c r="E5" s="2782"/>
      <c r="F5" s="2782"/>
      <c r="G5" s="2782" t="s">
        <v>996</v>
      </c>
      <c r="H5" s="2782"/>
      <c r="I5" s="2782"/>
      <c r="J5" s="2792"/>
    </row>
    <row r="6" spans="1:10" s="257" customFormat="1" x14ac:dyDescent="0.25">
      <c r="A6" s="2545"/>
      <c r="B6" s="2712"/>
      <c r="C6" s="2783" t="s">
        <v>844</v>
      </c>
      <c r="D6" s="2784"/>
      <c r="E6" s="2784"/>
      <c r="F6" s="2785"/>
      <c r="G6" s="2783" t="s">
        <v>845</v>
      </c>
      <c r="H6" s="2784"/>
      <c r="I6" s="2784"/>
      <c r="J6" s="2793"/>
    </row>
    <row r="7" spans="1:10" x14ac:dyDescent="0.25">
      <c r="A7" s="2545"/>
      <c r="B7" s="2712"/>
      <c r="C7" s="2783" t="s">
        <v>763</v>
      </c>
      <c r="D7" s="2784"/>
      <c r="E7" s="2784"/>
      <c r="F7" s="2785"/>
      <c r="G7" s="2318" t="s">
        <v>766</v>
      </c>
      <c r="H7" s="2795"/>
      <c r="I7" s="2795"/>
      <c r="J7" s="2771"/>
    </row>
    <row r="8" spans="1:10" ht="75" x14ac:dyDescent="0.25">
      <c r="A8" s="2545"/>
      <c r="B8" s="2712"/>
      <c r="C8" s="317" t="s">
        <v>613</v>
      </c>
      <c r="D8" s="317" t="s">
        <v>614</v>
      </c>
      <c r="E8" s="317" t="s">
        <v>615</v>
      </c>
      <c r="F8" s="317" t="s">
        <v>616</v>
      </c>
      <c r="G8" s="317" t="s">
        <v>613</v>
      </c>
      <c r="H8" s="317" t="s">
        <v>614</v>
      </c>
      <c r="I8" s="317" t="s">
        <v>615</v>
      </c>
      <c r="J8" s="1244" t="s">
        <v>616</v>
      </c>
    </row>
    <row r="9" spans="1:10" s="379" customFormat="1" ht="45" x14ac:dyDescent="0.25">
      <c r="A9" s="931">
        <v>1</v>
      </c>
      <c r="B9" s="13" t="s">
        <v>807</v>
      </c>
      <c r="C9" s="376"/>
      <c r="D9" s="376"/>
      <c r="E9" s="376"/>
      <c r="F9" s="376"/>
      <c r="G9" s="376"/>
      <c r="H9" s="376"/>
      <c r="I9" s="376"/>
      <c r="J9" s="1245"/>
    </row>
    <row r="10" spans="1:10" ht="45" x14ac:dyDescent="0.25">
      <c r="A10" s="931">
        <v>2</v>
      </c>
      <c r="B10" s="13" t="s">
        <v>646</v>
      </c>
      <c r="C10" s="5"/>
      <c r="D10" s="5"/>
      <c r="E10" s="5"/>
      <c r="F10" s="5"/>
      <c r="G10" s="5"/>
      <c r="H10" s="5"/>
      <c r="I10" s="5"/>
      <c r="J10" s="1217"/>
    </row>
    <row r="11" spans="1:10" ht="45" x14ac:dyDescent="0.25">
      <c r="A11" s="931">
        <v>3</v>
      </c>
      <c r="B11" s="13" t="s">
        <v>647</v>
      </c>
      <c r="C11" s="5"/>
      <c r="D11" s="5"/>
      <c r="E11" s="5"/>
      <c r="F11" s="5"/>
      <c r="G11" s="5"/>
      <c r="H11" s="5"/>
      <c r="I11" s="5"/>
      <c r="J11" s="1217"/>
    </row>
    <row r="12" spans="1:10" ht="45.75" thickBot="1" x14ac:dyDescent="0.3">
      <c r="A12" s="1103">
        <v>4</v>
      </c>
      <c r="B12" s="1246" t="s">
        <v>648</v>
      </c>
      <c r="C12" s="1247"/>
      <c r="D12" s="1247"/>
      <c r="E12" s="1247"/>
      <c r="F12" s="1247"/>
      <c r="G12" s="1247"/>
      <c r="H12" s="1247"/>
      <c r="I12" s="1247"/>
      <c r="J12" s="1248"/>
    </row>
    <row r="13" spans="1:10" ht="21" customHeight="1" x14ac:dyDescent="0.25"/>
    <row r="14" spans="1:10" ht="21" customHeight="1" x14ac:dyDescent="0.25"/>
    <row r="15" spans="1:10" ht="21" customHeight="1" x14ac:dyDescent="0.25">
      <c r="H15" s="2332"/>
      <c r="I15" s="2332"/>
      <c r="J15" s="2332"/>
    </row>
    <row r="16" spans="1:10" ht="21" customHeight="1" x14ac:dyDescent="0.25"/>
  </sheetData>
  <mergeCells count="11">
    <mergeCell ref="H15:J15"/>
    <mergeCell ref="A5:A8"/>
    <mergeCell ref="B5:B8"/>
    <mergeCell ref="C7:F7"/>
    <mergeCell ref="C5:F5"/>
    <mergeCell ref="A1:B1"/>
    <mergeCell ref="C6:F6"/>
    <mergeCell ref="G6:J6"/>
    <mergeCell ref="A2:J2"/>
    <mergeCell ref="G7:J7"/>
    <mergeCell ref="G5:J5"/>
  </mergeCells>
  <pageMargins left="0.7" right="0.7" top="0.75" bottom="0.75" header="0.3" footer="0.3"/>
  <pageSetup paperSize="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FFFF00"/>
    <pageSetUpPr fitToPage="1"/>
  </sheetPr>
  <dimension ref="A1:L178"/>
  <sheetViews>
    <sheetView view="pageBreakPreview" zoomScale="85" zoomScaleNormal="100" zoomScaleSheetLayoutView="85" workbookViewId="0">
      <selection activeCell="N11" sqref="N11"/>
    </sheetView>
  </sheetViews>
  <sheetFormatPr defaultRowHeight="15" x14ac:dyDescent="0.25"/>
  <cols>
    <col min="1" max="1" width="9" customWidth="1"/>
    <col min="2" max="2" width="59.85546875" customWidth="1"/>
    <col min="3" max="8" width="8.7109375" bestFit="1" customWidth="1"/>
    <col min="9" max="10" width="8.7109375" style="524" bestFit="1" customWidth="1"/>
    <col min="11" max="12" width="8.7109375" bestFit="1" customWidth="1"/>
    <col min="218" max="218" width="9" customWidth="1"/>
    <col min="219" max="219" width="68.28515625" customWidth="1"/>
    <col min="474" max="474" width="9" customWidth="1"/>
    <col min="475" max="475" width="68.28515625" customWidth="1"/>
    <col min="730" max="730" width="9" customWidth="1"/>
    <col min="731" max="731" width="68.28515625" customWidth="1"/>
    <col min="986" max="986" width="9" customWidth="1"/>
    <col min="987" max="987" width="68.28515625" customWidth="1"/>
    <col min="1242" max="1242" width="9" customWidth="1"/>
    <col min="1243" max="1243" width="68.28515625" customWidth="1"/>
    <col min="1498" max="1498" width="9" customWidth="1"/>
    <col min="1499" max="1499" width="68.28515625" customWidth="1"/>
    <col min="1754" max="1754" width="9" customWidth="1"/>
    <col min="1755" max="1755" width="68.28515625" customWidth="1"/>
    <col min="2010" max="2010" width="9" customWidth="1"/>
    <col min="2011" max="2011" width="68.28515625" customWidth="1"/>
    <col min="2266" max="2266" width="9" customWidth="1"/>
    <col min="2267" max="2267" width="68.28515625" customWidth="1"/>
    <col min="2522" max="2522" width="9" customWidth="1"/>
    <col min="2523" max="2523" width="68.28515625" customWidth="1"/>
    <col min="2778" max="2778" width="9" customWidth="1"/>
    <col min="2779" max="2779" width="68.28515625" customWidth="1"/>
    <col min="3034" max="3034" width="9" customWidth="1"/>
    <col min="3035" max="3035" width="68.28515625" customWidth="1"/>
    <col min="3290" max="3290" width="9" customWidth="1"/>
    <col min="3291" max="3291" width="68.28515625" customWidth="1"/>
    <col min="3546" max="3546" width="9" customWidth="1"/>
    <col min="3547" max="3547" width="68.28515625" customWidth="1"/>
    <col min="3802" max="3802" width="9" customWidth="1"/>
    <col min="3803" max="3803" width="68.28515625" customWidth="1"/>
    <col min="4058" max="4058" width="9" customWidth="1"/>
    <col min="4059" max="4059" width="68.28515625" customWidth="1"/>
    <col min="4314" max="4314" width="9" customWidth="1"/>
    <col min="4315" max="4315" width="68.28515625" customWidth="1"/>
    <col min="4570" max="4570" width="9" customWidth="1"/>
    <col min="4571" max="4571" width="68.28515625" customWidth="1"/>
    <col min="4826" max="4826" width="9" customWidth="1"/>
    <col min="4827" max="4827" width="68.28515625" customWidth="1"/>
    <col min="5082" max="5082" width="9" customWidth="1"/>
    <col min="5083" max="5083" width="68.28515625" customWidth="1"/>
    <col min="5338" max="5338" width="9" customWidth="1"/>
    <col min="5339" max="5339" width="68.28515625" customWidth="1"/>
    <col min="5594" max="5594" width="9" customWidth="1"/>
    <col min="5595" max="5595" width="68.28515625" customWidth="1"/>
    <col min="5850" max="5850" width="9" customWidth="1"/>
    <col min="5851" max="5851" width="68.28515625" customWidth="1"/>
    <col min="6106" max="6106" width="9" customWidth="1"/>
    <col min="6107" max="6107" width="68.28515625" customWidth="1"/>
    <col min="6362" max="6362" width="9" customWidth="1"/>
    <col min="6363" max="6363" width="68.28515625" customWidth="1"/>
    <col min="6618" max="6618" width="9" customWidth="1"/>
    <col min="6619" max="6619" width="68.28515625" customWidth="1"/>
    <col min="6874" max="6874" width="9" customWidth="1"/>
    <col min="6875" max="6875" width="68.28515625" customWidth="1"/>
    <col min="7130" max="7130" width="9" customWidth="1"/>
    <col min="7131" max="7131" width="68.28515625" customWidth="1"/>
    <col min="7386" max="7386" width="9" customWidth="1"/>
    <col min="7387" max="7387" width="68.28515625" customWidth="1"/>
    <col min="7642" max="7642" width="9" customWidth="1"/>
    <col min="7643" max="7643" width="68.28515625" customWidth="1"/>
    <col min="7898" max="7898" width="9" customWidth="1"/>
    <col min="7899" max="7899" width="68.28515625" customWidth="1"/>
    <col min="8154" max="8154" width="9" customWidth="1"/>
    <col min="8155" max="8155" width="68.28515625" customWidth="1"/>
    <col min="8410" max="8410" width="9" customWidth="1"/>
    <col min="8411" max="8411" width="68.28515625" customWidth="1"/>
    <col min="8666" max="8666" width="9" customWidth="1"/>
    <col min="8667" max="8667" width="68.28515625" customWidth="1"/>
    <col min="8922" max="8922" width="9" customWidth="1"/>
    <col min="8923" max="8923" width="68.28515625" customWidth="1"/>
    <col min="9178" max="9178" width="9" customWidth="1"/>
    <col min="9179" max="9179" width="68.28515625" customWidth="1"/>
    <col min="9434" max="9434" width="9" customWidth="1"/>
    <col min="9435" max="9435" width="68.28515625" customWidth="1"/>
    <col min="9690" max="9690" width="9" customWidth="1"/>
    <col min="9691" max="9691" width="68.28515625" customWidth="1"/>
    <col min="9946" max="9946" width="9" customWidth="1"/>
    <col min="9947" max="9947" width="68.28515625" customWidth="1"/>
    <col min="10202" max="10202" width="9" customWidth="1"/>
    <col min="10203" max="10203" width="68.28515625" customWidth="1"/>
    <col min="10458" max="10458" width="9" customWidth="1"/>
    <col min="10459" max="10459" width="68.28515625" customWidth="1"/>
    <col min="10714" max="10714" width="9" customWidth="1"/>
    <col min="10715" max="10715" width="68.28515625" customWidth="1"/>
    <col min="10970" max="10970" width="9" customWidth="1"/>
    <col min="10971" max="10971" width="68.28515625" customWidth="1"/>
    <col min="11226" max="11226" width="9" customWidth="1"/>
    <col min="11227" max="11227" width="68.28515625" customWidth="1"/>
    <col min="11482" max="11482" width="9" customWidth="1"/>
    <col min="11483" max="11483" width="68.28515625" customWidth="1"/>
    <col min="11738" max="11738" width="9" customWidth="1"/>
    <col min="11739" max="11739" width="68.28515625" customWidth="1"/>
    <col min="11994" max="11994" width="9" customWidth="1"/>
    <col min="11995" max="11995" width="68.28515625" customWidth="1"/>
    <col min="12250" max="12250" width="9" customWidth="1"/>
    <col min="12251" max="12251" width="68.28515625" customWidth="1"/>
    <col min="12506" max="12506" width="9" customWidth="1"/>
    <col min="12507" max="12507" width="68.28515625" customWidth="1"/>
    <col min="12762" max="12762" width="9" customWidth="1"/>
    <col min="12763" max="12763" width="68.28515625" customWidth="1"/>
    <col min="13018" max="13018" width="9" customWidth="1"/>
    <col min="13019" max="13019" width="68.28515625" customWidth="1"/>
    <col min="13274" max="13274" width="9" customWidth="1"/>
    <col min="13275" max="13275" width="68.28515625" customWidth="1"/>
    <col min="13530" max="13530" width="9" customWidth="1"/>
    <col min="13531" max="13531" width="68.28515625" customWidth="1"/>
    <col min="13786" max="13786" width="9" customWidth="1"/>
    <col min="13787" max="13787" width="68.28515625" customWidth="1"/>
    <col min="14042" max="14042" width="9" customWidth="1"/>
    <col min="14043" max="14043" width="68.28515625" customWidth="1"/>
    <col min="14298" max="14298" width="9" customWidth="1"/>
    <col min="14299" max="14299" width="68.28515625" customWidth="1"/>
    <col min="14554" max="14554" width="9" customWidth="1"/>
    <col min="14555" max="14555" width="68.28515625" customWidth="1"/>
    <col min="14810" max="14810" width="9" customWidth="1"/>
    <col min="14811" max="14811" width="68.28515625" customWidth="1"/>
    <col min="15066" max="15066" width="9" customWidth="1"/>
    <col min="15067" max="15067" width="68.28515625" customWidth="1"/>
    <col min="15322" max="15322" width="9" customWidth="1"/>
    <col min="15323" max="15323" width="68.28515625" customWidth="1"/>
    <col min="15578" max="15578" width="9" customWidth="1"/>
    <col min="15579" max="15579" width="68.28515625" customWidth="1"/>
    <col min="15834" max="15834" width="9" customWidth="1"/>
    <col min="15835" max="15835" width="68.28515625" customWidth="1"/>
    <col min="16090" max="16090" width="9" customWidth="1"/>
    <col min="16091" max="16091" width="68.28515625" customWidth="1"/>
  </cols>
  <sheetData>
    <row r="1" spans="1:12" s="301" customFormat="1" x14ac:dyDescent="0.25">
      <c r="A1" s="2317"/>
      <c r="B1" s="2317"/>
      <c r="I1" s="524"/>
      <c r="J1" s="524"/>
    </row>
    <row r="2" spans="1:12" ht="21" customHeight="1" x14ac:dyDescent="0.25">
      <c r="A2" s="2327" t="s">
        <v>1190</v>
      </c>
      <c r="B2" s="2327"/>
      <c r="C2" s="2327"/>
      <c r="D2" s="2327"/>
      <c r="E2" s="2327"/>
      <c r="F2" s="2327"/>
      <c r="G2" s="2327"/>
      <c r="H2" s="2327"/>
      <c r="I2" s="522"/>
      <c r="J2" s="522"/>
    </row>
    <row r="3" spans="1:12" ht="21" customHeight="1" x14ac:dyDescent="0.25">
      <c r="A3" s="559" t="s">
        <v>632</v>
      </c>
      <c r="B3" s="561"/>
      <c r="C3" s="561"/>
      <c r="D3" s="561"/>
      <c r="E3" s="561"/>
      <c r="F3" s="561"/>
      <c r="G3" s="561"/>
      <c r="H3" s="561"/>
      <c r="I3" s="898"/>
      <c r="J3" s="898"/>
      <c r="K3" s="2776" t="s">
        <v>748</v>
      </c>
      <c r="L3" s="2776"/>
    </row>
    <row r="4" spans="1:12" ht="21" customHeight="1" thickBot="1" x14ac:dyDescent="0.3">
      <c r="A4" s="121"/>
      <c r="B4" s="121"/>
      <c r="C4" s="121"/>
      <c r="D4" s="121"/>
      <c r="E4" s="121"/>
      <c r="F4" s="121"/>
    </row>
    <row r="5" spans="1:12" x14ac:dyDescent="0.25">
      <c r="A5" s="2492" t="s">
        <v>344</v>
      </c>
      <c r="B5" s="2690" t="s">
        <v>617</v>
      </c>
      <c r="C5" s="2189" t="s">
        <v>755</v>
      </c>
      <c r="D5" s="2190"/>
      <c r="E5" s="2190"/>
      <c r="F5" s="2190"/>
      <c r="G5" s="2190"/>
      <c r="H5" s="2191"/>
      <c r="I5" s="2189" t="s">
        <v>996</v>
      </c>
      <c r="J5" s="2191"/>
      <c r="K5" s="2244" t="s">
        <v>757</v>
      </c>
      <c r="L5" s="2801"/>
    </row>
    <row r="6" spans="1:12" s="257" customFormat="1" ht="15" customHeight="1" x14ac:dyDescent="0.25">
      <c r="A6" s="2493"/>
      <c r="B6" s="2329"/>
      <c r="C6" s="2199" t="s">
        <v>842</v>
      </c>
      <c r="D6" s="2200"/>
      <c r="E6" s="2199" t="s">
        <v>843</v>
      </c>
      <c r="F6" s="2200"/>
      <c r="G6" s="2199" t="s">
        <v>844</v>
      </c>
      <c r="H6" s="2200"/>
      <c r="I6" s="2199" t="s">
        <v>845</v>
      </c>
      <c r="J6" s="2200"/>
      <c r="K6" s="2199" t="s">
        <v>846</v>
      </c>
      <c r="L6" s="2316"/>
    </row>
    <row r="7" spans="1:12" x14ac:dyDescent="0.25">
      <c r="A7" s="2786"/>
      <c r="B7" s="2803"/>
      <c r="C7" s="2199" t="s">
        <v>763</v>
      </c>
      <c r="D7" s="2200"/>
      <c r="E7" s="2199" t="s">
        <v>763</v>
      </c>
      <c r="F7" s="2200"/>
      <c r="G7" s="2199" t="s">
        <v>763</v>
      </c>
      <c r="H7" s="2200"/>
      <c r="I7" s="2199" t="s">
        <v>766</v>
      </c>
      <c r="J7" s="2200"/>
      <c r="K7" s="2799" t="s">
        <v>767</v>
      </c>
      <c r="L7" s="2800"/>
    </row>
    <row r="8" spans="1:12" ht="57.75" customHeight="1" x14ac:dyDescent="0.25">
      <c r="A8" s="2786"/>
      <c r="B8" s="2803"/>
      <c r="C8" s="544" t="s">
        <v>618</v>
      </c>
      <c r="D8" s="264" t="s">
        <v>619</v>
      </c>
      <c r="E8" s="544" t="s">
        <v>618</v>
      </c>
      <c r="F8" s="264" t="s">
        <v>619</v>
      </c>
      <c r="G8" s="544" t="s">
        <v>618</v>
      </c>
      <c r="H8" s="264" t="s">
        <v>619</v>
      </c>
      <c r="I8" s="544" t="s">
        <v>618</v>
      </c>
      <c r="J8" s="264" t="s">
        <v>619</v>
      </c>
      <c r="K8" s="544" t="s">
        <v>618</v>
      </c>
      <c r="L8" s="1249" t="s">
        <v>619</v>
      </c>
    </row>
    <row r="9" spans="1:12" ht="31.5" customHeight="1" x14ac:dyDescent="0.25">
      <c r="A9" s="929" t="s">
        <v>161</v>
      </c>
      <c r="B9" s="14" t="s">
        <v>620</v>
      </c>
      <c r="C9" s="197"/>
      <c r="D9" s="197"/>
      <c r="E9" s="197"/>
      <c r="F9" s="197"/>
      <c r="G9" s="197"/>
      <c r="H9" s="197"/>
      <c r="I9" s="197"/>
      <c r="J9" s="197"/>
      <c r="K9" s="197"/>
      <c r="L9" s="1250"/>
    </row>
    <row r="10" spans="1:12" ht="21" customHeight="1" x14ac:dyDescent="0.25">
      <c r="A10" s="931" t="s">
        <v>365</v>
      </c>
      <c r="B10" s="5" t="s">
        <v>621</v>
      </c>
      <c r="C10" s="140"/>
      <c r="D10" s="140"/>
      <c r="E10" s="140"/>
      <c r="F10" s="140"/>
      <c r="G10" s="140"/>
      <c r="H10" s="140"/>
      <c r="I10" s="140"/>
      <c r="J10" s="140"/>
      <c r="K10" s="140"/>
      <c r="L10" s="1251"/>
    </row>
    <row r="11" spans="1:12" ht="21" customHeight="1" x14ac:dyDescent="0.25">
      <c r="A11" s="931" t="s">
        <v>366</v>
      </c>
      <c r="B11" s="5" t="s">
        <v>622</v>
      </c>
      <c r="C11" s="140"/>
      <c r="D11" s="140"/>
      <c r="E11" s="140"/>
      <c r="F11" s="140"/>
      <c r="G11" s="140"/>
      <c r="H11" s="140"/>
      <c r="I11" s="140"/>
      <c r="J11" s="140"/>
      <c r="K11" s="140"/>
      <c r="L11" s="1251"/>
    </row>
    <row r="12" spans="1:12" ht="21" customHeight="1" x14ac:dyDescent="0.25">
      <c r="A12" s="931" t="s">
        <v>371</v>
      </c>
      <c r="B12" s="5" t="s">
        <v>623</v>
      </c>
      <c r="C12" s="140"/>
      <c r="D12" s="140"/>
      <c r="E12" s="140"/>
      <c r="F12" s="140"/>
      <c r="G12" s="140"/>
      <c r="H12" s="140"/>
      <c r="I12" s="140"/>
      <c r="J12" s="140"/>
      <c r="K12" s="140"/>
      <c r="L12" s="1251"/>
    </row>
    <row r="13" spans="1:12" ht="21" customHeight="1" x14ac:dyDescent="0.25">
      <c r="A13" s="931" t="s">
        <v>560</v>
      </c>
      <c r="B13" s="5" t="s">
        <v>624</v>
      </c>
      <c r="C13" s="140"/>
      <c r="D13" s="140"/>
      <c r="E13" s="140"/>
      <c r="F13" s="140"/>
      <c r="G13" s="140"/>
      <c r="H13" s="140"/>
      <c r="I13" s="140"/>
      <c r="J13" s="140"/>
      <c r="K13" s="140"/>
      <c r="L13" s="1251"/>
    </row>
    <row r="14" spans="1:12" ht="21" customHeight="1" x14ac:dyDescent="0.25">
      <c r="A14" s="931" t="s">
        <v>561</v>
      </c>
      <c r="B14" s="5" t="s">
        <v>625</v>
      </c>
      <c r="C14" s="140"/>
      <c r="D14" s="140"/>
      <c r="E14" s="140"/>
      <c r="F14" s="140"/>
      <c r="G14" s="140"/>
      <c r="H14" s="140"/>
      <c r="I14" s="140"/>
      <c r="J14" s="140"/>
      <c r="K14" s="140"/>
      <c r="L14" s="1251"/>
    </row>
    <row r="15" spans="1:12" ht="21" customHeight="1" x14ac:dyDescent="0.25">
      <c r="A15" s="931" t="s">
        <v>631</v>
      </c>
      <c r="B15" s="5" t="s">
        <v>626</v>
      </c>
      <c r="C15" s="140"/>
      <c r="D15" s="140"/>
      <c r="E15" s="140"/>
      <c r="F15" s="140"/>
      <c r="G15" s="140"/>
      <c r="H15" s="140"/>
      <c r="I15" s="140"/>
      <c r="J15" s="140"/>
      <c r="K15" s="140"/>
      <c r="L15" s="1251"/>
    </row>
    <row r="16" spans="1:12" ht="21" customHeight="1" x14ac:dyDescent="0.25">
      <c r="A16" s="931" t="s">
        <v>731</v>
      </c>
      <c r="B16" s="5" t="s">
        <v>627</v>
      </c>
      <c r="C16" s="140"/>
      <c r="D16" s="140"/>
      <c r="E16" s="140"/>
      <c r="F16" s="140"/>
      <c r="G16" s="140"/>
      <c r="H16" s="140"/>
      <c r="I16" s="140"/>
      <c r="J16" s="140"/>
      <c r="K16" s="140"/>
      <c r="L16" s="1251"/>
    </row>
    <row r="17" spans="1:12" ht="21" customHeight="1" x14ac:dyDescent="0.25">
      <c r="A17" s="931" t="s">
        <v>732</v>
      </c>
      <c r="B17" s="5" t="s">
        <v>628</v>
      </c>
      <c r="C17" s="140"/>
      <c r="D17" s="140"/>
      <c r="E17" s="140"/>
      <c r="F17" s="140"/>
      <c r="G17" s="140"/>
      <c r="H17" s="140"/>
      <c r="I17" s="140"/>
      <c r="J17" s="140"/>
      <c r="K17" s="140"/>
      <c r="L17" s="1251"/>
    </row>
    <row r="18" spans="1:12" ht="21" customHeight="1" x14ac:dyDescent="0.25">
      <c r="A18" s="931" t="s">
        <v>733</v>
      </c>
      <c r="B18" s="5" t="s">
        <v>629</v>
      </c>
      <c r="C18" s="140"/>
      <c r="D18" s="140"/>
      <c r="E18" s="140"/>
      <c r="F18" s="140"/>
      <c r="G18" s="140"/>
      <c r="H18" s="140"/>
      <c r="I18" s="140"/>
      <c r="J18" s="140"/>
      <c r="K18" s="140"/>
      <c r="L18" s="1251"/>
    </row>
    <row r="19" spans="1:12" ht="21" customHeight="1" x14ac:dyDescent="0.25">
      <c r="A19" s="931"/>
      <c r="B19" s="5"/>
      <c r="C19" s="140"/>
      <c r="D19" s="140"/>
      <c r="E19" s="140"/>
      <c r="F19" s="140"/>
      <c r="G19" s="140"/>
      <c r="H19" s="140"/>
      <c r="I19" s="140"/>
      <c r="J19" s="140"/>
      <c r="K19" s="140"/>
      <c r="L19" s="1251"/>
    </row>
    <row r="20" spans="1:12" ht="21" customHeight="1" x14ac:dyDescent="0.25">
      <c r="A20" s="929" t="s">
        <v>172</v>
      </c>
      <c r="B20" s="27" t="s">
        <v>630</v>
      </c>
      <c r="C20" s="2797"/>
      <c r="D20" s="2802"/>
      <c r="E20" s="2797"/>
      <c r="F20" s="2802"/>
      <c r="G20" s="2797"/>
      <c r="H20" s="2802"/>
      <c r="I20" s="545"/>
      <c r="J20" s="545"/>
      <c r="K20" s="2797"/>
      <c r="L20" s="2798"/>
    </row>
    <row r="21" spans="1:12" ht="21" customHeight="1" x14ac:dyDescent="0.25">
      <c r="A21" s="929"/>
      <c r="B21" s="27"/>
      <c r="C21" s="114"/>
      <c r="D21" s="114"/>
      <c r="E21" s="114"/>
      <c r="F21" s="114"/>
      <c r="G21" s="114"/>
      <c r="H21" s="114"/>
      <c r="I21" s="114"/>
      <c r="J21" s="114"/>
      <c r="K21" s="114"/>
      <c r="L21" s="1252"/>
    </row>
    <row r="22" spans="1:12" ht="27.75" customHeight="1" x14ac:dyDescent="0.25">
      <c r="A22" s="929" t="s">
        <v>249</v>
      </c>
      <c r="B22" s="14" t="s">
        <v>789</v>
      </c>
      <c r="C22" s="197"/>
      <c r="D22" s="197"/>
      <c r="E22" s="197"/>
      <c r="F22" s="197"/>
      <c r="G22" s="197"/>
      <c r="H22" s="197"/>
      <c r="I22" s="197"/>
      <c r="J22" s="197"/>
      <c r="K22" s="197"/>
      <c r="L22" s="1250"/>
    </row>
    <row r="23" spans="1:12" ht="21" customHeight="1" x14ac:dyDescent="0.25">
      <c r="A23" s="931" t="s">
        <v>365</v>
      </c>
      <c r="B23" s="5"/>
      <c r="C23" s="140"/>
      <c r="D23" s="140"/>
      <c r="E23" s="140"/>
      <c r="F23" s="140"/>
      <c r="G23" s="140"/>
      <c r="H23" s="140"/>
      <c r="I23" s="140"/>
      <c r="J23" s="140"/>
      <c r="K23" s="140"/>
      <c r="L23" s="1251"/>
    </row>
    <row r="24" spans="1:12" ht="21" customHeight="1" x14ac:dyDescent="0.25">
      <c r="A24" s="931" t="s">
        <v>366</v>
      </c>
      <c r="B24" s="5"/>
      <c r="C24" s="140"/>
      <c r="D24" s="140"/>
      <c r="E24" s="140"/>
      <c r="F24" s="140"/>
      <c r="G24" s="140"/>
      <c r="H24" s="140"/>
      <c r="I24" s="140"/>
      <c r="J24" s="140"/>
      <c r="K24" s="140"/>
      <c r="L24" s="1251"/>
    </row>
    <row r="25" spans="1:12" ht="21" customHeight="1" thickBot="1" x14ac:dyDescent="0.3">
      <c r="A25" s="1103" t="s">
        <v>371</v>
      </c>
      <c r="B25" s="1247"/>
      <c r="C25" s="1253"/>
      <c r="D25" s="1253"/>
      <c r="E25" s="1253"/>
      <c r="F25" s="1253"/>
      <c r="G25" s="1253"/>
      <c r="H25" s="1253"/>
      <c r="I25" s="1253"/>
      <c r="J25" s="1253"/>
      <c r="K25" s="1253"/>
      <c r="L25" s="1254"/>
    </row>
    <row r="26" spans="1:12" ht="21" customHeight="1" x14ac:dyDescent="0.25"/>
    <row r="27" spans="1:12" ht="21" customHeight="1" x14ac:dyDescent="0.25"/>
    <row r="28" spans="1:12" ht="21" customHeight="1" x14ac:dyDescent="0.25"/>
    <row r="29" spans="1:12" ht="21" customHeight="1" x14ac:dyDescent="0.25"/>
    <row r="30" spans="1:12" ht="21" customHeight="1" x14ac:dyDescent="0.25"/>
    <row r="31" spans="1:12" ht="21" customHeight="1" x14ac:dyDescent="0.25"/>
    <row r="32" spans="1:12"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row r="174" ht="21" customHeight="1" x14ac:dyDescent="0.25"/>
    <row r="175" ht="21" customHeight="1" x14ac:dyDescent="0.25"/>
    <row r="176" ht="21" customHeight="1" x14ac:dyDescent="0.25"/>
    <row r="177" ht="21" customHeight="1" x14ac:dyDescent="0.25"/>
    <row r="178" ht="21" customHeight="1" x14ac:dyDescent="0.25"/>
  </sheetData>
  <mergeCells count="22">
    <mergeCell ref="C20:D20"/>
    <mergeCell ref="E20:F20"/>
    <mergeCell ref="C7:D7"/>
    <mergeCell ref="E7:F7"/>
    <mergeCell ref="C5:H5"/>
    <mergeCell ref="G7:H7"/>
    <mergeCell ref="A1:B1"/>
    <mergeCell ref="K3:L3"/>
    <mergeCell ref="A2:H2"/>
    <mergeCell ref="K20:L20"/>
    <mergeCell ref="K7:L7"/>
    <mergeCell ref="I7:J7"/>
    <mergeCell ref="K5:L5"/>
    <mergeCell ref="C6:D6"/>
    <mergeCell ref="E6:F6"/>
    <mergeCell ref="G6:H6"/>
    <mergeCell ref="K6:L6"/>
    <mergeCell ref="I5:J5"/>
    <mergeCell ref="I6:J6"/>
    <mergeCell ref="G20:H20"/>
    <mergeCell ref="A5:A8"/>
    <mergeCell ref="B5:B8"/>
  </mergeCells>
  <pageMargins left="0.7" right="0.7" top="0.75" bottom="0.75" header="0.3" footer="0.3"/>
  <pageSetup paperSize="9" scale="84"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V19"/>
  <sheetViews>
    <sheetView view="pageBreakPreview" zoomScaleNormal="100" zoomScaleSheetLayoutView="100" workbookViewId="0">
      <selection activeCell="J9" sqref="J9"/>
    </sheetView>
  </sheetViews>
  <sheetFormatPr defaultRowHeight="15" x14ac:dyDescent="0.25"/>
  <cols>
    <col min="2" max="2" width="19" customWidth="1"/>
    <col min="3" max="3" width="12.140625" bestFit="1" customWidth="1"/>
    <col min="4" max="4" width="15.28515625" bestFit="1" customWidth="1"/>
    <col min="5" max="5" width="7.5703125" bestFit="1" customWidth="1"/>
    <col min="6" max="6" width="14" bestFit="1" customWidth="1"/>
    <col min="7" max="7" width="7.5703125" bestFit="1" customWidth="1"/>
    <col min="8" max="8" width="14" customWidth="1"/>
    <col min="9" max="9" width="12.140625" bestFit="1" customWidth="1"/>
    <col min="10" max="10" width="14" bestFit="1" customWidth="1"/>
  </cols>
  <sheetData>
    <row r="1" spans="1:22" s="313" customFormat="1" x14ac:dyDescent="0.25">
      <c r="A1" s="897"/>
    </row>
    <row r="2" spans="1:22" ht="21" customHeight="1" x14ac:dyDescent="0.25">
      <c r="A2" s="2327" t="s">
        <v>1190</v>
      </c>
      <c r="B2" s="2327"/>
      <c r="C2" s="2327"/>
      <c r="D2" s="2327"/>
      <c r="E2" s="2327"/>
      <c r="F2" s="2327"/>
      <c r="G2" s="2327"/>
      <c r="H2" s="2327"/>
      <c r="I2" s="2327"/>
      <c r="J2" s="2327"/>
    </row>
    <row r="3" spans="1:22" ht="21" customHeight="1" x14ac:dyDescent="0.25">
      <c r="A3" s="559" t="s">
        <v>633</v>
      </c>
      <c r="B3" s="559"/>
      <c r="C3" s="559"/>
      <c r="D3" s="559"/>
      <c r="E3" s="559"/>
      <c r="F3" s="559"/>
      <c r="G3" s="559"/>
      <c r="H3" s="559"/>
      <c r="I3" s="2776" t="s">
        <v>801</v>
      </c>
      <c r="J3" s="2776"/>
    </row>
    <row r="4" spans="1:22" ht="21" customHeight="1" thickBot="1" x14ac:dyDescent="0.3">
      <c r="B4" s="121"/>
      <c r="C4" s="121"/>
      <c r="D4" s="121"/>
      <c r="E4" s="121"/>
      <c r="F4" s="121"/>
    </row>
    <row r="5" spans="1:22" x14ac:dyDescent="0.25">
      <c r="A5" s="2568" t="s">
        <v>634</v>
      </c>
      <c r="B5" s="2806" t="s">
        <v>635</v>
      </c>
      <c r="C5" s="2189" t="s">
        <v>755</v>
      </c>
      <c r="D5" s="2190"/>
      <c r="E5" s="2190"/>
      <c r="F5" s="2190"/>
      <c r="G5" s="2190"/>
      <c r="H5" s="2191"/>
      <c r="I5" s="2804" t="s">
        <v>996</v>
      </c>
      <c r="J5" s="2307"/>
      <c r="K5" s="2805"/>
      <c r="L5" s="2805"/>
      <c r="M5" s="2805"/>
      <c r="N5" s="2805"/>
      <c r="O5" s="2805"/>
      <c r="P5" s="2805"/>
      <c r="Q5" s="2805"/>
      <c r="R5" s="2805"/>
      <c r="S5" s="2805"/>
      <c r="T5" s="2805"/>
      <c r="U5" s="2805"/>
      <c r="V5" s="2805"/>
    </row>
    <row r="6" spans="1:22" s="257" customFormat="1" ht="15" customHeight="1" x14ac:dyDescent="0.25">
      <c r="A6" s="2569"/>
      <c r="B6" s="2807"/>
      <c r="C6" s="2199" t="s">
        <v>842</v>
      </c>
      <c r="D6" s="2200"/>
      <c r="E6" s="2199" t="s">
        <v>843</v>
      </c>
      <c r="F6" s="2200"/>
      <c r="G6" s="2199" t="s">
        <v>844</v>
      </c>
      <c r="H6" s="2200"/>
      <c r="I6" s="2199" t="s">
        <v>845</v>
      </c>
      <c r="J6" s="2316"/>
      <c r="K6" s="291"/>
      <c r="L6" s="291"/>
      <c r="M6" s="291"/>
      <c r="N6" s="291"/>
      <c r="O6" s="291"/>
      <c r="P6" s="291"/>
      <c r="Q6" s="291"/>
      <c r="R6" s="291"/>
      <c r="S6" s="291"/>
      <c r="T6" s="291"/>
      <c r="U6" s="291"/>
      <c r="V6" s="291"/>
    </row>
    <row r="7" spans="1:22" x14ac:dyDescent="0.25">
      <c r="A7" s="2569"/>
      <c r="B7" s="2807"/>
      <c r="C7" s="2199" t="s">
        <v>769</v>
      </c>
      <c r="D7" s="2200"/>
      <c r="E7" s="2199" t="s">
        <v>769</v>
      </c>
      <c r="F7" s="2200"/>
      <c r="G7" s="2199" t="s">
        <v>769</v>
      </c>
      <c r="H7" s="2200"/>
      <c r="I7" s="2799" t="s">
        <v>766</v>
      </c>
      <c r="J7" s="2800"/>
      <c r="K7" s="2805"/>
      <c r="L7" s="2805"/>
      <c r="M7" s="2805"/>
      <c r="N7" s="2805"/>
      <c r="O7" s="2805"/>
      <c r="P7" s="2805"/>
      <c r="Q7" s="2805"/>
      <c r="R7" s="2805"/>
      <c r="S7" s="2805"/>
      <c r="T7" s="2805"/>
      <c r="U7" s="2805"/>
      <c r="V7" s="2805"/>
    </row>
    <row r="8" spans="1:22" ht="45" x14ac:dyDescent="0.25">
      <c r="A8" s="2570"/>
      <c r="B8" s="2808"/>
      <c r="C8" s="381" t="s">
        <v>636</v>
      </c>
      <c r="D8" s="381" t="s">
        <v>637</v>
      </c>
      <c r="E8" s="381" t="s">
        <v>636</v>
      </c>
      <c r="F8" s="381" t="s">
        <v>637</v>
      </c>
      <c r="G8" s="381" t="s">
        <v>636</v>
      </c>
      <c r="H8" s="381" t="s">
        <v>637</v>
      </c>
      <c r="I8" s="381" t="s">
        <v>636</v>
      </c>
      <c r="J8" s="1255" t="s">
        <v>637</v>
      </c>
    </row>
    <row r="9" spans="1:22" ht="21" customHeight="1" x14ac:dyDescent="0.25">
      <c r="A9" s="924">
        <v>1</v>
      </c>
      <c r="B9" s="891" t="s">
        <v>638</v>
      </c>
      <c r="C9" s="433">
        <v>0</v>
      </c>
      <c r="D9" s="433">
        <v>0</v>
      </c>
      <c r="E9" s="433">
        <v>0</v>
      </c>
      <c r="F9" s="433">
        <v>0</v>
      </c>
      <c r="G9" s="433">
        <v>0</v>
      </c>
      <c r="H9" s="433">
        <v>0</v>
      </c>
      <c r="I9" s="433">
        <v>0</v>
      </c>
      <c r="J9" s="1090">
        <v>0</v>
      </c>
    </row>
    <row r="10" spans="1:22" ht="21" customHeight="1" x14ac:dyDescent="0.25">
      <c r="A10" s="924">
        <f>+A9+1</f>
        <v>2</v>
      </c>
      <c r="B10" s="891" t="s">
        <v>639</v>
      </c>
      <c r="C10" s="433">
        <v>46.6</v>
      </c>
      <c r="D10" s="433">
        <v>0.53</v>
      </c>
      <c r="E10" s="433">
        <v>13.1</v>
      </c>
      <c r="F10" s="433">
        <v>0.15</v>
      </c>
      <c r="G10" s="433">
        <v>3.5</v>
      </c>
      <c r="H10" s="433">
        <v>0.04</v>
      </c>
      <c r="I10" s="433">
        <v>1.8</v>
      </c>
      <c r="J10" s="1090">
        <v>0.02</v>
      </c>
    </row>
    <row r="11" spans="1:22" ht="21" customHeight="1" x14ac:dyDescent="0.25">
      <c r="A11" s="924">
        <f t="shared" ref="A11:A15" si="0">+A10+1</f>
        <v>3</v>
      </c>
      <c r="B11" s="891" t="s">
        <v>640</v>
      </c>
      <c r="C11" s="433">
        <v>8560.9</v>
      </c>
      <c r="D11" s="433">
        <v>97.46</v>
      </c>
      <c r="E11" s="433">
        <v>8699.6</v>
      </c>
      <c r="F11" s="433">
        <v>99.31</v>
      </c>
      <c r="G11" s="433">
        <v>8699.6</v>
      </c>
      <c r="H11" s="433">
        <v>99.31</v>
      </c>
      <c r="I11" s="433">
        <v>8655.7999999999993</v>
      </c>
      <c r="J11" s="1090">
        <v>98.81</v>
      </c>
    </row>
    <row r="12" spans="1:22" ht="21" customHeight="1" x14ac:dyDescent="0.25">
      <c r="A12" s="924">
        <f t="shared" si="0"/>
        <v>4</v>
      </c>
      <c r="B12" s="891" t="s">
        <v>641</v>
      </c>
      <c r="C12" s="433">
        <v>176.6</v>
      </c>
      <c r="D12" s="433">
        <v>2.0099999999999998</v>
      </c>
      <c r="E12" s="433">
        <v>47.3</v>
      </c>
      <c r="F12" s="433">
        <v>0.54</v>
      </c>
      <c r="G12" s="433">
        <v>56.9</v>
      </c>
      <c r="H12" s="433">
        <v>0.65</v>
      </c>
      <c r="I12" s="433">
        <v>102.5</v>
      </c>
      <c r="J12" s="1090">
        <v>1.17</v>
      </c>
    </row>
    <row r="13" spans="1:22" ht="21" customHeight="1" x14ac:dyDescent="0.25">
      <c r="A13" s="924">
        <f t="shared" si="0"/>
        <v>5</v>
      </c>
      <c r="B13" s="891" t="s">
        <v>642</v>
      </c>
      <c r="C13" s="433">
        <v>0</v>
      </c>
      <c r="D13" s="433">
        <v>0</v>
      </c>
      <c r="E13" s="433">
        <v>0</v>
      </c>
      <c r="F13" s="433">
        <v>0</v>
      </c>
      <c r="G13" s="433">
        <v>0</v>
      </c>
      <c r="H13" s="433">
        <v>0</v>
      </c>
      <c r="I13" s="433">
        <v>0</v>
      </c>
      <c r="J13" s="1090">
        <v>0</v>
      </c>
    </row>
    <row r="14" spans="1:22" ht="21" customHeight="1" x14ac:dyDescent="0.25">
      <c r="A14" s="924">
        <f t="shared" si="0"/>
        <v>6</v>
      </c>
      <c r="B14" s="891" t="s">
        <v>643</v>
      </c>
      <c r="C14" s="433">
        <v>0</v>
      </c>
      <c r="D14" s="433">
        <v>0</v>
      </c>
      <c r="E14" s="433">
        <v>0</v>
      </c>
      <c r="F14" s="433">
        <v>0</v>
      </c>
      <c r="G14" s="433">
        <v>0</v>
      </c>
      <c r="H14" s="433">
        <v>0</v>
      </c>
      <c r="I14" s="433">
        <v>0</v>
      </c>
      <c r="J14" s="1090">
        <v>0</v>
      </c>
    </row>
    <row r="15" spans="1:22" ht="21" customHeight="1" thickBot="1" x14ac:dyDescent="0.3">
      <c r="A15" s="1256">
        <f t="shared" si="0"/>
        <v>7</v>
      </c>
      <c r="B15" s="1257" t="s">
        <v>644</v>
      </c>
      <c r="C15" s="1092">
        <v>0</v>
      </c>
      <c r="D15" s="1092">
        <v>0</v>
      </c>
      <c r="E15" s="1092">
        <v>0</v>
      </c>
      <c r="F15" s="1092">
        <v>0</v>
      </c>
      <c r="G15" s="1092">
        <v>0</v>
      </c>
      <c r="H15" s="1092">
        <v>0</v>
      </c>
      <c r="I15" s="1092">
        <v>0</v>
      </c>
      <c r="J15" s="1093">
        <v>0</v>
      </c>
    </row>
    <row r="16" spans="1:22" ht="21" customHeight="1" x14ac:dyDescent="0.25"/>
    <row r="17" spans="9:10" ht="21" customHeight="1" x14ac:dyDescent="0.25">
      <c r="I17" s="287"/>
      <c r="J17" s="287"/>
    </row>
    <row r="18" spans="9:10" ht="21" customHeight="1" x14ac:dyDescent="0.25"/>
    <row r="19" spans="9:10" ht="21" customHeight="1" x14ac:dyDescent="0.25"/>
  </sheetData>
  <mergeCells count="24">
    <mergeCell ref="A2:J2"/>
    <mergeCell ref="S7:T7"/>
    <mergeCell ref="U7:V7"/>
    <mergeCell ref="I3:J3"/>
    <mergeCell ref="Q5:V5"/>
    <mergeCell ref="M7:N7"/>
    <mergeCell ref="O5:P5"/>
    <mergeCell ref="O7:P7"/>
    <mergeCell ref="Q7:R7"/>
    <mergeCell ref="A5:A8"/>
    <mergeCell ref="K5:L5"/>
    <mergeCell ref="M5:N5"/>
    <mergeCell ref="K7:L7"/>
    <mergeCell ref="B5:B8"/>
    <mergeCell ref="C5:H5"/>
    <mergeCell ref="C7:D7"/>
    <mergeCell ref="E7:F7"/>
    <mergeCell ref="G7:H7"/>
    <mergeCell ref="I7:J7"/>
    <mergeCell ref="I5:J5"/>
    <mergeCell ref="C6:D6"/>
    <mergeCell ref="E6:F6"/>
    <mergeCell ref="G6:H6"/>
    <mergeCell ref="I6:J6"/>
  </mergeCells>
  <pageMargins left="0.7" right="0.7" top="0.75" bottom="0.75" header="0.3" footer="0.3"/>
  <pageSetup paperSize="9" orientation="landscape"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FF00"/>
    <pageSetUpPr fitToPage="1"/>
  </sheetPr>
  <dimension ref="A1:O37"/>
  <sheetViews>
    <sheetView view="pageBreakPreview" zoomScale="55" zoomScaleNormal="100" zoomScaleSheetLayoutView="55" workbookViewId="0">
      <selection activeCell="K15" sqref="K15"/>
    </sheetView>
  </sheetViews>
  <sheetFormatPr defaultRowHeight="15" x14ac:dyDescent="0.25"/>
  <cols>
    <col min="1" max="1" width="13.7109375" customWidth="1"/>
    <col min="2" max="2" width="14.85546875" customWidth="1"/>
    <col min="3" max="3" width="14.7109375" customWidth="1"/>
    <col min="4" max="15" width="9.28515625" customWidth="1"/>
    <col min="197" max="197" width="12" customWidth="1"/>
    <col min="198" max="198" width="13.42578125" bestFit="1" customWidth="1"/>
    <col min="199" max="199" width="11.85546875" customWidth="1"/>
    <col min="200" max="200" width="7.42578125" customWidth="1"/>
    <col min="201" max="201" width="7.28515625" customWidth="1"/>
    <col min="202" max="202" width="7" customWidth="1"/>
    <col min="203" max="203" width="5.28515625" bestFit="1" customWidth="1"/>
    <col min="204" max="204" width="6.140625" bestFit="1" customWidth="1"/>
    <col min="205" max="205" width="6.85546875" customWidth="1"/>
    <col min="206" max="206" width="7.5703125" customWidth="1"/>
    <col min="207" max="207" width="7" customWidth="1"/>
    <col min="208" max="208" width="6.140625" bestFit="1" customWidth="1"/>
    <col min="209" max="209" width="6.42578125" customWidth="1"/>
    <col min="453" max="453" width="12" customWidth="1"/>
    <col min="454" max="454" width="13.42578125" bestFit="1" customWidth="1"/>
    <col min="455" max="455" width="11.85546875" customWidth="1"/>
    <col min="456" max="456" width="7.42578125" customWidth="1"/>
    <col min="457" max="457" width="7.28515625" customWidth="1"/>
    <col min="458" max="458" width="7" customWidth="1"/>
    <col min="459" max="459" width="5.28515625" bestFit="1" customWidth="1"/>
    <col min="460" max="460" width="6.140625" bestFit="1" customWidth="1"/>
    <col min="461" max="461" width="6.85546875" customWidth="1"/>
    <col min="462" max="462" width="7.5703125" customWidth="1"/>
    <col min="463" max="463" width="7" customWidth="1"/>
    <col min="464" max="464" width="6.140625" bestFit="1" customWidth="1"/>
    <col min="465" max="465" width="6.42578125" customWidth="1"/>
    <col min="709" max="709" width="12" customWidth="1"/>
    <col min="710" max="710" width="13.42578125" bestFit="1" customWidth="1"/>
    <col min="711" max="711" width="11.85546875" customWidth="1"/>
    <col min="712" max="712" width="7.42578125" customWidth="1"/>
    <col min="713" max="713" width="7.28515625" customWidth="1"/>
    <col min="714" max="714" width="7" customWidth="1"/>
    <col min="715" max="715" width="5.28515625" bestFit="1" customWidth="1"/>
    <col min="716" max="716" width="6.140625" bestFit="1" customWidth="1"/>
    <col min="717" max="717" width="6.85546875" customWidth="1"/>
    <col min="718" max="718" width="7.5703125" customWidth="1"/>
    <col min="719" max="719" width="7" customWidth="1"/>
    <col min="720" max="720" width="6.140625" bestFit="1" customWidth="1"/>
    <col min="721" max="721" width="6.42578125" customWidth="1"/>
    <col min="965" max="965" width="12" customWidth="1"/>
    <col min="966" max="966" width="13.42578125" bestFit="1" customWidth="1"/>
    <col min="967" max="967" width="11.85546875" customWidth="1"/>
    <col min="968" max="968" width="7.42578125" customWidth="1"/>
    <col min="969" max="969" width="7.28515625" customWidth="1"/>
    <col min="970" max="970" width="7" customWidth="1"/>
    <col min="971" max="971" width="5.28515625" bestFit="1" customWidth="1"/>
    <col min="972" max="972" width="6.140625" bestFit="1" customWidth="1"/>
    <col min="973" max="973" width="6.85546875" customWidth="1"/>
    <col min="974" max="974" width="7.5703125" customWidth="1"/>
    <col min="975" max="975" width="7" customWidth="1"/>
    <col min="976" max="976" width="6.140625" bestFit="1" customWidth="1"/>
    <col min="977" max="977" width="6.42578125" customWidth="1"/>
    <col min="1221" max="1221" width="12" customWidth="1"/>
    <col min="1222" max="1222" width="13.42578125" bestFit="1" customWidth="1"/>
    <col min="1223" max="1223" width="11.85546875" customWidth="1"/>
    <col min="1224" max="1224" width="7.42578125" customWidth="1"/>
    <col min="1225" max="1225" width="7.28515625" customWidth="1"/>
    <col min="1226" max="1226" width="7" customWidth="1"/>
    <col min="1227" max="1227" width="5.28515625" bestFit="1" customWidth="1"/>
    <col min="1228" max="1228" width="6.140625" bestFit="1" customWidth="1"/>
    <col min="1229" max="1229" width="6.85546875" customWidth="1"/>
    <col min="1230" max="1230" width="7.5703125" customWidth="1"/>
    <col min="1231" max="1231" width="7" customWidth="1"/>
    <col min="1232" max="1232" width="6.140625" bestFit="1" customWidth="1"/>
    <col min="1233" max="1233" width="6.42578125" customWidth="1"/>
    <col min="1477" max="1477" width="12" customWidth="1"/>
    <col min="1478" max="1478" width="13.42578125" bestFit="1" customWidth="1"/>
    <col min="1479" max="1479" width="11.85546875" customWidth="1"/>
    <col min="1480" max="1480" width="7.42578125" customWidth="1"/>
    <col min="1481" max="1481" width="7.28515625" customWidth="1"/>
    <col min="1482" max="1482" width="7" customWidth="1"/>
    <col min="1483" max="1483" width="5.28515625" bestFit="1" customWidth="1"/>
    <col min="1484" max="1484" width="6.140625" bestFit="1" customWidth="1"/>
    <col min="1485" max="1485" width="6.85546875" customWidth="1"/>
    <col min="1486" max="1486" width="7.5703125" customWidth="1"/>
    <col min="1487" max="1487" width="7" customWidth="1"/>
    <col min="1488" max="1488" width="6.140625" bestFit="1" customWidth="1"/>
    <col min="1489" max="1489" width="6.42578125" customWidth="1"/>
    <col min="1733" max="1733" width="12" customWidth="1"/>
    <col min="1734" max="1734" width="13.42578125" bestFit="1" customWidth="1"/>
    <col min="1735" max="1735" width="11.85546875" customWidth="1"/>
    <col min="1736" max="1736" width="7.42578125" customWidth="1"/>
    <col min="1737" max="1737" width="7.28515625" customWidth="1"/>
    <col min="1738" max="1738" width="7" customWidth="1"/>
    <col min="1739" max="1739" width="5.28515625" bestFit="1" customWidth="1"/>
    <col min="1740" max="1740" width="6.140625" bestFit="1" customWidth="1"/>
    <col min="1741" max="1741" width="6.85546875" customWidth="1"/>
    <col min="1742" max="1742" width="7.5703125" customWidth="1"/>
    <col min="1743" max="1743" width="7" customWidth="1"/>
    <col min="1744" max="1744" width="6.140625" bestFit="1" customWidth="1"/>
    <col min="1745" max="1745" width="6.42578125" customWidth="1"/>
    <col min="1989" max="1989" width="12" customWidth="1"/>
    <col min="1990" max="1990" width="13.42578125" bestFit="1" customWidth="1"/>
    <col min="1991" max="1991" width="11.85546875" customWidth="1"/>
    <col min="1992" max="1992" width="7.42578125" customWidth="1"/>
    <col min="1993" max="1993" width="7.28515625" customWidth="1"/>
    <col min="1994" max="1994" width="7" customWidth="1"/>
    <col min="1995" max="1995" width="5.28515625" bestFit="1" customWidth="1"/>
    <col min="1996" max="1996" width="6.140625" bestFit="1" customWidth="1"/>
    <col min="1997" max="1997" width="6.85546875" customWidth="1"/>
    <col min="1998" max="1998" width="7.5703125" customWidth="1"/>
    <col min="1999" max="1999" width="7" customWidth="1"/>
    <col min="2000" max="2000" width="6.140625" bestFit="1" customWidth="1"/>
    <col min="2001" max="2001" width="6.42578125" customWidth="1"/>
    <col min="2245" max="2245" width="12" customWidth="1"/>
    <col min="2246" max="2246" width="13.42578125" bestFit="1" customWidth="1"/>
    <col min="2247" max="2247" width="11.85546875" customWidth="1"/>
    <col min="2248" max="2248" width="7.42578125" customWidth="1"/>
    <col min="2249" max="2249" width="7.28515625" customWidth="1"/>
    <col min="2250" max="2250" width="7" customWidth="1"/>
    <col min="2251" max="2251" width="5.28515625" bestFit="1" customWidth="1"/>
    <col min="2252" max="2252" width="6.140625" bestFit="1" customWidth="1"/>
    <col min="2253" max="2253" width="6.85546875" customWidth="1"/>
    <col min="2254" max="2254" width="7.5703125" customWidth="1"/>
    <col min="2255" max="2255" width="7" customWidth="1"/>
    <col min="2256" max="2256" width="6.140625" bestFit="1" customWidth="1"/>
    <col min="2257" max="2257" width="6.42578125" customWidth="1"/>
    <col min="2501" max="2501" width="12" customWidth="1"/>
    <col min="2502" max="2502" width="13.42578125" bestFit="1" customWidth="1"/>
    <col min="2503" max="2503" width="11.85546875" customWidth="1"/>
    <col min="2504" max="2504" width="7.42578125" customWidth="1"/>
    <col min="2505" max="2505" width="7.28515625" customWidth="1"/>
    <col min="2506" max="2506" width="7" customWidth="1"/>
    <col min="2507" max="2507" width="5.28515625" bestFit="1" customWidth="1"/>
    <col min="2508" max="2508" width="6.140625" bestFit="1" customWidth="1"/>
    <col min="2509" max="2509" width="6.85546875" customWidth="1"/>
    <col min="2510" max="2510" width="7.5703125" customWidth="1"/>
    <col min="2511" max="2511" width="7" customWidth="1"/>
    <col min="2512" max="2512" width="6.140625" bestFit="1" customWidth="1"/>
    <col min="2513" max="2513" width="6.42578125" customWidth="1"/>
    <col min="2757" max="2757" width="12" customWidth="1"/>
    <col min="2758" max="2758" width="13.42578125" bestFit="1" customWidth="1"/>
    <col min="2759" max="2759" width="11.85546875" customWidth="1"/>
    <col min="2760" max="2760" width="7.42578125" customWidth="1"/>
    <col min="2761" max="2761" width="7.28515625" customWidth="1"/>
    <col min="2762" max="2762" width="7" customWidth="1"/>
    <col min="2763" max="2763" width="5.28515625" bestFit="1" customWidth="1"/>
    <col min="2764" max="2764" width="6.140625" bestFit="1" customWidth="1"/>
    <col min="2765" max="2765" width="6.85546875" customWidth="1"/>
    <col min="2766" max="2766" width="7.5703125" customWidth="1"/>
    <col min="2767" max="2767" width="7" customWidth="1"/>
    <col min="2768" max="2768" width="6.140625" bestFit="1" customWidth="1"/>
    <col min="2769" max="2769" width="6.42578125" customWidth="1"/>
    <col min="3013" max="3013" width="12" customWidth="1"/>
    <col min="3014" max="3014" width="13.42578125" bestFit="1" customWidth="1"/>
    <col min="3015" max="3015" width="11.85546875" customWidth="1"/>
    <col min="3016" max="3016" width="7.42578125" customWidth="1"/>
    <col min="3017" max="3017" width="7.28515625" customWidth="1"/>
    <col min="3018" max="3018" width="7" customWidth="1"/>
    <col min="3019" max="3019" width="5.28515625" bestFit="1" customWidth="1"/>
    <col min="3020" max="3020" width="6.140625" bestFit="1" customWidth="1"/>
    <col min="3021" max="3021" width="6.85546875" customWidth="1"/>
    <col min="3022" max="3022" width="7.5703125" customWidth="1"/>
    <col min="3023" max="3023" width="7" customWidth="1"/>
    <col min="3024" max="3024" width="6.140625" bestFit="1" customWidth="1"/>
    <col min="3025" max="3025" width="6.42578125" customWidth="1"/>
    <col min="3269" max="3269" width="12" customWidth="1"/>
    <col min="3270" max="3270" width="13.42578125" bestFit="1" customWidth="1"/>
    <col min="3271" max="3271" width="11.85546875" customWidth="1"/>
    <col min="3272" max="3272" width="7.42578125" customWidth="1"/>
    <col min="3273" max="3273" width="7.28515625" customWidth="1"/>
    <col min="3274" max="3274" width="7" customWidth="1"/>
    <col min="3275" max="3275" width="5.28515625" bestFit="1" customWidth="1"/>
    <col min="3276" max="3276" width="6.140625" bestFit="1" customWidth="1"/>
    <col min="3277" max="3277" width="6.85546875" customWidth="1"/>
    <col min="3278" max="3278" width="7.5703125" customWidth="1"/>
    <col min="3279" max="3279" width="7" customWidth="1"/>
    <col min="3280" max="3280" width="6.140625" bestFit="1" customWidth="1"/>
    <col min="3281" max="3281" width="6.42578125" customWidth="1"/>
    <col min="3525" max="3525" width="12" customWidth="1"/>
    <col min="3526" max="3526" width="13.42578125" bestFit="1" customWidth="1"/>
    <col min="3527" max="3527" width="11.85546875" customWidth="1"/>
    <col min="3528" max="3528" width="7.42578125" customWidth="1"/>
    <col min="3529" max="3529" width="7.28515625" customWidth="1"/>
    <col min="3530" max="3530" width="7" customWidth="1"/>
    <col min="3531" max="3531" width="5.28515625" bestFit="1" customWidth="1"/>
    <col min="3532" max="3532" width="6.140625" bestFit="1" customWidth="1"/>
    <col min="3533" max="3533" width="6.85546875" customWidth="1"/>
    <col min="3534" max="3534" width="7.5703125" customWidth="1"/>
    <col min="3535" max="3535" width="7" customWidth="1"/>
    <col min="3536" max="3536" width="6.140625" bestFit="1" customWidth="1"/>
    <col min="3537" max="3537" width="6.42578125" customWidth="1"/>
    <col min="3781" max="3781" width="12" customWidth="1"/>
    <col min="3782" max="3782" width="13.42578125" bestFit="1" customWidth="1"/>
    <col min="3783" max="3783" width="11.85546875" customWidth="1"/>
    <col min="3784" max="3784" width="7.42578125" customWidth="1"/>
    <col min="3785" max="3785" width="7.28515625" customWidth="1"/>
    <col min="3786" max="3786" width="7" customWidth="1"/>
    <col min="3787" max="3787" width="5.28515625" bestFit="1" customWidth="1"/>
    <col min="3788" max="3788" width="6.140625" bestFit="1" customWidth="1"/>
    <col min="3789" max="3789" width="6.85546875" customWidth="1"/>
    <col min="3790" max="3790" width="7.5703125" customWidth="1"/>
    <col min="3791" max="3791" width="7" customWidth="1"/>
    <col min="3792" max="3792" width="6.140625" bestFit="1" customWidth="1"/>
    <col min="3793" max="3793" width="6.42578125" customWidth="1"/>
    <col min="4037" max="4037" width="12" customWidth="1"/>
    <col min="4038" max="4038" width="13.42578125" bestFit="1" customWidth="1"/>
    <col min="4039" max="4039" width="11.85546875" customWidth="1"/>
    <col min="4040" max="4040" width="7.42578125" customWidth="1"/>
    <col min="4041" max="4041" width="7.28515625" customWidth="1"/>
    <col min="4042" max="4042" width="7" customWidth="1"/>
    <col min="4043" max="4043" width="5.28515625" bestFit="1" customWidth="1"/>
    <col min="4044" max="4044" width="6.140625" bestFit="1" customWidth="1"/>
    <col min="4045" max="4045" width="6.85546875" customWidth="1"/>
    <col min="4046" max="4046" width="7.5703125" customWidth="1"/>
    <col min="4047" max="4047" width="7" customWidth="1"/>
    <col min="4048" max="4048" width="6.140625" bestFit="1" customWidth="1"/>
    <col min="4049" max="4049" width="6.42578125" customWidth="1"/>
    <col min="4293" max="4293" width="12" customWidth="1"/>
    <col min="4294" max="4294" width="13.42578125" bestFit="1" customWidth="1"/>
    <col min="4295" max="4295" width="11.85546875" customWidth="1"/>
    <col min="4296" max="4296" width="7.42578125" customWidth="1"/>
    <col min="4297" max="4297" width="7.28515625" customWidth="1"/>
    <col min="4298" max="4298" width="7" customWidth="1"/>
    <col min="4299" max="4299" width="5.28515625" bestFit="1" customWidth="1"/>
    <col min="4300" max="4300" width="6.140625" bestFit="1" customWidth="1"/>
    <col min="4301" max="4301" width="6.85546875" customWidth="1"/>
    <col min="4302" max="4302" width="7.5703125" customWidth="1"/>
    <col min="4303" max="4303" width="7" customWidth="1"/>
    <col min="4304" max="4304" width="6.140625" bestFit="1" customWidth="1"/>
    <col min="4305" max="4305" width="6.42578125" customWidth="1"/>
    <col min="4549" max="4549" width="12" customWidth="1"/>
    <col min="4550" max="4550" width="13.42578125" bestFit="1" customWidth="1"/>
    <col min="4551" max="4551" width="11.85546875" customWidth="1"/>
    <col min="4552" max="4552" width="7.42578125" customWidth="1"/>
    <col min="4553" max="4553" width="7.28515625" customWidth="1"/>
    <col min="4554" max="4554" width="7" customWidth="1"/>
    <col min="4555" max="4555" width="5.28515625" bestFit="1" customWidth="1"/>
    <col min="4556" max="4556" width="6.140625" bestFit="1" customWidth="1"/>
    <col min="4557" max="4557" width="6.85546875" customWidth="1"/>
    <col min="4558" max="4558" width="7.5703125" customWidth="1"/>
    <col min="4559" max="4559" width="7" customWidth="1"/>
    <col min="4560" max="4560" width="6.140625" bestFit="1" customWidth="1"/>
    <col min="4561" max="4561" width="6.42578125" customWidth="1"/>
    <col min="4805" max="4805" width="12" customWidth="1"/>
    <col min="4806" max="4806" width="13.42578125" bestFit="1" customWidth="1"/>
    <col min="4807" max="4807" width="11.85546875" customWidth="1"/>
    <col min="4808" max="4808" width="7.42578125" customWidth="1"/>
    <col min="4809" max="4809" width="7.28515625" customWidth="1"/>
    <col min="4810" max="4810" width="7" customWidth="1"/>
    <col min="4811" max="4811" width="5.28515625" bestFit="1" customWidth="1"/>
    <col min="4812" max="4812" width="6.140625" bestFit="1" customWidth="1"/>
    <col min="4813" max="4813" width="6.85546875" customWidth="1"/>
    <col min="4814" max="4814" width="7.5703125" customWidth="1"/>
    <col min="4815" max="4815" width="7" customWidth="1"/>
    <col min="4816" max="4816" width="6.140625" bestFit="1" customWidth="1"/>
    <col min="4817" max="4817" width="6.42578125" customWidth="1"/>
    <col min="5061" max="5061" width="12" customWidth="1"/>
    <col min="5062" max="5062" width="13.42578125" bestFit="1" customWidth="1"/>
    <col min="5063" max="5063" width="11.85546875" customWidth="1"/>
    <col min="5064" max="5064" width="7.42578125" customWidth="1"/>
    <col min="5065" max="5065" width="7.28515625" customWidth="1"/>
    <col min="5066" max="5066" width="7" customWidth="1"/>
    <col min="5067" max="5067" width="5.28515625" bestFit="1" customWidth="1"/>
    <col min="5068" max="5068" width="6.140625" bestFit="1" customWidth="1"/>
    <col min="5069" max="5069" width="6.85546875" customWidth="1"/>
    <col min="5070" max="5070" width="7.5703125" customWidth="1"/>
    <col min="5071" max="5071" width="7" customWidth="1"/>
    <col min="5072" max="5072" width="6.140625" bestFit="1" customWidth="1"/>
    <col min="5073" max="5073" width="6.42578125" customWidth="1"/>
    <col min="5317" max="5317" width="12" customWidth="1"/>
    <col min="5318" max="5318" width="13.42578125" bestFit="1" customWidth="1"/>
    <col min="5319" max="5319" width="11.85546875" customWidth="1"/>
    <col min="5320" max="5320" width="7.42578125" customWidth="1"/>
    <col min="5321" max="5321" width="7.28515625" customWidth="1"/>
    <col min="5322" max="5322" width="7" customWidth="1"/>
    <col min="5323" max="5323" width="5.28515625" bestFit="1" customWidth="1"/>
    <col min="5324" max="5324" width="6.140625" bestFit="1" customWidth="1"/>
    <col min="5325" max="5325" width="6.85546875" customWidth="1"/>
    <col min="5326" max="5326" width="7.5703125" customWidth="1"/>
    <col min="5327" max="5327" width="7" customWidth="1"/>
    <col min="5328" max="5328" width="6.140625" bestFit="1" customWidth="1"/>
    <col min="5329" max="5329" width="6.42578125" customWidth="1"/>
    <col min="5573" max="5573" width="12" customWidth="1"/>
    <col min="5574" max="5574" width="13.42578125" bestFit="1" customWidth="1"/>
    <col min="5575" max="5575" width="11.85546875" customWidth="1"/>
    <col min="5576" max="5576" width="7.42578125" customWidth="1"/>
    <col min="5577" max="5577" width="7.28515625" customWidth="1"/>
    <col min="5578" max="5578" width="7" customWidth="1"/>
    <col min="5579" max="5579" width="5.28515625" bestFit="1" customWidth="1"/>
    <col min="5580" max="5580" width="6.140625" bestFit="1" customWidth="1"/>
    <col min="5581" max="5581" width="6.85546875" customWidth="1"/>
    <col min="5582" max="5582" width="7.5703125" customWidth="1"/>
    <col min="5583" max="5583" width="7" customWidth="1"/>
    <col min="5584" max="5584" width="6.140625" bestFit="1" customWidth="1"/>
    <col min="5585" max="5585" width="6.42578125" customWidth="1"/>
    <col min="5829" max="5829" width="12" customWidth="1"/>
    <col min="5830" max="5830" width="13.42578125" bestFit="1" customWidth="1"/>
    <col min="5831" max="5831" width="11.85546875" customWidth="1"/>
    <col min="5832" max="5832" width="7.42578125" customWidth="1"/>
    <col min="5833" max="5833" width="7.28515625" customWidth="1"/>
    <col min="5834" max="5834" width="7" customWidth="1"/>
    <col min="5835" max="5835" width="5.28515625" bestFit="1" customWidth="1"/>
    <col min="5836" max="5836" width="6.140625" bestFit="1" customWidth="1"/>
    <col min="5837" max="5837" width="6.85546875" customWidth="1"/>
    <col min="5838" max="5838" width="7.5703125" customWidth="1"/>
    <col min="5839" max="5839" width="7" customWidth="1"/>
    <col min="5840" max="5840" width="6.140625" bestFit="1" customWidth="1"/>
    <col min="5841" max="5841" width="6.42578125" customWidth="1"/>
    <col min="6085" max="6085" width="12" customWidth="1"/>
    <col min="6086" max="6086" width="13.42578125" bestFit="1" customWidth="1"/>
    <col min="6087" max="6087" width="11.85546875" customWidth="1"/>
    <col min="6088" max="6088" width="7.42578125" customWidth="1"/>
    <col min="6089" max="6089" width="7.28515625" customWidth="1"/>
    <col min="6090" max="6090" width="7" customWidth="1"/>
    <col min="6091" max="6091" width="5.28515625" bestFit="1" customWidth="1"/>
    <col min="6092" max="6092" width="6.140625" bestFit="1" customWidth="1"/>
    <col min="6093" max="6093" width="6.85546875" customWidth="1"/>
    <col min="6094" max="6094" width="7.5703125" customWidth="1"/>
    <col min="6095" max="6095" width="7" customWidth="1"/>
    <col min="6096" max="6096" width="6.140625" bestFit="1" customWidth="1"/>
    <col min="6097" max="6097" width="6.42578125" customWidth="1"/>
    <col min="6341" max="6341" width="12" customWidth="1"/>
    <col min="6342" max="6342" width="13.42578125" bestFit="1" customWidth="1"/>
    <col min="6343" max="6343" width="11.85546875" customWidth="1"/>
    <col min="6344" max="6344" width="7.42578125" customWidth="1"/>
    <col min="6345" max="6345" width="7.28515625" customWidth="1"/>
    <col min="6346" max="6346" width="7" customWidth="1"/>
    <col min="6347" max="6347" width="5.28515625" bestFit="1" customWidth="1"/>
    <col min="6348" max="6348" width="6.140625" bestFit="1" customWidth="1"/>
    <col min="6349" max="6349" width="6.85546875" customWidth="1"/>
    <col min="6350" max="6350" width="7.5703125" customWidth="1"/>
    <col min="6351" max="6351" width="7" customWidth="1"/>
    <col min="6352" max="6352" width="6.140625" bestFit="1" customWidth="1"/>
    <col min="6353" max="6353" width="6.42578125" customWidth="1"/>
    <col min="6597" max="6597" width="12" customWidth="1"/>
    <col min="6598" max="6598" width="13.42578125" bestFit="1" customWidth="1"/>
    <col min="6599" max="6599" width="11.85546875" customWidth="1"/>
    <col min="6600" max="6600" width="7.42578125" customWidth="1"/>
    <col min="6601" max="6601" width="7.28515625" customWidth="1"/>
    <col min="6602" max="6602" width="7" customWidth="1"/>
    <col min="6603" max="6603" width="5.28515625" bestFit="1" customWidth="1"/>
    <col min="6604" max="6604" width="6.140625" bestFit="1" customWidth="1"/>
    <col min="6605" max="6605" width="6.85546875" customWidth="1"/>
    <col min="6606" max="6606" width="7.5703125" customWidth="1"/>
    <col min="6607" max="6607" width="7" customWidth="1"/>
    <col min="6608" max="6608" width="6.140625" bestFit="1" customWidth="1"/>
    <col min="6609" max="6609" width="6.42578125" customWidth="1"/>
    <col min="6853" max="6853" width="12" customWidth="1"/>
    <col min="6854" max="6854" width="13.42578125" bestFit="1" customWidth="1"/>
    <col min="6855" max="6855" width="11.85546875" customWidth="1"/>
    <col min="6856" max="6856" width="7.42578125" customWidth="1"/>
    <col min="6857" max="6857" width="7.28515625" customWidth="1"/>
    <col min="6858" max="6858" width="7" customWidth="1"/>
    <col min="6859" max="6859" width="5.28515625" bestFit="1" customWidth="1"/>
    <col min="6860" max="6860" width="6.140625" bestFit="1" customWidth="1"/>
    <col min="6861" max="6861" width="6.85546875" customWidth="1"/>
    <col min="6862" max="6862" width="7.5703125" customWidth="1"/>
    <col min="6863" max="6863" width="7" customWidth="1"/>
    <col min="6864" max="6864" width="6.140625" bestFit="1" customWidth="1"/>
    <col min="6865" max="6865" width="6.42578125" customWidth="1"/>
    <col min="7109" max="7109" width="12" customWidth="1"/>
    <col min="7110" max="7110" width="13.42578125" bestFit="1" customWidth="1"/>
    <col min="7111" max="7111" width="11.85546875" customWidth="1"/>
    <col min="7112" max="7112" width="7.42578125" customWidth="1"/>
    <col min="7113" max="7113" width="7.28515625" customWidth="1"/>
    <col min="7114" max="7114" width="7" customWidth="1"/>
    <col min="7115" max="7115" width="5.28515625" bestFit="1" customWidth="1"/>
    <col min="7116" max="7116" width="6.140625" bestFit="1" customWidth="1"/>
    <col min="7117" max="7117" width="6.85546875" customWidth="1"/>
    <col min="7118" max="7118" width="7.5703125" customWidth="1"/>
    <col min="7119" max="7119" width="7" customWidth="1"/>
    <col min="7120" max="7120" width="6.140625" bestFit="1" customWidth="1"/>
    <col min="7121" max="7121" width="6.42578125" customWidth="1"/>
    <col min="7365" max="7365" width="12" customWidth="1"/>
    <col min="7366" max="7366" width="13.42578125" bestFit="1" customWidth="1"/>
    <col min="7367" max="7367" width="11.85546875" customWidth="1"/>
    <col min="7368" max="7368" width="7.42578125" customWidth="1"/>
    <col min="7369" max="7369" width="7.28515625" customWidth="1"/>
    <col min="7370" max="7370" width="7" customWidth="1"/>
    <col min="7371" max="7371" width="5.28515625" bestFit="1" customWidth="1"/>
    <col min="7372" max="7372" width="6.140625" bestFit="1" customWidth="1"/>
    <col min="7373" max="7373" width="6.85546875" customWidth="1"/>
    <col min="7374" max="7374" width="7.5703125" customWidth="1"/>
    <col min="7375" max="7375" width="7" customWidth="1"/>
    <col min="7376" max="7376" width="6.140625" bestFit="1" customWidth="1"/>
    <col min="7377" max="7377" width="6.42578125" customWidth="1"/>
    <col min="7621" max="7621" width="12" customWidth="1"/>
    <col min="7622" max="7622" width="13.42578125" bestFit="1" customWidth="1"/>
    <col min="7623" max="7623" width="11.85546875" customWidth="1"/>
    <col min="7624" max="7624" width="7.42578125" customWidth="1"/>
    <col min="7625" max="7625" width="7.28515625" customWidth="1"/>
    <col min="7626" max="7626" width="7" customWidth="1"/>
    <col min="7627" max="7627" width="5.28515625" bestFit="1" customWidth="1"/>
    <col min="7628" max="7628" width="6.140625" bestFit="1" customWidth="1"/>
    <col min="7629" max="7629" width="6.85546875" customWidth="1"/>
    <col min="7630" max="7630" width="7.5703125" customWidth="1"/>
    <col min="7631" max="7631" width="7" customWidth="1"/>
    <col min="7632" max="7632" width="6.140625" bestFit="1" customWidth="1"/>
    <col min="7633" max="7633" width="6.42578125" customWidth="1"/>
    <col min="7877" max="7877" width="12" customWidth="1"/>
    <col min="7878" max="7878" width="13.42578125" bestFit="1" customWidth="1"/>
    <col min="7879" max="7879" width="11.85546875" customWidth="1"/>
    <col min="7880" max="7880" width="7.42578125" customWidth="1"/>
    <col min="7881" max="7881" width="7.28515625" customWidth="1"/>
    <col min="7882" max="7882" width="7" customWidth="1"/>
    <col min="7883" max="7883" width="5.28515625" bestFit="1" customWidth="1"/>
    <col min="7884" max="7884" width="6.140625" bestFit="1" customWidth="1"/>
    <col min="7885" max="7885" width="6.85546875" customWidth="1"/>
    <col min="7886" max="7886" width="7.5703125" customWidth="1"/>
    <col min="7887" max="7887" width="7" customWidth="1"/>
    <col min="7888" max="7888" width="6.140625" bestFit="1" customWidth="1"/>
    <col min="7889" max="7889" width="6.42578125" customWidth="1"/>
    <col min="8133" max="8133" width="12" customWidth="1"/>
    <col min="8134" max="8134" width="13.42578125" bestFit="1" customWidth="1"/>
    <col min="8135" max="8135" width="11.85546875" customWidth="1"/>
    <col min="8136" max="8136" width="7.42578125" customWidth="1"/>
    <col min="8137" max="8137" width="7.28515625" customWidth="1"/>
    <col min="8138" max="8138" width="7" customWidth="1"/>
    <col min="8139" max="8139" width="5.28515625" bestFit="1" customWidth="1"/>
    <col min="8140" max="8140" width="6.140625" bestFit="1" customWidth="1"/>
    <col min="8141" max="8141" width="6.85546875" customWidth="1"/>
    <col min="8142" max="8142" width="7.5703125" customWidth="1"/>
    <col min="8143" max="8143" width="7" customWidth="1"/>
    <col min="8144" max="8144" width="6.140625" bestFit="1" customWidth="1"/>
    <col min="8145" max="8145" width="6.42578125" customWidth="1"/>
    <col min="8389" max="8389" width="12" customWidth="1"/>
    <col min="8390" max="8390" width="13.42578125" bestFit="1" customWidth="1"/>
    <col min="8391" max="8391" width="11.85546875" customWidth="1"/>
    <col min="8392" max="8392" width="7.42578125" customWidth="1"/>
    <col min="8393" max="8393" width="7.28515625" customWidth="1"/>
    <col min="8394" max="8394" width="7" customWidth="1"/>
    <col min="8395" max="8395" width="5.28515625" bestFit="1" customWidth="1"/>
    <col min="8396" max="8396" width="6.140625" bestFit="1" customWidth="1"/>
    <col min="8397" max="8397" width="6.85546875" customWidth="1"/>
    <col min="8398" max="8398" width="7.5703125" customWidth="1"/>
    <col min="8399" max="8399" width="7" customWidth="1"/>
    <col min="8400" max="8400" width="6.140625" bestFit="1" customWidth="1"/>
    <col min="8401" max="8401" width="6.42578125" customWidth="1"/>
    <col min="8645" max="8645" width="12" customWidth="1"/>
    <col min="8646" max="8646" width="13.42578125" bestFit="1" customWidth="1"/>
    <col min="8647" max="8647" width="11.85546875" customWidth="1"/>
    <col min="8648" max="8648" width="7.42578125" customWidth="1"/>
    <col min="8649" max="8649" width="7.28515625" customWidth="1"/>
    <col min="8650" max="8650" width="7" customWidth="1"/>
    <col min="8651" max="8651" width="5.28515625" bestFit="1" customWidth="1"/>
    <col min="8652" max="8652" width="6.140625" bestFit="1" customWidth="1"/>
    <col min="8653" max="8653" width="6.85546875" customWidth="1"/>
    <col min="8654" max="8654" width="7.5703125" customWidth="1"/>
    <col min="8655" max="8655" width="7" customWidth="1"/>
    <col min="8656" max="8656" width="6.140625" bestFit="1" customWidth="1"/>
    <col min="8657" max="8657" width="6.42578125" customWidth="1"/>
    <col min="8901" max="8901" width="12" customWidth="1"/>
    <col min="8902" max="8902" width="13.42578125" bestFit="1" customWidth="1"/>
    <col min="8903" max="8903" width="11.85546875" customWidth="1"/>
    <col min="8904" max="8904" width="7.42578125" customWidth="1"/>
    <col min="8905" max="8905" width="7.28515625" customWidth="1"/>
    <col min="8906" max="8906" width="7" customWidth="1"/>
    <col min="8907" max="8907" width="5.28515625" bestFit="1" customWidth="1"/>
    <col min="8908" max="8908" width="6.140625" bestFit="1" customWidth="1"/>
    <col min="8909" max="8909" width="6.85546875" customWidth="1"/>
    <col min="8910" max="8910" width="7.5703125" customWidth="1"/>
    <col min="8911" max="8911" width="7" customWidth="1"/>
    <col min="8912" max="8912" width="6.140625" bestFit="1" customWidth="1"/>
    <col min="8913" max="8913" width="6.42578125" customWidth="1"/>
    <col min="9157" max="9157" width="12" customWidth="1"/>
    <col min="9158" max="9158" width="13.42578125" bestFit="1" customWidth="1"/>
    <col min="9159" max="9159" width="11.85546875" customWidth="1"/>
    <col min="9160" max="9160" width="7.42578125" customWidth="1"/>
    <col min="9161" max="9161" width="7.28515625" customWidth="1"/>
    <col min="9162" max="9162" width="7" customWidth="1"/>
    <col min="9163" max="9163" width="5.28515625" bestFit="1" customWidth="1"/>
    <col min="9164" max="9164" width="6.140625" bestFit="1" customWidth="1"/>
    <col min="9165" max="9165" width="6.85546875" customWidth="1"/>
    <col min="9166" max="9166" width="7.5703125" customWidth="1"/>
    <col min="9167" max="9167" width="7" customWidth="1"/>
    <col min="9168" max="9168" width="6.140625" bestFit="1" customWidth="1"/>
    <col min="9169" max="9169" width="6.42578125" customWidth="1"/>
    <col min="9413" max="9413" width="12" customWidth="1"/>
    <col min="9414" max="9414" width="13.42578125" bestFit="1" customWidth="1"/>
    <col min="9415" max="9415" width="11.85546875" customWidth="1"/>
    <col min="9416" max="9416" width="7.42578125" customWidth="1"/>
    <col min="9417" max="9417" width="7.28515625" customWidth="1"/>
    <col min="9418" max="9418" width="7" customWidth="1"/>
    <col min="9419" max="9419" width="5.28515625" bestFit="1" customWidth="1"/>
    <col min="9420" max="9420" width="6.140625" bestFit="1" customWidth="1"/>
    <col min="9421" max="9421" width="6.85546875" customWidth="1"/>
    <col min="9422" max="9422" width="7.5703125" customWidth="1"/>
    <col min="9423" max="9423" width="7" customWidth="1"/>
    <col min="9424" max="9424" width="6.140625" bestFit="1" customWidth="1"/>
    <col min="9425" max="9425" width="6.42578125" customWidth="1"/>
    <col min="9669" max="9669" width="12" customWidth="1"/>
    <col min="9670" max="9670" width="13.42578125" bestFit="1" customWidth="1"/>
    <col min="9671" max="9671" width="11.85546875" customWidth="1"/>
    <col min="9672" max="9672" width="7.42578125" customWidth="1"/>
    <col min="9673" max="9673" width="7.28515625" customWidth="1"/>
    <col min="9674" max="9674" width="7" customWidth="1"/>
    <col min="9675" max="9675" width="5.28515625" bestFit="1" customWidth="1"/>
    <col min="9676" max="9676" width="6.140625" bestFit="1" customWidth="1"/>
    <col min="9677" max="9677" width="6.85546875" customWidth="1"/>
    <col min="9678" max="9678" width="7.5703125" customWidth="1"/>
    <col min="9679" max="9679" width="7" customWidth="1"/>
    <col min="9680" max="9680" width="6.140625" bestFit="1" customWidth="1"/>
    <col min="9681" max="9681" width="6.42578125" customWidth="1"/>
    <col min="9925" max="9925" width="12" customWidth="1"/>
    <col min="9926" max="9926" width="13.42578125" bestFit="1" customWidth="1"/>
    <col min="9927" max="9927" width="11.85546875" customWidth="1"/>
    <col min="9928" max="9928" width="7.42578125" customWidth="1"/>
    <col min="9929" max="9929" width="7.28515625" customWidth="1"/>
    <col min="9930" max="9930" width="7" customWidth="1"/>
    <col min="9931" max="9931" width="5.28515625" bestFit="1" customWidth="1"/>
    <col min="9932" max="9932" width="6.140625" bestFit="1" customWidth="1"/>
    <col min="9933" max="9933" width="6.85546875" customWidth="1"/>
    <col min="9934" max="9934" width="7.5703125" customWidth="1"/>
    <col min="9935" max="9935" width="7" customWidth="1"/>
    <col min="9936" max="9936" width="6.140625" bestFit="1" customWidth="1"/>
    <col min="9937" max="9937" width="6.42578125" customWidth="1"/>
    <col min="10181" max="10181" width="12" customWidth="1"/>
    <col min="10182" max="10182" width="13.42578125" bestFit="1" customWidth="1"/>
    <col min="10183" max="10183" width="11.85546875" customWidth="1"/>
    <col min="10184" max="10184" width="7.42578125" customWidth="1"/>
    <col min="10185" max="10185" width="7.28515625" customWidth="1"/>
    <col min="10186" max="10186" width="7" customWidth="1"/>
    <col min="10187" max="10187" width="5.28515625" bestFit="1" customWidth="1"/>
    <col min="10188" max="10188" width="6.140625" bestFit="1" customWidth="1"/>
    <col min="10189" max="10189" width="6.85546875" customWidth="1"/>
    <col min="10190" max="10190" width="7.5703125" customWidth="1"/>
    <col min="10191" max="10191" width="7" customWidth="1"/>
    <col min="10192" max="10192" width="6.140625" bestFit="1" customWidth="1"/>
    <col min="10193" max="10193" width="6.42578125" customWidth="1"/>
    <col min="10437" max="10437" width="12" customWidth="1"/>
    <col min="10438" max="10438" width="13.42578125" bestFit="1" customWidth="1"/>
    <col min="10439" max="10439" width="11.85546875" customWidth="1"/>
    <col min="10440" max="10440" width="7.42578125" customWidth="1"/>
    <col min="10441" max="10441" width="7.28515625" customWidth="1"/>
    <col min="10442" max="10442" width="7" customWidth="1"/>
    <col min="10443" max="10443" width="5.28515625" bestFit="1" customWidth="1"/>
    <col min="10444" max="10444" width="6.140625" bestFit="1" customWidth="1"/>
    <col min="10445" max="10445" width="6.85546875" customWidth="1"/>
    <col min="10446" max="10446" width="7.5703125" customWidth="1"/>
    <col min="10447" max="10447" width="7" customWidth="1"/>
    <col min="10448" max="10448" width="6.140625" bestFit="1" customWidth="1"/>
    <col min="10449" max="10449" width="6.42578125" customWidth="1"/>
    <col min="10693" max="10693" width="12" customWidth="1"/>
    <col min="10694" max="10694" width="13.42578125" bestFit="1" customWidth="1"/>
    <col min="10695" max="10695" width="11.85546875" customWidth="1"/>
    <col min="10696" max="10696" width="7.42578125" customWidth="1"/>
    <col min="10697" max="10697" width="7.28515625" customWidth="1"/>
    <col min="10698" max="10698" width="7" customWidth="1"/>
    <col min="10699" max="10699" width="5.28515625" bestFit="1" customWidth="1"/>
    <col min="10700" max="10700" width="6.140625" bestFit="1" customWidth="1"/>
    <col min="10701" max="10701" width="6.85546875" customWidth="1"/>
    <col min="10702" max="10702" width="7.5703125" customWidth="1"/>
    <col min="10703" max="10703" width="7" customWidth="1"/>
    <col min="10704" max="10704" width="6.140625" bestFit="1" customWidth="1"/>
    <col min="10705" max="10705" width="6.42578125" customWidth="1"/>
    <col min="10949" max="10949" width="12" customWidth="1"/>
    <col min="10950" max="10950" width="13.42578125" bestFit="1" customWidth="1"/>
    <col min="10951" max="10951" width="11.85546875" customWidth="1"/>
    <col min="10952" max="10952" width="7.42578125" customWidth="1"/>
    <col min="10953" max="10953" width="7.28515625" customWidth="1"/>
    <col min="10954" max="10954" width="7" customWidth="1"/>
    <col min="10955" max="10955" width="5.28515625" bestFit="1" customWidth="1"/>
    <col min="10956" max="10956" width="6.140625" bestFit="1" customWidth="1"/>
    <col min="10957" max="10957" width="6.85546875" customWidth="1"/>
    <col min="10958" max="10958" width="7.5703125" customWidth="1"/>
    <col min="10959" max="10959" width="7" customWidth="1"/>
    <col min="10960" max="10960" width="6.140625" bestFit="1" customWidth="1"/>
    <col min="10961" max="10961" width="6.42578125" customWidth="1"/>
    <col min="11205" max="11205" width="12" customWidth="1"/>
    <col min="11206" max="11206" width="13.42578125" bestFit="1" customWidth="1"/>
    <col min="11207" max="11207" width="11.85546875" customWidth="1"/>
    <col min="11208" max="11208" width="7.42578125" customWidth="1"/>
    <col min="11209" max="11209" width="7.28515625" customWidth="1"/>
    <col min="11210" max="11210" width="7" customWidth="1"/>
    <col min="11211" max="11211" width="5.28515625" bestFit="1" customWidth="1"/>
    <col min="11212" max="11212" width="6.140625" bestFit="1" customWidth="1"/>
    <col min="11213" max="11213" width="6.85546875" customWidth="1"/>
    <col min="11214" max="11214" width="7.5703125" customWidth="1"/>
    <col min="11215" max="11215" width="7" customWidth="1"/>
    <col min="11216" max="11216" width="6.140625" bestFit="1" customWidth="1"/>
    <col min="11217" max="11217" width="6.42578125" customWidth="1"/>
    <col min="11461" max="11461" width="12" customWidth="1"/>
    <col min="11462" max="11462" width="13.42578125" bestFit="1" customWidth="1"/>
    <col min="11463" max="11463" width="11.85546875" customWidth="1"/>
    <col min="11464" max="11464" width="7.42578125" customWidth="1"/>
    <col min="11465" max="11465" width="7.28515625" customWidth="1"/>
    <col min="11466" max="11466" width="7" customWidth="1"/>
    <col min="11467" max="11467" width="5.28515625" bestFit="1" customWidth="1"/>
    <col min="11468" max="11468" width="6.140625" bestFit="1" customWidth="1"/>
    <col min="11469" max="11469" width="6.85546875" customWidth="1"/>
    <col min="11470" max="11470" width="7.5703125" customWidth="1"/>
    <col min="11471" max="11471" width="7" customWidth="1"/>
    <col min="11472" max="11472" width="6.140625" bestFit="1" customWidth="1"/>
    <col min="11473" max="11473" width="6.42578125" customWidth="1"/>
    <col min="11717" max="11717" width="12" customWidth="1"/>
    <col min="11718" max="11718" width="13.42578125" bestFit="1" customWidth="1"/>
    <col min="11719" max="11719" width="11.85546875" customWidth="1"/>
    <col min="11720" max="11720" width="7.42578125" customWidth="1"/>
    <col min="11721" max="11721" width="7.28515625" customWidth="1"/>
    <col min="11722" max="11722" width="7" customWidth="1"/>
    <col min="11723" max="11723" width="5.28515625" bestFit="1" customWidth="1"/>
    <col min="11724" max="11724" width="6.140625" bestFit="1" customWidth="1"/>
    <col min="11725" max="11725" width="6.85546875" customWidth="1"/>
    <col min="11726" max="11726" width="7.5703125" customWidth="1"/>
    <col min="11727" max="11727" width="7" customWidth="1"/>
    <col min="11728" max="11728" width="6.140625" bestFit="1" customWidth="1"/>
    <col min="11729" max="11729" width="6.42578125" customWidth="1"/>
    <col min="11973" max="11973" width="12" customWidth="1"/>
    <col min="11974" max="11974" width="13.42578125" bestFit="1" customWidth="1"/>
    <col min="11975" max="11975" width="11.85546875" customWidth="1"/>
    <col min="11976" max="11976" width="7.42578125" customWidth="1"/>
    <col min="11977" max="11977" width="7.28515625" customWidth="1"/>
    <col min="11978" max="11978" width="7" customWidth="1"/>
    <col min="11979" max="11979" width="5.28515625" bestFit="1" customWidth="1"/>
    <col min="11980" max="11980" width="6.140625" bestFit="1" customWidth="1"/>
    <col min="11981" max="11981" width="6.85546875" customWidth="1"/>
    <col min="11982" max="11982" width="7.5703125" customWidth="1"/>
    <col min="11983" max="11983" width="7" customWidth="1"/>
    <col min="11984" max="11984" width="6.140625" bestFit="1" customWidth="1"/>
    <col min="11985" max="11985" width="6.42578125" customWidth="1"/>
    <col min="12229" max="12229" width="12" customWidth="1"/>
    <col min="12230" max="12230" width="13.42578125" bestFit="1" customWidth="1"/>
    <col min="12231" max="12231" width="11.85546875" customWidth="1"/>
    <col min="12232" max="12232" width="7.42578125" customWidth="1"/>
    <col min="12233" max="12233" width="7.28515625" customWidth="1"/>
    <col min="12234" max="12234" width="7" customWidth="1"/>
    <col min="12235" max="12235" width="5.28515625" bestFit="1" customWidth="1"/>
    <col min="12236" max="12236" width="6.140625" bestFit="1" customWidth="1"/>
    <col min="12237" max="12237" width="6.85546875" customWidth="1"/>
    <col min="12238" max="12238" width="7.5703125" customWidth="1"/>
    <col min="12239" max="12239" width="7" customWidth="1"/>
    <col min="12240" max="12240" width="6.140625" bestFit="1" customWidth="1"/>
    <col min="12241" max="12241" width="6.42578125" customWidth="1"/>
    <col min="12485" max="12485" width="12" customWidth="1"/>
    <col min="12486" max="12486" width="13.42578125" bestFit="1" customWidth="1"/>
    <col min="12487" max="12487" width="11.85546875" customWidth="1"/>
    <col min="12488" max="12488" width="7.42578125" customWidth="1"/>
    <col min="12489" max="12489" width="7.28515625" customWidth="1"/>
    <col min="12490" max="12490" width="7" customWidth="1"/>
    <col min="12491" max="12491" width="5.28515625" bestFit="1" customWidth="1"/>
    <col min="12492" max="12492" width="6.140625" bestFit="1" customWidth="1"/>
    <col min="12493" max="12493" width="6.85546875" customWidth="1"/>
    <col min="12494" max="12494" width="7.5703125" customWidth="1"/>
    <col min="12495" max="12495" width="7" customWidth="1"/>
    <col min="12496" max="12496" width="6.140625" bestFit="1" customWidth="1"/>
    <col min="12497" max="12497" width="6.42578125" customWidth="1"/>
    <col min="12741" max="12741" width="12" customWidth="1"/>
    <col min="12742" max="12742" width="13.42578125" bestFit="1" customWidth="1"/>
    <col min="12743" max="12743" width="11.85546875" customWidth="1"/>
    <col min="12744" max="12744" width="7.42578125" customWidth="1"/>
    <col min="12745" max="12745" width="7.28515625" customWidth="1"/>
    <col min="12746" max="12746" width="7" customWidth="1"/>
    <col min="12747" max="12747" width="5.28515625" bestFit="1" customWidth="1"/>
    <col min="12748" max="12748" width="6.140625" bestFit="1" customWidth="1"/>
    <col min="12749" max="12749" width="6.85546875" customWidth="1"/>
    <col min="12750" max="12750" width="7.5703125" customWidth="1"/>
    <col min="12751" max="12751" width="7" customWidth="1"/>
    <col min="12752" max="12752" width="6.140625" bestFit="1" customWidth="1"/>
    <col min="12753" max="12753" width="6.42578125" customWidth="1"/>
    <col min="12997" max="12997" width="12" customWidth="1"/>
    <col min="12998" max="12998" width="13.42578125" bestFit="1" customWidth="1"/>
    <col min="12999" max="12999" width="11.85546875" customWidth="1"/>
    <col min="13000" max="13000" width="7.42578125" customWidth="1"/>
    <col min="13001" max="13001" width="7.28515625" customWidth="1"/>
    <col min="13002" max="13002" width="7" customWidth="1"/>
    <col min="13003" max="13003" width="5.28515625" bestFit="1" customWidth="1"/>
    <col min="13004" max="13004" width="6.140625" bestFit="1" customWidth="1"/>
    <col min="13005" max="13005" width="6.85546875" customWidth="1"/>
    <col min="13006" max="13006" width="7.5703125" customWidth="1"/>
    <col min="13007" max="13007" width="7" customWidth="1"/>
    <col min="13008" max="13008" width="6.140625" bestFit="1" customWidth="1"/>
    <col min="13009" max="13009" width="6.42578125" customWidth="1"/>
    <col min="13253" max="13253" width="12" customWidth="1"/>
    <col min="13254" max="13254" width="13.42578125" bestFit="1" customWidth="1"/>
    <col min="13255" max="13255" width="11.85546875" customWidth="1"/>
    <col min="13256" max="13256" width="7.42578125" customWidth="1"/>
    <col min="13257" max="13257" width="7.28515625" customWidth="1"/>
    <col min="13258" max="13258" width="7" customWidth="1"/>
    <col min="13259" max="13259" width="5.28515625" bestFit="1" customWidth="1"/>
    <col min="13260" max="13260" width="6.140625" bestFit="1" customWidth="1"/>
    <col min="13261" max="13261" width="6.85546875" customWidth="1"/>
    <col min="13262" max="13262" width="7.5703125" customWidth="1"/>
    <col min="13263" max="13263" width="7" customWidth="1"/>
    <col min="13264" max="13264" width="6.140625" bestFit="1" customWidth="1"/>
    <col min="13265" max="13265" width="6.42578125" customWidth="1"/>
    <col min="13509" max="13509" width="12" customWidth="1"/>
    <col min="13510" max="13510" width="13.42578125" bestFit="1" customWidth="1"/>
    <col min="13511" max="13511" width="11.85546875" customWidth="1"/>
    <col min="13512" max="13512" width="7.42578125" customWidth="1"/>
    <col min="13513" max="13513" width="7.28515625" customWidth="1"/>
    <col min="13514" max="13514" width="7" customWidth="1"/>
    <col min="13515" max="13515" width="5.28515625" bestFit="1" customWidth="1"/>
    <col min="13516" max="13516" width="6.140625" bestFit="1" customWidth="1"/>
    <col min="13517" max="13517" width="6.85546875" customWidth="1"/>
    <col min="13518" max="13518" width="7.5703125" customWidth="1"/>
    <col min="13519" max="13519" width="7" customWidth="1"/>
    <col min="13520" max="13520" width="6.140625" bestFit="1" customWidth="1"/>
    <col min="13521" max="13521" width="6.42578125" customWidth="1"/>
    <col min="13765" max="13765" width="12" customWidth="1"/>
    <col min="13766" max="13766" width="13.42578125" bestFit="1" customWidth="1"/>
    <col min="13767" max="13767" width="11.85546875" customWidth="1"/>
    <col min="13768" max="13768" width="7.42578125" customWidth="1"/>
    <col min="13769" max="13769" width="7.28515625" customWidth="1"/>
    <col min="13770" max="13770" width="7" customWidth="1"/>
    <col min="13771" max="13771" width="5.28515625" bestFit="1" customWidth="1"/>
    <col min="13772" max="13772" width="6.140625" bestFit="1" customWidth="1"/>
    <col min="13773" max="13773" width="6.85546875" customWidth="1"/>
    <col min="13774" max="13774" width="7.5703125" customWidth="1"/>
    <col min="13775" max="13775" width="7" customWidth="1"/>
    <col min="13776" max="13776" width="6.140625" bestFit="1" customWidth="1"/>
    <col min="13777" max="13777" width="6.42578125" customWidth="1"/>
    <col min="14021" max="14021" width="12" customWidth="1"/>
    <col min="14022" max="14022" width="13.42578125" bestFit="1" customWidth="1"/>
    <col min="14023" max="14023" width="11.85546875" customWidth="1"/>
    <col min="14024" max="14024" width="7.42578125" customWidth="1"/>
    <col min="14025" max="14025" width="7.28515625" customWidth="1"/>
    <col min="14026" max="14026" width="7" customWidth="1"/>
    <col min="14027" max="14027" width="5.28515625" bestFit="1" customWidth="1"/>
    <col min="14028" max="14028" width="6.140625" bestFit="1" customWidth="1"/>
    <col min="14029" max="14029" width="6.85546875" customWidth="1"/>
    <col min="14030" max="14030" width="7.5703125" customWidth="1"/>
    <col min="14031" max="14031" width="7" customWidth="1"/>
    <col min="14032" max="14032" width="6.140625" bestFit="1" customWidth="1"/>
    <col min="14033" max="14033" width="6.42578125" customWidth="1"/>
    <col min="14277" max="14277" width="12" customWidth="1"/>
    <col min="14278" max="14278" width="13.42578125" bestFit="1" customWidth="1"/>
    <col min="14279" max="14279" width="11.85546875" customWidth="1"/>
    <col min="14280" max="14280" width="7.42578125" customWidth="1"/>
    <col min="14281" max="14281" width="7.28515625" customWidth="1"/>
    <col min="14282" max="14282" width="7" customWidth="1"/>
    <col min="14283" max="14283" width="5.28515625" bestFit="1" customWidth="1"/>
    <col min="14284" max="14284" width="6.140625" bestFit="1" customWidth="1"/>
    <col min="14285" max="14285" width="6.85546875" customWidth="1"/>
    <col min="14286" max="14286" width="7.5703125" customWidth="1"/>
    <col min="14287" max="14287" width="7" customWidth="1"/>
    <col min="14288" max="14288" width="6.140625" bestFit="1" customWidth="1"/>
    <col min="14289" max="14289" width="6.42578125" customWidth="1"/>
    <col min="14533" max="14533" width="12" customWidth="1"/>
    <col min="14534" max="14534" width="13.42578125" bestFit="1" customWidth="1"/>
    <col min="14535" max="14535" width="11.85546875" customWidth="1"/>
    <col min="14536" max="14536" width="7.42578125" customWidth="1"/>
    <col min="14537" max="14537" width="7.28515625" customWidth="1"/>
    <col min="14538" max="14538" width="7" customWidth="1"/>
    <col min="14539" max="14539" width="5.28515625" bestFit="1" customWidth="1"/>
    <col min="14540" max="14540" width="6.140625" bestFit="1" customWidth="1"/>
    <col min="14541" max="14541" width="6.85546875" customWidth="1"/>
    <col min="14542" max="14542" width="7.5703125" customWidth="1"/>
    <col min="14543" max="14543" width="7" customWidth="1"/>
    <col min="14544" max="14544" width="6.140625" bestFit="1" customWidth="1"/>
    <col min="14545" max="14545" width="6.42578125" customWidth="1"/>
    <col min="14789" max="14789" width="12" customWidth="1"/>
    <col min="14790" max="14790" width="13.42578125" bestFit="1" customWidth="1"/>
    <col min="14791" max="14791" width="11.85546875" customWidth="1"/>
    <col min="14792" max="14792" width="7.42578125" customWidth="1"/>
    <col min="14793" max="14793" width="7.28515625" customWidth="1"/>
    <col min="14794" max="14794" width="7" customWidth="1"/>
    <col min="14795" max="14795" width="5.28515625" bestFit="1" customWidth="1"/>
    <col min="14796" max="14796" width="6.140625" bestFit="1" customWidth="1"/>
    <col min="14797" max="14797" width="6.85546875" customWidth="1"/>
    <col min="14798" max="14798" width="7.5703125" customWidth="1"/>
    <col min="14799" max="14799" width="7" customWidth="1"/>
    <col min="14800" max="14800" width="6.140625" bestFit="1" customWidth="1"/>
    <col min="14801" max="14801" width="6.42578125" customWidth="1"/>
    <col min="15045" max="15045" width="12" customWidth="1"/>
    <col min="15046" max="15046" width="13.42578125" bestFit="1" customWidth="1"/>
    <col min="15047" max="15047" width="11.85546875" customWidth="1"/>
    <col min="15048" max="15048" width="7.42578125" customWidth="1"/>
    <col min="15049" max="15049" width="7.28515625" customWidth="1"/>
    <col min="15050" max="15050" width="7" customWidth="1"/>
    <col min="15051" max="15051" width="5.28515625" bestFit="1" customWidth="1"/>
    <col min="15052" max="15052" width="6.140625" bestFit="1" customWidth="1"/>
    <col min="15053" max="15053" width="6.85546875" customWidth="1"/>
    <col min="15054" max="15054" width="7.5703125" customWidth="1"/>
    <col min="15055" max="15055" width="7" customWidth="1"/>
    <col min="15056" max="15056" width="6.140625" bestFit="1" customWidth="1"/>
    <col min="15057" max="15057" width="6.42578125" customWidth="1"/>
    <col min="15301" max="15301" width="12" customWidth="1"/>
    <col min="15302" max="15302" width="13.42578125" bestFit="1" customWidth="1"/>
    <col min="15303" max="15303" width="11.85546875" customWidth="1"/>
    <col min="15304" max="15304" width="7.42578125" customWidth="1"/>
    <col min="15305" max="15305" width="7.28515625" customWidth="1"/>
    <col min="15306" max="15306" width="7" customWidth="1"/>
    <col min="15307" max="15307" width="5.28515625" bestFit="1" customWidth="1"/>
    <col min="15308" max="15308" width="6.140625" bestFit="1" customWidth="1"/>
    <col min="15309" max="15309" width="6.85546875" customWidth="1"/>
    <col min="15310" max="15310" width="7.5703125" customWidth="1"/>
    <col min="15311" max="15311" width="7" customWidth="1"/>
    <col min="15312" max="15312" width="6.140625" bestFit="1" customWidth="1"/>
    <col min="15313" max="15313" width="6.42578125" customWidth="1"/>
    <col min="15557" max="15557" width="12" customWidth="1"/>
    <col min="15558" max="15558" width="13.42578125" bestFit="1" customWidth="1"/>
    <col min="15559" max="15559" width="11.85546875" customWidth="1"/>
    <col min="15560" max="15560" width="7.42578125" customWidth="1"/>
    <col min="15561" max="15561" width="7.28515625" customWidth="1"/>
    <col min="15562" max="15562" width="7" customWidth="1"/>
    <col min="15563" max="15563" width="5.28515625" bestFit="1" customWidth="1"/>
    <col min="15564" max="15564" width="6.140625" bestFit="1" customWidth="1"/>
    <col min="15565" max="15565" width="6.85546875" customWidth="1"/>
    <col min="15566" max="15566" width="7.5703125" customWidth="1"/>
    <col min="15567" max="15567" width="7" customWidth="1"/>
    <col min="15568" max="15568" width="6.140625" bestFit="1" customWidth="1"/>
    <col min="15569" max="15569" width="6.42578125" customWidth="1"/>
    <col min="15813" max="15813" width="12" customWidth="1"/>
    <col min="15814" max="15814" width="13.42578125" bestFit="1" customWidth="1"/>
    <col min="15815" max="15815" width="11.85546875" customWidth="1"/>
    <col min="15816" max="15816" width="7.42578125" customWidth="1"/>
    <col min="15817" max="15817" width="7.28515625" customWidth="1"/>
    <col min="15818" max="15818" width="7" customWidth="1"/>
    <col min="15819" max="15819" width="5.28515625" bestFit="1" customWidth="1"/>
    <col min="15820" max="15820" width="6.140625" bestFit="1" customWidth="1"/>
    <col min="15821" max="15821" width="6.85546875" customWidth="1"/>
    <col min="15822" max="15822" width="7.5703125" customWidth="1"/>
    <col min="15823" max="15823" width="7" customWidth="1"/>
    <col min="15824" max="15824" width="6.140625" bestFit="1" customWidth="1"/>
    <col min="15825" max="15825" width="6.42578125" customWidth="1"/>
    <col min="16069" max="16069" width="12" customWidth="1"/>
    <col min="16070" max="16070" width="13.42578125" bestFit="1" customWidth="1"/>
    <col min="16071" max="16071" width="11.85546875" customWidth="1"/>
    <col min="16072" max="16072" width="7.42578125" customWidth="1"/>
    <col min="16073" max="16073" width="7.28515625" customWidth="1"/>
    <col min="16074" max="16074" width="7" customWidth="1"/>
    <col min="16075" max="16075" width="5.28515625" bestFit="1" customWidth="1"/>
    <col min="16076" max="16076" width="6.140625" bestFit="1" customWidth="1"/>
    <col min="16077" max="16077" width="6.85546875" customWidth="1"/>
    <col min="16078" max="16078" width="7.5703125" customWidth="1"/>
    <col min="16079" max="16079" width="7" customWidth="1"/>
    <col min="16080" max="16080" width="6.140625" bestFit="1" customWidth="1"/>
    <col min="16081" max="16081" width="6.42578125" customWidth="1"/>
  </cols>
  <sheetData>
    <row r="1" spans="1:15" s="313" customFormat="1" x14ac:dyDescent="0.25">
      <c r="A1" s="897"/>
    </row>
    <row r="2" spans="1:15" ht="21" customHeight="1" x14ac:dyDescent="0.25">
      <c r="A2" s="2327" t="s">
        <v>1190</v>
      </c>
      <c r="B2" s="2327"/>
      <c r="C2" s="2327"/>
      <c r="D2" s="2327"/>
      <c r="E2" s="2327"/>
      <c r="F2" s="2327"/>
      <c r="G2" s="2327"/>
      <c r="H2" s="2327"/>
      <c r="I2" s="2327"/>
      <c r="J2" s="2327"/>
      <c r="K2" s="2327"/>
      <c r="L2" s="2327"/>
      <c r="M2" s="2327"/>
      <c r="N2" s="2327"/>
      <c r="O2" s="2327"/>
    </row>
    <row r="3" spans="1:15" ht="21" customHeight="1" x14ac:dyDescent="0.25">
      <c r="A3" s="559" t="s">
        <v>649</v>
      </c>
      <c r="B3" s="559"/>
      <c r="C3" s="559"/>
      <c r="D3" s="559"/>
      <c r="E3" s="559"/>
      <c r="F3" s="559"/>
      <c r="G3" s="559"/>
      <c r="H3" s="559"/>
      <c r="I3" s="559"/>
      <c r="J3" s="124"/>
      <c r="K3" s="124"/>
      <c r="L3" s="124"/>
      <c r="M3" s="124"/>
      <c r="N3" s="2776" t="s">
        <v>749</v>
      </c>
      <c r="O3" s="2776"/>
    </row>
    <row r="4" spans="1:15" ht="21" customHeight="1" thickBot="1" x14ac:dyDescent="0.3">
      <c r="A4" s="121"/>
      <c r="B4" s="121"/>
      <c r="C4" s="121"/>
      <c r="D4" s="10"/>
      <c r="E4" s="121"/>
      <c r="F4" s="121"/>
      <c r="G4" s="121"/>
      <c r="H4" s="121"/>
      <c r="I4" s="121"/>
    </row>
    <row r="5" spans="1:15" x14ac:dyDescent="0.25">
      <c r="A5" s="2492" t="s">
        <v>593</v>
      </c>
      <c r="B5" s="2690" t="s">
        <v>650</v>
      </c>
      <c r="C5" s="2690" t="s">
        <v>651</v>
      </c>
      <c r="D5" s="2812" t="s">
        <v>803</v>
      </c>
      <c r="E5" s="2812"/>
      <c r="F5" s="2812"/>
      <c r="G5" s="2812"/>
      <c r="H5" s="2812"/>
      <c r="I5" s="2812"/>
      <c r="J5" s="2812" t="s">
        <v>996</v>
      </c>
      <c r="K5" s="2812"/>
      <c r="L5" s="2812"/>
      <c r="M5" s="2812"/>
      <c r="N5" s="2812"/>
      <c r="O5" s="2818"/>
    </row>
    <row r="6" spans="1:15" s="257" customFormat="1" ht="15" customHeight="1" x14ac:dyDescent="0.25">
      <c r="A6" s="2493"/>
      <c r="B6" s="2329"/>
      <c r="C6" s="2329"/>
      <c r="D6" s="2809" t="s">
        <v>844</v>
      </c>
      <c r="E6" s="2810"/>
      <c r="F6" s="2810"/>
      <c r="G6" s="2810"/>
      <c r="H6" s="2810"/>
      <c r="I6" s="2811"/>
      <c r="J6" s="2809" t="s">
        <v>845</v>
      </c>
      <c r="K6" s="2810"/>
      <c r="L6" s="2810"/>
      <c r="M6" s="2810"/>
      <c r="N6" s="2810"/>
      <c r="O6" s="2813"/>
    </row>
    <row r="7" spans="1:15" x14ac:dyDescent="0.25">
      <c r="A7" s="2493"/>
      <c r="B7" s="2329"/>
      <c r="C7" s="2329"/>
      <c r="D7" s="2809" t="s">
        <v>769</v>
      </c>
      <c r="E7" s="2810"/>
      <c r="F7" s="2810"/>
      <c r="G7" s="2810"/>
      <c r="H7" s="2810"/>
      <c r="I7" s="2811"/>
      <c r="J7" s="2809" t="s">
        <v>766</v>
      </c>
      <c r="K7" s="2810"/>
      <c r="L7" s="2810"/>
      <c r="M7" s="2810"/>
      <c r="N7" s="2810"/>
      <c r="O7" s="2813"/>
    </row>
    <row r="8" spans="1:15" x14ac:dyDescent="0.25">
      <c r="A8" s="2493"/>
      <c r="B8" s="2329"/>
      <c r="C8" s="2329"/>
      <c r="D8" s="2815" t="s">
        <v>664</v>
      </c>
      <c r="E8" s="2816"/>
      <c r="F8" s="2816"/>
      <c r="G8" s="2816"/>
      <c r="H8" s="2816"/>
      <c r="I8" s="2817"/>
      <c r="J8" s="2815" t="s">
        <v>664</v>
      </c>
      <c r="K8" s="2816"/>
      <c r="L8" s="2816"/>
      <c r="M8" s="2816"/>
      <c r="N8" s="2816"/>
      <c r="O8" s="2819"/>
    </row>
    <row r="9" spans="1:15" x14ac:dyDescent="0.25">
      <c r="A9" s="2494"/>
      <c r="B9" s="2330"/>
      <c r="C9" s="2330"/>
      <c r="D9" s="2814" t="s">
        <v>652</v>
      </c>
      <c r="E9" s="2814"/>
      <c r="F9" s="2814" t="s">
        <v>653</v>
      </c>
      <c r="G9" s="2814"/>
      <c r="H9" s="2814" t="s">
        <v>654</v>
      </c>
      <c r="I9" s="2814"/>
      <c r="J9" s="2814" t="s">
        <v>652</v>
      </c>
      <c r="K9" s="2814"/>
      <c r="L9" s="2814" t="s">
        <v>653</v>
      </c>
      <c r="M9" s="2814"/>
      <c r="N9" s="2814" t="s">
        <v>654</v>
      </c>
      <c r="O9" s="2820"/>
    </row>
    <row r="10" spans="1:15" ht="21" customHeight="1" x14ac:dyDescent="0.25">
      <c r="A10" s="1258"/>
      <c r="B10" s="377"/>
      <c r="C10" s="377"/>
      <c r="D10" s="378" t="s">
        <v>655</v>
      </c>
      <c r="E10" s="378" t="s">
        <v>656</v>
      </c>
      <c r="F10" s="378" t="s">
        <v>655</v>
      </c>
      <c r="G10" s="378" t="s">
        <v>656</v>
      </c>
      <c r="H10" s="378" t="s">
        <v>655</v>
      </c>
      <c r="I10" s="378" t="s">
        <v>656</v>
      </c>
      <c r="J10" s="378" t="s">
        <v>655</v>
      </c>
      <c r="K10" s="378" t="s">
        <v>656</v>
      </c>
      <c r="L10" s="378" t="s">
        <v>655</v>
      </c>
      <c r="M10" s="378" t="s">
        <v>656</v>
      </c>
      <c r="N10" s="378" t="s">
        <v>655</v>
      </c>
      <c r="O10" s="1259" t="s">
        <v>656</v>
      </c>
    </row>
    <row r="11" spans="1:15" s="379" customFormat="1" ht="21" customHeight="1" x14ac:dyDescent="0.25">
      <c r="A11" s="929" t="s">
        <v>802</v>
      </c>
      <c r="B11" s="335"/>
      <c r="C11" s="335"/>
      <c r="D11" s="334"/>
      <c r="E11" s="334"/>
      <c r="F11" s="334"/>
      <c r="G11" s="334"/>
      <c r="H11" s="334"/>
      <c r="I11" s="334"/>
      <c r="J11" s="334"/>
      <c r="K11" s="334"/>
      <c r="L11" s="334"/>
      <c r="M11" s="334"/>
      <c r="N11" s="334"/>
      <c r="O11" s="1260"/>
    </row>
    <row r="12" spans="1:15" s="379" customFormat="1" ht="21" customHeight="1" x14ac:dyDescent="0.25">
      <c r="A12" s="929" t="s">
        <v>365</v>
      </c>
      <c r="B12" s="335"/>
      <c r="C12" s="335"/>
      <c r="D12" s="334"/>
      <c r="E12" s="334"/>
      <c r="F12" s="334"/>
      <c r="G12" s="334"/>
      <c r="H12" s="334"/>
      <c r="I12" s="334"/>
      <c r="J12" s="334"/>
      <c r="K12" s="334"/>
      <c r="L12" s="334"/>
      <c r="M12" s="334"/>
      <c r="N12" s="334"/>
      <c r="O12" s="1260"/>
    </row>
    <row r="13" spans="1:15" s="379" customFormat="1" ht="21" customHeight="1" x14ac:dyDescent="0.25">
      <c r="A13" s="929" t="s">
        <v>366</v>
      </c>
      <c r="B13" s="335"/>
      <c r="C13" s="335"/>
      <c r="D13" s="334"/>
      <c r="E13" s="334"/>
      <c r="F13" s="334"/>
      <c r="G13" s="334"/>
      <c r="H13" s="334"/>
      <c r="I13" s="334"/>
      <c r="J13" s="334"/>
      <c r="K13" s="334"/>
      <c r="L13" s="334"/>
      <c r="M13" s="334"/>
      <c r="N13" s="334"/>
      <c r="O13" s="1260"/>
    </row>
    <row r="14" spans="1:15" s="379" customFormat="1" ht="21" customHeight="1" x14ac:dyDescent="0.25">
      <c r="A14" s="931" t="s">
        <v>371</v>
      </c>
      <c r="B14" s="335"/>
      <c r="C14" s="335"/>
      <c r="D14" s="334"/>
      <c r="E14" s="334"/>
      <c r="F14" s="334"/>
      <c r="G14" s="334"/>
      <c r="H14" s="334"/>
      <c r="I14" s="334"/>
      <c r="J14" s="334"/>
      <c r="K14" s="334"/>
      <c r="L14" s="334"/>
      <c r="M14" s="334"/>
      <c r="N14" s="334"/>
      <c r="O14" s="1260"/>
    </row>
    <row r="15" spans="1:15" s="379" customFormat="1" ht="21" customHeight="1" x14ac:dyDescent="0.25">
      <c r="A15" s="931" t="s">
        <v>560</v>
      </c>
      <c r="B15" s="335"/>
      <c r="C15" s="335"/>
      <c r="D15" s="334"/>
      <c r="E15" s="334"/>
      <c r="F15" s="334"/>
      <c r="G15" s="334"/>
      <c r="H15" s="334"/>
      <c r="I15" s="334"/>
      <c r="J15" s="334"/>
      <c r="K15" s="334"/>
      <c r="L15" s="334"/>
      <c r="M15" s="334"/>
      <c r="N15" s="334"/>
      <c r="O15" s="1260"/>
    </row>
    <row r="16" spans="1:15" s="379" customFormat="1" ht="21" customHeight="1" x14ac:dyDescent="0.25">
      <c r="A16" s="931"/>
      <c r="B16" s="335"/>
      <c r="C16" s="335"/>
      <c r="D16" s="334"/>
      <c r="E16" s="334"/>
      <c r="F16" s="334"/>
      <c r="G16" s="334"/>
      <c r="H16" s="334"/>
      <c r="I16" s="334"/>
      <c r="J16" s="334"/>
      <c r="K16" s="334"/>
      <c r="L16" s="334"/>
      <c r="M16" s="334"/>
      <c r="N16" s="334"/>
      <c r="O16" s="1260"/>
    </row>
    <row r="17" spans="1:15" ht="21" customHeight="1" x14ac:dyDescent="0.25">
      <c r="A17" s="929" t="s">
        <v>657</v>
      </c>
      <c r="B17" s="27"/>
      <c r="C17" s="27"/>
      <c r="D17" s="5"/>
      <c r="E17" s="5"/>
      <c r="F17" s="5"/>
      <c r="G17" s="5"/>
      <c r="H17" s="5"/>
      <c r="I17" s="5"/>
      <c r="J17" s="5"/>
      <c r="K17" s="5"/>
      <c r="L17" s="5"/>
      <c r="M17" s="5"/>
      <c r="N17" s="5"/>
      <c r="O17" s="1217"/>
    </row>
    <row r="18" spans="1:15" ht="21" customHeight="1" x14ac:dyDescent="0.25">
      <c r="A18" s="929" t="s">
        <v>365</v>
      </c>
      <c r="B18" s="27"/>
      <c r="C18" s="27"/>
      <c r="D18" s="5"/>
      <c r="E18" s="5"/>
      <c r="F18" s="5"/>
      <c r="G18" s="5"/>
      <c r="H18" s="5"/>
      <c r="I18" s="5"/>
      <c r="J18" s="5"/>
      <c r="K18" s="5"/>
      <c r="L18" s="5"/>
      <c r="M18" s="5"/>
      <c r="N18" s="5"/>
      <c r="O18" s="1217"/>
    </row>
    <row r="19" spans="1:15" ht="21" customHeight="1" x14ac:dyDescent="0.25">
      <c r="A19" s="929" t="s">
        <v>366</v>
      </c>
      <c r="B19" s="27"/>
      <c r="C19" s="27"/>
      <c r="D19" s="5"/>
      <c r="E19" s="5"/>
      <c r="F19" s="5"/>
      <c r="G19" s="5"/>
      <c r="H19" s="5"/>
      <c r="I19" s="5"/>
      <c r="J19" s="5"/>
      <c r="K19" s="5"/>
      <c r="L19" s="5"/>
      <c r="M19" s="5"/>
      <c r="N19" s="5"/>
      <c r="O19" s="1217"/>
    </row>
    <row r="20" spans="1:15" ht="21" customHeight="1" x14ac:dyDescent="0.25">
      <c r="A20" s="931" t="s">
        <v>371</v>
      </c>
      <c r="B20" s="5"/>
      <c r="C20" s="5"/>
      <c r="D20" s="114"/>
      <c r="E20" s="114"/>
      <c r="F20" s="114"/>
      <c r="G20" s="114"/>
      <c r="H20" s="5"/>
      <c r="I20" s="5"/>
      <c r="J20" s="114"/>
      <c r="K20" s="114"/>
      <c r="L20" s="114"/>
      <c r="M20" s="114"/>
      <c r="N20" s="5"/>
      <c r="O20" s="1217"/>
    </row>
    <row r="21" spans="1:15" ht="21" customHeight="1" x14ac:dyDescent="0.25">
      <c r="A21" s="931" t="s">
        <v>560</v>
      </c>
      <c r="B21" s="5"/>
      <c r="C21" s="5"/>
      <c r="D21" s="114"/>
      <c r="E21" s="114"/>
      <c r="F21" s="114"/>
      <c r="G21" s="114"/>
      <c r="H21" s="114"/>
      <c r="I21" s="140"/>
      <c r="J21" s="114"/>
      <c r="K21" s="114"/>
      <c r="L21" s="114"/>
      <c r="M21" s="114"/>
      <c r="N21" s="114"/>
      <c r="O21" s="1251"/>
    </row>
    <row r="22" spans="1:15" ht="21" customHeight="1" x14ac:dyDescent="0.25">
      <c r="A22" s="979"/>
      <c r="B22" s="5"/>
      <c r="C22" s="5"/>
      <c r="D22" s="114"/>
      <c r="E22" s="114"/>
      <c r="F22" s="114"/>
      <c r="G22" s="114"/>
      <c r="H22" s="114"/>
      <c r="I22" s="140"/>
      <c r="J22" s="114"/>
      <c r="K22" s="114"/>
      <c r="L22" s="114"/>
      <c r="M22" s="114"/>
      <c r="N22" s="114"/>
      <c r="O22" s="1251"/>
    </row>
    <row r="23" spans="1:15" ht="21" customHeight="1" x14ac:dyDescent="0.25">
      <c r="A23" s="929" t="s">
        <v>658</v>
      </c>
      <c r="B23" s="27"/>
      <c r="C23" s="27"/>
      <c r="D23" s="114"/>
      <c r="E23" s="114"/>
      <c r="F23" s="114"/>
      <c r="G23" s="114"/>
      <c r="H23" s="114"/>
      <c r="I23" s="140"/>
      <c r="J23" s="114"/>
      <c r="K23" s="114"/>
      <c r="L23" s="114"/>
      <c r="M23" s="114"/>
      <c r="N23" s="114"/>
      <c r="O23" s="1251"/>
    </row>
    <row r="24" spans="1:15" ht="21" customHeight="1" x14ac:dyDescent="0.25">
      <c r="A24" s="929" t="s">
        <v>365</v>
      </c>
      <c r="B24" s="27"/>
      <c r="C24" s="27"/>
      <c r="D24" s="114"/>
      <c r="E24" s="114"/>
      <c r="F24" s="114"/>
      <c r="G24" s="114"/>
      <c r="H24" s="114"/>
      <c r="I24" s="140"/>
      <c r="J24" s="114"/>
      <c r="K24" s="114"/>
      <c r="L24" s="114"/>
      <c r="M24" s="114"/>
      <c r="N24" s="114"/>
      <c r="O24" s="1251"/>
    </row>
    <row r="25" spans="1:15" ht="21" customHeight="1" x14ac:dyDescent="0.25">
      <c r="A25" s="931" t="s">
        <v>366</v>
      </c>
      <c r="B25" s="5"/>
      <c r="C25" s="5"/>
      <c r="D25" s="114"/>
      <c r="E25" s="114"/>
      <c r="F25" s="114"/>
      <c r="G25" s="114"/>
      <c r="H25" s="114"/>
      <c r="I25" s="140"/>
      <c r="J25" s="114"/>
      <c r="K25" s="114"/>
      <c r="L25" s="114"/>
      <c r="M25" s="114"/>
      <c r="N25" s="114"/>
      <c r="O25" s="1251"/>
    </row>
    <row r="26" spans="1:15" ht="21" customHeight="1" x14ac:dyDescent="0.25">
      <c r="A26" s="931" t="s">
        <v>371</v>
      </c>
      <c r="B26" s="5"/>
      <c r="C26" s="5"/>
      <c r="D26" s="114"/>
      <c r="E26" s="114"/>
      <c r="F26" s="114"/>
      <c r="G26" s="114"/>
      <c r="H26" s="114"/>
      <c r="I26" s="140"/>
      <c r="J26" s="114"/>
      <c r="K26" s="114"/>
      <c r="L26" s="114"/>
      <c r="M26" s="114"/>
      <c r="N26" s="114"/>
      <c r="O26" s="1251"/>
    </row>
    <row r="27" spans="1:15" ht="21" customHeight="1" x14ac:dyDescent="0.25">
      <c r="A27" s="931" t="s">
        <v>560</v>
      </c>
      <c r="B27" s="5"/>
      <c r="C27" s="5"/>
      <c r="D27" s="114"/>
      <c r="E27" s="114"/>
      <c r="F27" s="114"/>
      <c r="G27" s="114"/>
      <c r="H27" s="114"/>
      <c r="I27" s="140"/>
      <c r="J27" s="114"/>
      <c r="K27" s="114"/>
      <c r="L27" s="114"/>
      <c r="M27" s="114"/>
      <c r="N27" s="114"/>
      <c r="O27" s="1251"/>
    </row>
    <row r="28" spans="1:15" ht="21" customHeight="1" x14ac:dyDescent="0.25">
      <c r="A28" s="979"/>
      <c r="B28" s="5"/>
      <c r="C28" s="5"/>
      <c r="D28" s="114"/>
      <c r="E28" s="114"/>
      <c r="F28" s="114"/>
      <c r="G28" s="114"/>
      <c r="H28" s="114"/>
      <c r="I28" s="140"/>
      <c r="J28" s="114"/>
      <c r="K28" s="114"/>
      <c r="L28" s="114"/>
      <c r="M28" s="114"/>
      <c r="N28" s="114"/>
      <c r="O28" s="1251"/>
    </row>
    <row r="29" spans="1:15" ht="21" customHeight="1" x14ac:dyDescent="0.25">
      <c r="A29" s="929" t="s">
        <v>659</v>
      </c>
      <c r="B29" s="27"/>
      <c r="C29" s="27"/>
      <c r="D29" s="114"/>
      <c r="E29" s="114"/>
      <c r="F29" s="114"/>
      <c r="G29" s="114"/>
      <c r="H29" s="114"/>
      <c r="I29" s="140"/>
      <c r="J29" s="114"/>
      <c r="K29" s="114"/>
      <c r="L29" s="114"/>
      <c r="M29" s="114"/>
      <c r="N29" s="114"/>
      <c r="O29" s="1251"/>
    </row>
    <row r="30" spans="1:15" ht="21" customHeight="1" x14ac:dyDescent="0.25">
      <c r="A30" s="929" t="s">
        <v>365</v>
      </c>
      <c r="B30" s="27"/>
      <c r="C30" s="27"/>
      <c r="D30" s="114"/>
      <c r="E30" s="114"/>
      <c r="F30" s="114"/>
      <c r="G30" s="114"/>
      <c r="H30" s="114"/>
      <c r="I30" s="140"/>
      <c r="J30" s="114"/>
      <c r="K30" s="114"/>
      <c r="L30" s="114"/>
      <c r="M30" s="114"/>
      <c r="N30" s="114"/>
      <c r="O30" s="1251"/>
    </row>
    <row r="31" spans="1:15" ht="21" customHeight="1" x14ac:dyDescent="0.25">
      <c r="A31" s="929" t="s">
        <v>366</v>
      </c>
      <c r="B31" s="27"/>
      <c r="C31" s="27"/>
      <c r="D31" s="114"/>
      <c r="E31" s="114"/>
      <c r="F31" s="114"/>
      <c r="G31" s="114"/>
      <c r="H31" s="114"/>
      <c r="I31" s="140"/>
      <c r="J31" s="114"/>
      <c r="K31" s="114"/>
      <c r="L31" s="114"/>
      <c r="M31" s="114"/>
      <c r="N31" s="114"/>
      <c r="O31" s="1251"/>
    </row>
    <row r="32" spans="1:15" ht="21" customHeight="1" x14ac:dyDescent="0.25">
      <c r="A32" s="929" t="s">
        <v>371</v>
      </c>
      <c r="B32" s="27"/>
      <c r="C32" s="27"/>
      <c r="D32" s="114"/>
      <c r="E32" s="114"/>
      <c r="F32" s="114"/>
      <c r="G32" s="114"/>
      <c r="H32" s="114"/>
      <c r="I32" s="140"/>
      <c r="J32" s="114"/>
      <c r="K32" s="114"/>
      <c r="L32" s="114"/>
      <c r="M32" s="114"/>
      <c r="N32" s="114"/>
      <c r="O32" s="1251"/>
    </row>
    <row r="33" spans="1:15" ht="21" customHeight="1" thickBot="1" x14ac:dyDescent="0.3">
      <c r="A33" s="1103" t="s">
        <v>560</v>
      </c>
      <c r="B33" s="1247"/>
      <c r="C33" s="1247"/>
      <c r="D33" s="1261"/>
      <c r="E33" s="1261"/>
      <c r="F33" s="1261"/>
      <c r="G33" s="1261"/>
      <c r="H33" s="1261"/>
      <c r="I33" s="1253"/>
      <c r="J33" s="1261"/>
      <c r="K33" s="1261"/>
      <c r="L33" s="1261"/>
      <c r="M33" s="1261"/>
      <c r="N33" s="1261"/>
      <c r="O33" s="1254"/>
    </row>
    <row r="34" spans="1:15" ht="21" customHeight="1" x14ac:dyDescent="0.25">
      <c r="A34" s="1263" t="s">
        <v>243</v>
      </c>
      <c r="B34" s="1262" t="s">
        <v>660</v>
      </c>
      <c r="C34" s="34"/>
      <c r="E34" s="121"/>
      <c r="F34" s="121"/>
      <c r="G34" s="121"/>
      <c r="H34" s="121"/>
      <c r="I34" s="121"/>
    </row>
    <row r="35" spans="1:15" ht="21" customHeight="1" x14ac:dyDescent="0.25">
      <c r="A35" s="34"/>
      <c r="B35" s="1262" t="s">
        <v>661</v>
      </c>
      <c r="C35" s="34"/>
      <c r="E35" s="121"/>
      <c r="F35" s="121"/>
      <c r="G35" s="121"/>
      <c r="H35" s="121"/>
      <c r="I35" s="121"/>
    </row>
    <row r="36" spans="1:15" ht="21" customHeight="1" x14ac:dyDescent="0.25">
      <c r="A36" s="34" t="s">
        <v>662</v>
      </c>
      <c r="B36" s="1262" t="s">
        <v>663</v>
      </c>
      <c r="C36" s="34"/>
      <c r="E36" s="121"/>
      <c r="F36" s="121"/>
      <c r="G36" s="121"/>
      <c r="H36" s="121"/>
      <c r="I36" s="121"/>
    </row>
    <row r="37" spans="1:15" x14ac:dyDescent="0.25">
      <c r="A37" s="121"/>
      <c r="B37" s="121"/>
      <c r="C37" s="121"/>
      <c r="E37" s="121"/>
      <c r="F37" s="121"/>
      <c r="G37" s="121"/>
      <c r="H37" s="121"/>
      <c r="I37" s="121"/>
    </row>
  </sheetData>
  <mergeCells count="19">
    <mergeCell ref="A2:O2"/>
    <mergeCell ref="D9:E9"/>
    <mergeCell ref="F9:G9"/>
    <mergeCell ref="H9:I9"/>
    <mergeCell ref="D8:I8"/>
    <mergeCell ref="D7:I7"/>
    <mergeCell ref="J5:O5"/>
    <mergeCell ref="J7:O7"/>
    <mergeCell ref="J8:O8"/>
    <mergeCell ref="J9:K9"/>
    <mergeCell ref="L9:M9"/>
    <mergeCell ref="N9:O9"/>
    <mergeCell ref="C5:C9"/>
    <mergeCell ref="B5:B9"/>
    <mergeCell ref="A5:A9"/>
    <mergeCell ref="N3:O3"/>
    <mergeCell ref="D6:I6"/>
    <mergeCell ref="D5:I5"/>
    <mergeCell ref="J6:O6"/>
  </mergeCells>
  <pageMargins left="0.7" right="0.7" top="0.75" bottom="0.75" header="0.3" footer="0.3"/>
  <pageSetup paperSize="9" scale="70" orientation="landscape"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FFFF00"/>
    <pageSetUpPr fitToPage="1"/>
  </sheetPr>
  <dimension ref="A1:H21"/>
  <sheetViews>
    <sheetView view="pageBreakPreview" zoomScaleNormal="100" zoomScaleSheetLayoutView="100" workbookViewId="0">
      <selection activeCell="D3" sqref="D3"/>
    </sheetView>
  </sheetViews>
  <sheetFormatPr defaultRowHeight="15" x14ac:dyDescent="0.25"/>
  <cols>
    <col min="1" max="1" width="6.28515625" customWidth="1"/>
    <col min="2" max="2" width="34.5703125" customWidth="1"/>
    <col min="3" max="8" width="13.140625" customWidth="1"/>
    <col min="257" max="257" width="6.28515625" customWidth="1"/>
    <col min="258" max="258" width="51" customWidth="1"/>
    <col min="513" max="513" width="6.28515625" customWidth="1"/>
    <col min="514" max="514" width="51" customWidth="1"/>
    <col min="769" max="769" width="6.28515625" customWidth="1"/>
    <col min="770" max="770" width="51" customWidth="1"/>
    <col min="1025" max="1025" width="6.28515625" customWidth="1"/>
    <col min="1026" max="1026" width="51" customWidth="1"/>
    <col min="1281" max="1281" width="6.28515625" customWidth="1"/>
    <col min="1282" max="1282" width="51" customWidth="1"/>
    <col min="1537" max="1537" width="6.28515625" customWidth="1"/>
    <col min="1538" max="1538" width="51" customWidth="1"/>
    <col min="1793" max="1793" width="6.28515625" customWidth="1"/>
    <col min="1794" max="1794" width="51" customWidth="1"/>
    <col min="2049" max="2049" width="6.28515625" customWidth="1"/>
    <col min="2050" max="2050" width="51" customWidth="1"/>
    <col min="2305" max="2305" width="6.28515625" customWidth="1"/>
    <col min="2306" max="2306" width="51" customWidth="1"/>
    <col min="2561" max="2561" width="6.28515625" customWidth="1"/>
    <col min="2562" max="2562" width="51" customWidth="1"/>
    <col min="2817" max="2817" width="6.28515625" customWidth="1"/>
    <col min="2818" max="2818" width="51" customWidth="1"/>
    <col min="3073" max="3073" width="6.28515625" customWidth="1"/>
    <col min="3074" max="3074" width="51" customWidth="1"/>
    <col min="3329" max="3329" width="6.28515625" customWidth="1"/>
    <col min="3330" max="3330" width="51" customWidth="1"/>
    <col min="3585" max="3585" width="6.28515625" customWidth="1"/>
    <col min="3586" max="3586" width="51" customWidth="1"/>
    <col min="3841" max="3841" width="6.28515625" customWidth="1"/>
    <col min="3842" max="3842" width="51" customWidth="1"/>
    <col min="4097" max="4097" width="6.28515625" customWidth="1"/>
    <col min="4098" max="4098" width="51" customWidth="1"/>
    <col min="4353" max="4353" width="6.28515625" customWidth="1"/>
    <col min="4354" max="4354" width="51" customWidth="1"/>
    <col min="4609" max="4609" width="6.28515625" customWidth="1"/>
    <col min="4610" max="4610" width="51" customWidth="1"/>
    <col min="4865" max="4865" width="6.28515625" customWidth="1"/>
    <col min="4866" max="4866" width="51" customWidth="1"/>
    <col min="5121" max="5121" width="6.28515625" customWidth="1"/>
    <col min="5122" max="5122" width="51" customWidth="1"/>
    <col min="5377" max="5377" width="6.28515625" customWidth="1"/>
    <col min="5378" max="5378" width="51" customWidth="1"/>
    <col min="5633" max="5633" width="6.28515625" customWidth="1"/>
    <col min="5634" max="5634" width="51" customWidth="1"/>
    <col min="5889" max="5889" width="6.28515625" customWidth="1"/>
    <col min="5890" max="5890" width="51" customWidth="1"/>
    <col min="6145" max="6145" width="6.28515625" customWidth="1"/>
    <col min="6146" max="6146" width="51" customWidth="1"/>
    <col min="6401" max="6401" width="6.28515625" customWidth="1"/>
    <col min="6402" max="6402" width="51" customWidth="1"/>
    <col min="6657" max="6657" width="6.28515625" customWidth="1"/>
    <col min="6658" max="6658" width="51" customWidth="1"/>
    <col min="6913" max="6913" width="6.28515625" customWidth="1"/>
    <col min="6914" max="6914" width="51" customWidth="1"/>
    <col min="7169" max="7169" width="6.28515625" customWidth="1"/>
    <col min="7170" max="7170" width="51" customWidth="1"/>
    <col min="7425" max="7425" width="6.28515625" customWidth="1"/>
    <col min="7426" max="7426" width="51" customWidth="1"/>
    <col min="7681" max="7681" width="6.28515625" customWidth="1"/>
    <col min="7682" max="7682" width="51" customWidth="1"/>
    <col min="7937" max="7937" width="6.28515625" customWidth="1"/>
    <col min="7938" max="7938" width="51" customWidth="1"/>
    <col min="8193" max="8193" width="6.28515625" customWidth="1"/>
    <col min="8194" max="8194" width="51" customWidth="1"/>
    <col min="8449" max="8449" width="6.28515625" customWidth="1"/>
    <col min="8450" max="8450" width="51" customWidth="1"/>
    <col min="8705" max="8705" width="6.28515625" customWidth="1"/>
    <col min="8706" max="8706" width="51" customWidth="1"/>
    <col min="8961" max="8961" width="6.28515625" customWidth="1"/>
    <col min="8962" max="8962" width="51" customWidth="1"/>
    <col min="9217" max="9217" width="6.28515625" customWidth="1"/>
    <col min="9218" max="9218" width="51" customWidth="1"/>
    <col min="9473" max="9473" width="6.28515625" customWidth="1"/>
    <col min="9474" max="9474" width="51" customWidth="1"/>
    <col min="9729" max="9729" width="6.28515625" customWidth="1"/>
    <col min="9730" max="9730" width="51" customWidth="1"/>
    <col min="9985" max="9985" width="6.28515625" customWidth="1"/>
    <col min="9986" max="9986" width="51" customWidth="1"/>
    <col min="10241" max="10241" width="6.28515625" customWidth="1"/>
    <col min="10242" max="10242" width="51" customWidth="1"/>
    <col min="10497" max="10497" width="6.28515625" customWidth="1"/>
    <col min="10498" max="10498" width="51" customWidth="1"/>
    <col min="10753" max="10753" width="6.28515625" customWidth="1"/>
    <col min="10754" max="10754" width="51" customWidth="1"/>
    <col min="11009" max="11009" width="6.28515625" customWidth="1"/>
    <col min="11010" max="11010" width="51" customWidth="1"/>
    <col min="11265" max="11265" width="6.28515625" customWidth="1"/>
    <col min="11266" max="11266" width="51" customWidth="1"/>
    <col min="11521" max="11521" width="6.28515625" customWidth="1"/>
    <col min="11522" max="11522" width="51" customWidth="1"/>
    <col min="11777" max="11777" width="6.28515625" customWidth="1"/>
    <col min="11778" max="11778" width="51" customWidth="1"/>
    <col min="12033" max="12033" width="6.28515625" customWidth="1"/>
    <col min="12034" max="12034" width="51" customWidth="1"/>
    <col min="12289" max="12289" width="6.28515625" customWidth="1"/>
    <col min="12290" max="12290" width="51" customWidth="1"/>
    <col min="12545" max="12545" width="6.28515625" customWidth="1"/>
    <col min="12546" max="12546" width="51" customWidth="1"/>
    <col min="12801" max="12801" width="6.28515625" customWidth="1"/>
    <col min="12802" max="12802" width="51" customWidth="1"/>
    <col min="13057" max="13057" width="6.28515625" customWidth="1"/>
    <col min="13058" max="13058" width="51" customWidth="1"/>
    <col min="13313" max="13313" width="6.28515625" customWidth="1"/>
    <col min="13314" max="13314" width="51" customWidth="1"/>
    <col min="13569" max="13569" width="6.28515625" customWidth="1"/>
    <col min="13570" max="13570" width="51" customWidth="1"/>
    <col min="13825" max="13825" width="6.28515625" customWidth="1"/>
    <col min="13826" max="13826" width="51" customWidth="1"/>
    <col min="14081" max="14081" width="6.28515625" customWidth="1"/>
    <col min="14082" max="14082" width="51" customWidth="1"/>
    <col min="14337" max="14337" width="6.28515625" customWidth="1"/>
    <col min="14338" max="14338" width="51" customWidth="1"/>
    <col min="14593" max="14593" width="6.28515625" customWidth="1"/>
    <col min="14594" max="14594" width="51" customWidth="1"/>
    <col min="14849" max="14849" width="6.28515625" customWidth="1"/>
    <col min="14850" max="14850" width="51" customWidth="1"/>
    <col min="15105" max="15105" width="6.28515625" customWidth="1"/>
    <col min="15106" max="15106" width="51" customWidth="1"/>
    <col min="15361" max="15361" width="6.28515625" customWidth="1"/>
    <col min="15362" max="15362" width="51" customWidth="1"/>
    <col min="15617" max="15617" width="6.28515625" customWidth="1"/>
    <col min="15618" max="15618" width="51" customWidth="1"/>
    <col min="15873" max="15873" width="6.28515625" customWidth="1"/>
    <col min="15874" max="15874" width="51" customWidth="1"/>
    <col min="16129" max="16129" width="6.28515625" customWidth="1"/>
    <col min="16130" max="16130" width="51" customWidth="1"/>
  </cols>
  <sheetData>
    <row r="1" spans="1:8" s="301" customFormat="1" x14ac:dyDescent="0.25">
      <c r="A1" s="2692"/>
      <c r="B1" s="2692"/>
    </row>
    <row r="2" spans="1:8" ht="21" customHeight="1" x14ac:dyDescent="0.25">
      <c r="A2" s="2327" t="s">
        <v>1190</v>
      </c>
      <c r="B2" s="2327"/>
      <c r="C2" s="2327"/>
      <c r="D2" s="2327"/>
      <c r="E2" s="2327"/>
      <c r="F2" s="2327"/>
      <c r="G2" s="2327"/>
      <c r="H2" s="2327"/>
    </row>
    <row r="3" spans="1:8" ht="21" customHeight="1" x14ac:dyDescent="0.3">
      <c r="A3" s="559" t="s">
        <v>1187</v>
      </c>
      <c r="B3" s="559"/>
      <c r="C3" s="559"/>
      <c r="D3" s="559"/>
      <c r="E3" s="559"/>
      <c r="F3" s="559"/>
      <c r="G3" s="2776" t="s">
        <v>750</v>
      </c>
      <c r="H3" s="2776"/>
    </row>
    <row r="4" spans="1:8" ht="21" customHeight="1" thickBot="1" x14ac:dyDescent="0.3">
      <c r="A4" s="31"/>
      <c r="B4" s="121"/>
      <c r="C4" s="121"/>
      <c r="D4" s="121"/>
      <c r="E4" s="121"/>
      <c r="F4" s="121"/>
      <c r="G4" s="121"/>
      <c r="H4" s="121"/>
    </row>
    <row r="5" spans="1:8" x14ac:dyDescent="0.25">
      <c r="A5" s="1264" t="s">
        <v>344</v>
      </c>
      <c r="B5" s="1265" t="s">
        <v>48</v>
      </c>
      <c r="C5" s="1265" t="s">
        <v>596</v>
      </c>
      <c r="D5" s="1265" t="s">
        <v>597</v>
      </c>
      <c r="E5" s="1265" t="s">
        <v>1009</v>
      </c>
      <c r="F5" s="1265" t="s">
        <v>1010</v>
      </c>
      <c r="G5" s="1265" t="s">
        <v>168</v>
      </c>
      <c r="H5" s="1266" t="s">
        <v>180</v>
      </c>
    </row>
    <row r="6" spans="1:8" ht="23.25" customHeight="1" x14ac:dyDescent="0.25">
      <c r="A6" s="931"/>
      <c r="B6" s="27" t="s">
        <v>670</v>
      </c>
      <c r="C6" s="5"/>
      <c r="D6" s="5"/>
      <c r="E6" s="5"/>
      <c r="F6" s="5"/>
      <c r="G6" s="5"/>
      <c r="H6" s="1217"/>
    </row>
    <row r="7" spans="1:8" ht="21" customHeight="1" x14ac:dyDescent="0.25">
      <c r="A7" s="929">
        <v>1</v>
      </c>
      <c r="B7" s="28" t="s">
        <v>665</v>
      </c>
      <c r="C7" s="5"/>
      <c r="D7" s="5"/>
      <c r="E7" s="5"/>
      <c r="F7" s="5"/>
      <c r="G7" s="5"/>
      <c r="H7" s="1217"/>
    </row>
    <row r="8" spans="1:8" ht="21" customHeight="1" x14ac:dyDescent="0.25">
      <c r="A8" s="931" t="s">
        <v>62</v>
      </c>
      <c r="B8" s="5" t="s">
        <v>666</v>
      </c>
      <c r="C8" s="140"/>
      <c r="D8" s="140"/>
      <c r="E8" s="140"/>
      <c r="F8" s="140"/>
      <c r="G8" s="140"/>
      <c r="H8" s="1251"/>
    </row>
    <row r="9" spans="1:8" ht="21" customHeight="1" x14ac:dyDescent="0.25">
      <c r="A9" s="931" t="s">
        <v>63</v>
      </c>
      <c r="B9" s="5" t="s">
        <v>667</v>
      </c>
      <c r="C9" s="140"/>
      <c r="D9" s="140"/>
      <c r="E9" s="140"/>
      <c r="F9" s="140"/>
      <c r="G9" s="140"/>
      <c r="H9" s="1251"/>
    </row>
    <row r="10" spans="1:8" ht="21" customHeight="1" x14ac:dyDescent="0.25">
      <c r="A10" s="931" t="s">
        <v>65</v>
      </c>
      <c r="B10" s="5" t="s">
        <v>751</v>
      </c>
      <c r="C10" s="140"/>
      <c r="D10" s="140"/>
      <c r="E10" s="140"/>
      <c r="F10" s="140"/>
      <c r="G10" s="140"/>
      <c r="H10" s="1251"/>
    </row>
    <row r="11" spans="1:8" ht="33.75" customHeight="1" x14ac:dyDescent="0.25">
      <c r="A11" s="929">
        <v>2</v>
      </c>
      <c r="B11" s="312" t="s">
        <v>668</v>
      </c>
      <c r="C11" s="140"/>
      <c r="D11" s="140"/>
      <c r="E11" s="140"/>
      <c r="F11" s="140"/>
      <c r="G11" s="140"/>
      <c r="H11" s="1251"/>
    </row>
    <row r="12" spans="1:8" ht="20.25" customHeight="1" x14ac:dyDescent="0.25">
      <c r="A12" s="929">
        <v>3</v>
      </c>
      <c r="B12" s="5" t="s">
        <v>669</v>
      </c>
      <c r="C12" s="140"/>
      <c r="D12" s="140"/>
      <c r="E12" s="140"/>
      <c r="F12" s="140"/>
      <c r="G12" s="140"/>
      <c r="H12" s="1251"/>
    </row>
    <row r="13" spans="1:8" ht="21" customHeight="1" thickBot="1" x14ac:dyDescent="0.3">
      <c r="A13" s="1267"/>
      <c r="B13" s="1268" t="s">
        <v>671</v>
      </c>
      <c r="C13" s="1269"/>
      <c r="D13" s="1269"/>
      <c r="E13" s="1269"/>
      <c r="F13" s="1269"/>
      <c r="G13" s="1269"/>
      <c r="H13" s="1270"/>
    </row>
    <row r="14" spans="1:8" ht="21" customHeight="1" x14ac:dyDescent="0.25"/>
    <row r="15" spans="1:8" ht="21" customHeight="1" x14ac:dyDescent="0.25">
      <c r="A15" s="2470"/>
      <c r="B15" s="2470"/>
      <c r="C15" s="2470"/>
      <c r="D15" s="2470"/>
      <c r="E15" s="2470"/>
      <c r="F15" s="2470"/>
      <c r="G15" s="2470"/>
      <c r="H15" s="2470"/>
    </row>
    <row r="16" spans="1:8" ht="21" customHeight="1" x14ac:dyDescent="0.25"/>
    <row r="17" spans="6:8" ht="21" customHeight="1" x14ac:dyDescent="0.25">
      <c r="F17" s="2332"/>
      <c r="G17" s="2332"/>
      <c r="H17" s="2332"/>
    </row>
    <row r="18" spans="6:8" ht="21" customHeight="1" x14ac:dyDescent="0.25"/>
    <row r="19" spans="6:8" ht="21" customHeight="1" x14ac:dyDescent="0.25"/>
    <row r="20" spans="6:8" ht="21" customHeight="1" x14ac:dyDescent="0.25"/>
    <row r="21" spans="6:8" ht="21" customHeight="1" x14ac:dyDescent="0.25"/>
  </sheetData>
  <mergeCells count="5">
    <mergeCell ref="A1:B1"/>
    <mergeCell ref="A2:H2"/>
    <mergeCell ref="A15:H15"/>
    <mergeCell ref="F17:H17"/>
    <mergeCell ref="G3:H3"/>
  </mergeCells>
  <pageMargins left="0.7" right="0.7" top="0.75" bottom="0.75" header="0.3" footer="0.3"/>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FF00"/>
    <pageSetUpPr fitToPage="1"/>
  </sheetPr>
  <dimension ref="A1:H86"/>
  <sheetViews>
    <sheetView view="pageBreakPreview" zoomScale="70" zoomScaleNormal="100" zoomScaleSheetLayoutView="70" workbookViewId="0">
      <selection activeCell="D15" sqref="D15"/>
    </sheetView>
  </sheetViews>
  <sheetFormatPr defaultRowHeight="15" x14ac:dyDescent="0.25"/>
  <cols>
    <col min="2" max="2" width="34.28515625" customWidth="1"/>
    <col min="3" max="3" width="7.85546875" bestFit="1" customWidth="1"/>
    <col min="4" max="4" width="11" bestFit="1" customWidth="1"/>
    <col min="5" max="5" width="11.140625" bestFit="1" customWidth="1"/>
    <col min="6" max="6" width="12.28515625" bestFit="1" customWidth="1"/>
    <col min="7" max="7" width="12.42578125" bestFit="1" customWidth="1"/>
    <col min="8" max="8" width="11.140625" bestFit="1" customWidth="1"/>
    <col min="215" max="215" width="21.28515625" customWidth="1"/>
    <col min="217" max="217" width="12.140625" customWidth="1"/>
    <col min="218" max="218" width="14.140625" customWidth="1"/>
    <col min="219" max="219" width="19.42578125" customWidth="1"/>
    <col min="220" max="220" width="17.85546875" customWidth="1"/>
    <col min="221" max="221" width="17.140625" customWidth="1"/>
    <col min="471" max="471" width="21.28515625" customWidth="1"/>
    <col min="473" max="473" width="12.140625" customWidth="1"/>
    <col min="474" max="474" width="14.140625" customWidth="1"/>
    <col min="475" max="475" width="19.42578125" customWidth="1"/>
    <col min="476" max="476" width="17.85546875" customWidth="1"/>
    <col min="477" max="477" width="17.140625" customWidth="1"/>
    <col min="727" max="727" width="21.28515625" customWidth="1"/>
    <col min="729" max="729" width="12.140625" customWidth="1"/>
    <col min="730" max="730" width="14.140625" customWidth="1"/>
    <col min="731" max="731" width="19.42578125" customWidth="1"/>
    <col min="732" max="732" width="17.85546875" customWidth="1"/>
    <col min="733" max="733" width="17.140625" customWidth="1"/>
    <col min="983" max="983" width="21.28515625" customWidth="1"/>
    <col min="985" max="985" width="12.140625" customWidth="1"/>
    <col min="986" max="986" width="14.140625" customWidth="1"/>
    <col min="987" max="987" width="19.42578125" customWidth="1"/>
    <col min="988" max="988" width="17.85546875" customWidth="1"/>
    <col min="989" max="989" width="17.140625" customWidth="1"/>
    <col min="1239" max="1239" width="21.28515625" customWidth="1"/>
    <col min="1241" max="1241" width="12.140625" customWidth="1"/>
    <col min="1242" max="1242" width="14.140625" customWidth="1"/>
    <col min="1243" max="1243" width="19.42578125" customWidth="1"/>
    <col min="1244" max="1244" width="17.85546875" customWidth="1"/>
    <col min="1245" max="1245" width="17.140625" customWidth="1"/>
    <col min="1495" max="1495" width="21.28515625" customWidth="1"/>
    <col min="1497" max="1497" width="12.140625" customWidth="1"/>
    <col min="1498" max="1498" width="14.140625" customWidth="1"/>
    <col min="1499" max="1499" width="19.42578125" customWidth="1"/>
    <col min="1500" max="1500" width="17.85546875" customWidth="1"/>
    <col min="1501" max="1501" width="17.140625" customWidth="1"/>
    <col min="1751" max="1751" width="21.28515625" customWidth="1"/>
    <col min="1753" max="1753" width="12.140625" customWidth="1"/>
    <col min="1754" max="1754" width="14.140625" customWidth="1"/>
    <col min="1755" max="1755" width="19.42578125" customWidth="1"/>
    <col min="1756" max="1756" width="17.85546875" customWidth="1"/>
    <col min="1757" max="1757" width="17.140625" customWidth="1"/>
    <col min="2007" max="2007" width="21.28515625" customWidth="1"/>
    <col min="2009" max="2009" width="12.140625" customWidth="1"/>
    <col min="2010" max="2010" width="14.140625" customWidth="1"/>
    <col min="2011" max="2011" width="19.42578125" customWidth="1"/>
    <col min="2012" max="2012" width="17.85546875" customWidth="1"/>
    <col min="2013" max="2013" width="17.140625" customWidth="1"/>
    <col min="2263" max="2263" width="21.28515625" customWidth="1"/>
    <col min="2265" max="2265" width="12.140625" customWidth="1"/>
    <col min="2266" max="2266" width="14.140625" customWidth="1"/>
    <col min="2267" max="2267" width="19.42578125" customWidth="1"/>
    <col min="2268" max="2268" width="17.85546875" customWidth="1"/>
    <col min="2269" max="2269" width="17.140625" customWidth="1"/>
    <col min="2519" max="2519" width="21.28515625" customWidth="1"/>
    <col min="2521" max="2521" width="12.140625" customWidth="1"/>
    <col min="2522" max="2522" width="14.140625" customWidth="1"/>
    <col min="2523" max="2523" width="19.42578125" customWidth="1"/>
    <col min="2524" max="2524" width="17.85546875" customWidth="1"/>
    <col min="2525" max="2525" width="17.140625" customWidth="1"/>
    <col min="2775" max="2775" width="21.28515625" customWidth="1"/>
    <col min="2777" max="2777" width="12.140625" customWidth="1"/>
    <col min="2778" max="2778" width="14.140625" customWidth="1"/>
    <col min="2779" max="2779" width="19.42578125" customWidth="1"/>
    <col min="2780" max="2780" width="17.85546875" customWidth="1"/>
    <col min="2781" max="2781" width="17.140625" customWidth="1"/>
    <col min="3031" max="3031" width="21.28515625" customWidth="1"/>
    <col min="3033" max="3033" width="12.140625" customWidth="1"/>
    <col min="3034" max="3034" width="14.140625" customWidth="1"/>
    <col min="3035" max="3035" width="19.42578125" customWidth="1"/>
    <col min="3036" max="3036" width="17.85546875" customWidth="1"/>
    <col min="3037" max="3037" width="17.140625" customWidth="1"/>
    <col min="3287" max="3287" width="21.28515625" customWidth="1"/>
    <col min="3289" max="3289" width="12.140625" customWidth="1"/>
    <col min="3290" max="3290" width="14.140625" customWidth="1"/>
    <col min="3291" max="3291" width="19.42578125" customWidth="1"/>
    <col min="3292" max="3292" width="17.85546875" customWidth="1"/>
    <col min="3293" max="3293" width="17.140625" customWidth="1"/>
    <col min="3543" max="3543" width="21.28515625" customWidth="1"/>
    <col min="3545" max="3545" width="12.140625" customWidth="1"/>
    <col min="3546" max="3546" width="14.140625" customWidth="1"/>
    <col min="3547" max="3547" width="19.42578125" customWidth="1"/>
    <col min="3548" max="3548" width="17.85546875" customWidth="1"/>
    <col min="3549" max="3549" width="17.140625" customWidth="1"/>
    <col min="3799" max="3799" width="21.28515625" customWidth="1"/>
    <col min="3801" max="3801" width="12.140625" customWidth="1"/>
    <col min="3802" max="3802" width="14.140625" customWidth="1"/>
    <col min="3803" max="3803" width="19.42578125" customWidth="1"/>
    <col min="3804" max="3804" width="17.85546875" customWidth="1"/>
    <col min="3805" max="3805" width="17.140625" customWidth="1"/>
    <col min="4055" max="4055" width="21.28515625" customWidth="1"/>
    <col min="4057" max="4057" width="12.140625" customWidth="1"/>
    <col min="4058" max="4058" width="14.140625" customWidth="1"/>
    <col min="4059" max="4059" width="19.42578125" customWidth="1"/>
    <col min="4060" max="4060" width="17.85546875" customWidth="1"/>
    <col min="4061" max="4061" width="17.140625" customWidth="1"/>
    <col min="4311" max="4311" width="21.28515625" customWidth="1"/>
    <col min="4313" max="4313" width="12.140625" customWidth="1"/>
    <col min="4314" max="4314" width="14.140625" customWidth="1"/>
    <col min="4315" max="4315" width="19.42578125" customWidth="1"/>
    <col min="4316" max="4316" width="17.85546875" customWidth="1"/>
    <col min="4317" max="4317" width="17.140625" customWidth="1"/>
    <col min="4567" max="4567" width="21.28515625" customWidth="1"/>
    <col min="4569" max="4569" width="12.140625" customWidth="1"/>
    <col min="4570" max="4570" width="14.140625" customWidth="1"/>
    <col min="4571" max="4571" width="19.42578125" customWidth="1"/>
    <col min="4572" max="4572" width="17.85546875" customWidth="1"/>
    <col min="4573" max="4573" width="17.140625" customWidth="1"/>
    <col min="4823" max="4823" width="21.28515625" customWidth="1"/>
    <col min="4825" max="4825" width="12.140625" customWidth="1"/>
    <col min="4826" max="4826" width="14.140625" customWidth="1"/>
    <col min="4827" max="4827" width="19.42578125" customWidth="1"/>
    <col min="4828" max="4828" width="17.85546875" customWidth="1"/>
    <col min="4829" max="4829" width="17.140625" customWidth="1"/>
    <col min="5079" max="5079" width="21.28515625" customWidth="1"/>
    <col min="5081" max="5081" width="12.140625" customWidth="1"/>
    <col min="5082" max="5082" width="14.140625" customWidth="1"/>
    <col min="5083" max="5083" width="19.42578125" customWidth="1"/>
    <col min="5084" max="5084" width="17.85546875" customWidth="1"/>
    <col min="5085" max="5085" width="17.140625" customWidth="1"/>
    <col min="5335" max="5335" width="21.28515625" customWidth="1"/>
    <col min="5337" max="5337" width="12.140625" customWidth="1"/>
    <col min="5338" max="5338" width="14.140625" customWidth="1"/>
    <col min="5339" max="5339" width="19.42578125" customWidth="1"/>
    <col min="5340" max="5340" width="17.85546875" customWidth="1"/>
    <col min="5341" max="5341" width="17.140625" customWidth="1"/>
    <col min="5591" max="5591" width="21.28515625" customWidth="1"/>
    <col min="5593" max="5593" width="12.140625" customWidth="1"/>
    <col min="5594" max="5594" width="14.140625" customWidth="1"/>
    <col min="5595" max="5595" width="19.42578125" customWidth="1"/>
    <col min="5596" max="5596" width="17.85546875" customWidth="1"/>
    <col min="5597" max="5597" width="17.140625" customWidth="1"/>
    <col min="5847" max="5847" width="21.28515625" customWidth="1"/>
    <col min="5849" max="5849" width="12.140625" customWidth="1"/>
    <col min="5850" max="5850" width="14.140625" customWidth="1"/>
    <col min="5851" max="5851" width="19.42578125" customWidth="1"/>
    <col min="5852" max="5852" width="17.85546875" customWidth="1"/>
    <col min="5853" max="5853" width="17.140625" customWidth="1"/>
    <col min="6103" max="6103" width="21.28515625" customWidth="1"/>
    <col min="6105" max="6105" width="12.140625" customWidth="1"/>
    <col min="6106" max="6106" width="14.140625" customWidth="1"/>
    <col min="6107" max="6107" width="19.42578125" customWidth="1"/>
    <col min="6108" max="6108" width="17.85546875" customWidth="1"/>
    <col min="6109" max="6109" width="17.140625" customWidth="1"/>
    <col min="6359" max="6359" width="21.28515625" customWidth="1"/>
    <col min="6361" max="6361" width="12.140625" customWidth="1"/>
    <col min="6362" max="6362" width="14.140625" customWidth="1"/>
    <col min="6363" max="6363" width="19.42578125" customWidth="1"/>
    <col min="6364" max="6364" width="17.85546875" customWidth="1"/>
    <col min="6365" max="6365" width="17.140625" customWidth="1"/>
    <col min="6615" max="6615" width="21.28515625" customWidth="1"/>
    <col min="6617" max="6617" width="12.140625" customWidth="1"/>
    <col min="6618" max="6618" width="14.140625" customWidth="1"/>
    <col min="6619" max="6619" width="19.42578125" customWidth="1"/>
    <col min="6620" max="6620" width="17.85546875" customWidth="1"/>
    <col min="6621" max="6621" width="17.140625" customWidth="1"/>
    <col min="6871" max="6871" width="21.28515625" customWidth="1"/>
    <col min="6873" max="6873" width="12.140625" customWidth="1"/>
    <col min="6874" max="6874" width="14.140625" customWidth="1"/>
    <col min="6875" max="6875" width="19.42578125" customWidth="1"/>
    <col min="6876" max="6876" width="17.85546875" customWidth="1"/>
    <col min="6877" max="6877" width="17.140625" customWidth="1"/>
    <col min="7127" max="7127" width="21.28515625" customWidth="1"/>
    <col min="7129" max="7129" width="12.140625" customWidth="1"/>
    <col min="7130" max="7130" width="14.140625" customWidth="1"/>
    <col min="7131" max="7131" width="19.42578125" customWidth="1"/>
    <col min="7132" max="7132" width="17.85546875" customWidth="1"/>
    <col min="7133" max="7133" width="17.140625" customWidth="1"/>
    <col min="7383" max="7383" width="21.28515625" customWidth="1"/>
    <col min="7385" max="7385" width="12.140625" customWidth="1"/>
    <col min="7386" max="7386" width="14.140625" customWidth="1"/>
    <col min="7387" max="7387" width="19.42578125" customWidth="1"/>
    <col min="7388" max="7388" width="17.85546875" customWidth="1"/>
    <col min="7389" max="7389" width="17.140625" customWidth="1"/>
    <col min="7639" max="7639" width="21.28515625" customWidth="1"/>
    <col min="7641" max="7641" width="12.140625" customWidth="1"/>
    <col min="7642" max="7642" width="14.140625" customWidth="1"/>
    <col min="7643" max="7643" width="19.42578125" customWidth="1"/>
    <col min="7644" max="7644" width="17.85546875" customWidth="1"/>
    <col min="7645" max="7645" width="17.140625" customWidth="1"/>
    <col min="7895" max="7895" width="21.28515625" customWidth="1"/>
    <col min="7897" max="7897" width="12.140625" customWidth="1"/>
    <col min="7898" max="7898" width="14.140625" customWidth="1"/>
    <col min="7899" max="7899" width="19.42578125" customWidth="1"/>
    <col min="7900" max="7900" width="17.85546875" customWidth="1"/>
    <col min="7901" max="7901" width="17.140625" customWidth="1"/>
    <col min="8151" max="8151" width="21.28515625" customWidth="1"/>
    <col min="8153" max="8153" width="12.140625" customWidth="1"/>
    <col min="8154" max="8154" width="14.140625" customWidth="1"/>
    <col min="8155" max="8155" width="19.42578125" customWidth="1"/>
    <col min="8156" max="8156" width="17.85546875" customWidth="1"/>
    <col min="8157" max="8157" width="17.140625" customWidth="1"/>
    <col min="8407" max="8407" width="21.28515625" customWidth="1"/>
    <col min="8409" max="8409" width="12.140625" customWidth="1"/>
    <col min="8410" max="8410" width="14.140625" customWidth="1"/>
    <col min="8411" max="8411" width="19.42578125" customWidth="1"/>
    <col min="8412" max="8412" width="17.85546875" customWidth="1"/>
    <col min="8413" max="8413" width="17.140625" customWidth="1"/>
    <col min="8663" max="8663" width="21.28515625" customWidth="1"/>
    <col min="8665" max="8665" width="12.140625" customWidth="1"/>
    <col min="8666" max="8666" width="14.140625" customWidth="1"/>
    <col min="8667" max="8667" width="19.42578125" customWidth="1"/>
    <col min="8668" max="8668" width="17.85546875" customWidth="1"/>
    <col min="8669" max="8669" width="17.140625" customWidth="1"/>
    <col min="8919" max="8919" width="21.28515625" customWidth="1"/>
    <col min="8921" max="8921" width="12.140625" customWidth="1"/>
    <col min="8922" max="8922" width="14.140625" customWidth="1"/>
    <col min="8923" max="8923" width="19.42578125" customWidth="1"/>
    <col min="8924" max="8924" width="17.85546875" customWidth="1"/>
    <col min="8925" max="8925" width="17.140625" customWidth="1"/>
    <col min="9175" max="9175" width="21.28515625" customWidth="1"/>
    <col min="9177" max="9177" width="12.140625" customWidth="1"/>
    <col min="9178" max="9178" width="14.140625" customWidth="1"/>
    <col min="9179" max="9179" width="19.42578125" customWidth="1"/>
    <col min="9180" max="9180" width="17.85546875" customWidth="1"/>
    <col min="9181" max="9181" width="17.140625" customWidth="1"/>
    <col min="9431" max="9431" width="21.28515625" customWidth="1"/>
    <col min="9433" max="9433" width="12.140625" customWidth="1"/>
    <col min="9434" max="9434" width="14.140625" customWidth="1"/>
    <col min="9435" max="9435" width="19.42578125" customWidth="1"/>
    <col min="9436" max="9436" width="17.85546875" customWidth="1"/>
    <col min="9437" max="9437" width="17.140625" customWidth="1"/>
    <col min="9687" max="9687" width="21.28515625" customWidth="1"/>
    <col min="9689" max="9689" width="12.140625" customWidth="1"/>
    <col min="9690" max="9690" width="14.140625" customWidth="1"/>
    <col min="9691" max="9691" width="19.42578125" customWidth="1"/>
    <col min="9692" max="9692" width="17.85546875" customWidth="1"/>
    <col min="9693" max="9693" width="17.140625" customWidth="1"/>
    <col min="9943" max="9943" width="21.28515625" customWidth="1"/>
    <col min="9945" max="9945" width="12.140625" customWidth="1"/>
    <col min="9946" max="9946" width="14.140625" customWidth="1"/>
    <col min="9947" max="9947" width="19.42578125" customWidth="1"/>
    <col min="9948" max="9948" width="17.85546875" customWidth="1"/>
    <col min="9949" max="9949" width="17.140625" customWidth="1"/>
    <col min="10199" max="10199" width="21.28515625" customWidth="1"/>
    <col min="10201" max="10201" width="12.140625" customWidth="1"/>
    <col min="10202" max="10202" width="14.140625" customWidth="1"/>
    <col min="10203" max="10203" width="19.42578125" customWidth="1"/>
    <col min="10204" max="10204" width="17.85546875" customWidth="1"/>
    <col min="10205" max="10205" width="17.140625" customWidth="1"/>
    <col min="10455" max="10455" width="21.28515625" customWidth="1"/>
    <col min="10457" max="10457" width="12.140625" customWidth="1"/>
    <col min="10458" max="10458" width="14.140625" customWidth="1"/>
    <col min="10459" max="10459" width="19.42578125" customWidth="1"/>
    <col min="10460" max="10460" width="17.85546875" customWidth="1"/>
    <col min="10461" max="10461" width="17.140625" customWidth="1"/>
    <col min="10711" max="10711" width="21.28515625" customWidth="1"/>
    <col min="10713" max="10713" width="12.140625" customWidth="1"/>
    <col min="10714" max="10714" width="14.140625" customWidth="1"/>
    <col min="10715" max="10715" width="19.42578125" customWidth="1"/>
    <col min="10716" max="10716" width="17.85546875" customWidth="1"/>
    <col min="10717" max="10717" width="17.140625" customWidth="1"/>
    <col min="10967" max="10967" width="21.28515625" customWidth="1"/>
    <col min="10969" max="10969" width="12.140625" customWidth="1"/>
    <col min="10970" max="10970" width="14.140625" customWidth="1"/>
    <col min="10971" max="10971" width="19.42578125" customWidth="1"/>
    <col min="10972" max="10972" width="17.85546875" customWidth="1"/>
    <col min="10973" max="10973" width="17.140625" customWidth="1"/>
    <col min="11223" max="11223" width="21.28515625" customWidth="1"/>
    <col min="11225" max="11225" width="12.140625" customWidth="1"/>
    <col min="11226" max="11226" width="14.140625" customWidth="1"/>
    <col min="11227" max="11227" width="19.42578125" customWidth="1"/>
    <col min="11228" max="11228" width="17.85546875" customWidth="1"/>
    <col min="11229" max="11229" width="17.140625" customWidth="1"/>
    <col min="11479" max="11479" width="21.28515625" customWidth="1"/>
    <col min="11481" max="11481" width="12.140625" customWidth="1"/>
    <col min="11482" max="11482" width="14.140625" customWidth="1"/>
    <col min="11483" max="11483" width="19.42578125" customWidth="1"/>
    <col min="11484" max="11484" width="17.85546875" customWidth="1"/>
    <col min="11485" max="11485" width="17.140625" customWidth="1"/>
    <col min="11735" max="11735" width="21.28515625" customWidth="1"/>
    <col min="11737" max="11737" width="12.140625" customWidth="1"/>
    <col min="11738" max="11738" width="14.140625" customWidth="1"/>
    <col min="11739" max="11739" width="19.42578125" customWidth="1"/>
    <col min="11740" max="11740" width="17.85546875" customWidth="1"/>
    <col min="11741" max="11741" width="17.140625" customWidth="1"/>
    <col min="11991" max="11991" width="21.28515625" customWidth="1"/>
    <col min="11993" max="11993" width="12.140625" customWidth="1"/>
    <col min="11994" max="11994" width="14.140625" customWidth="1"/>
    <col min="11995" max="11995" width="19.42578125" customWidth="1"/>
    <col min="11996" max="11996" width="17.85546875" customWidth="1"/>
    <col min="11997" max="11997" width="17.140625" customWidth="1"/>
    <col min="12247" max="12247" width="21.28515625" customWidth="1"/>
    <col min="12249" max="12249" width="12.140625" customWidth="1"/>
    <col min="12250" max="12250" width="14.140625" customWidth="1"/>
    <col min="12251" max="12251" width="19.42578125" customWidth="1"/>
    <col min="12252" max="12252" width="17.85546875" customWidth="1"/>
    <col min="12253" max="12253" width="17.140625" customWidth="1"/>
    <col min="12503" max="12503" width="21.28515625" customWidth="1"/>
    <col min="12505" max="12505" width="12.140625" customWidth="1"/>
    <col min="12506" max="12506" width="14.140625" customWidth="1"/>
    <col min="12507" max="12507" width="19.42578125" customWidth="1"/>
    <col min="12508" max="12508" width="17.85546875" customWidth="1"/>
    <col min="12509" max="12509" width="17.140625" customWidth="1"/>
    <col min="12759" max="12759" width="21.28515625" customWidth="1"/>
    <col min="12761" max="12761" width="12.140625" customWidth="1"/>
    <col min="12762" max="12762" width="14.140625" customWidth="1"/>
    <col min="12763" max="12763" width="19.42578125" customWidth="1"/>
    <col min="12764" max="12764" width="17.85546875" customWidth="1"/>
    <col min="12765" max="12765" width="17.140625" customWidth="1"/>
    <col min="13015" max="13015" width="21.28515625" customWidth="1"/>
    <col min="13017" max="13017" width="12.140625" customWidth="1"/>
    <col min="13018" max="13018" width="14.140625" customWidth="1"/>
    <col min="13019" max="13019" width="19.42578125" customWidth="1"/>
    <col min="13020" max="13020" width="17.85546875" customWidth="1"/>
    <col min="13021" max="13021" width="17.140625" customWidth="1"/>
    <col min="13271" max="13271" width="21.28515625" customWidth="1"/>
    <col min="13273" max="13273" width="12.140625" customWidth="1"/>
    <col min="13274" max="13274" width="14.140625" customWidth="1"/>
    <col min="13275" max="13275" width="19.42578125" customWidth="1"/>
    <col min="13276" max="13276" width="17.85546875" customWidth="1"/>
    <col min="13277" max="13277" width="17.140625" customWidth="1"/>
    <col min="13527" max="13527" width="21.28515625" customWidth="1"/>
    <col min="13529" max="13529" width="12.140625" customWidth="1"/>
    <col min="13530" max="13530" width="14.140625" customWidth="1"/>
    <col min="13531" max="13531" width="19.42578125" customWidth="1"/>
    <col min="13532" max="13532" width="17.85546875" customWidth="1"/>
    <col min="13533" max="13533" width="17.140625" customWidth="1"/>
    <col min="13783" max="13783" width="21.28515625" customWidth="1"/>
    <col min="13785" max="13785" width="12.140625" customWidth="1"/>
    <col min="13786" max="13786" width="14.140625" customWidth="1"/>
    <col min="13787" max="13787" width="19.42578125" customWidth="1"/>
    <col min="13788" max="13788" width="17.85546875" customWidth="1"/>
    <col min="13789" max="13789" width="17.140625" customWidth="1"/>
    <col min="14039" max="14039" width="21.28515625" customWidth="1"/>
    <col min="14041" max="14041" width="12.140625" customWidth="1"/>
    <col min="14042" max="14042" width="14.140625" customWidth="1"/>
    <col min="14043" max="14043" width="19.42578125" customWidth="1"/>
    <col min="14044" max="14044" width="17.85546875" customWidth="1"/>
    <col min="14045" max="14045" width="17.140625" customWidth="1"/>
    <col min="14295" max="14295" width="21.28515625" customWidth="1"/>
    <col min="14297" max="14297" width="12.140625" customWidth="1"/>
    <col min="14298" max="14298" width="14.140625" customWidth="1"/>
    <col min="14299" max="14299" width="19.42578125" customWidth="1"/>
    <col min="14300" max="14300" width="17.85546875" customWidth="1"/>
    <col min="14301" max="14301" width="17.140625" customWidth="1"/>
    <col min="14551" max="14551" width="21.28515625" customWidth="1"/>
    <col min="14553" max="14553" width="12.140625" customWidth="1"/>
    <col min="14554" max="14554" width="14.140625" customWidth="1"/>
    <col min="14555" max="14555" width="19.42578125" customWidth="1"/>
    <col min="14556" max="14556" width="17.85546875" customWidth="1"/>
    <col min="14557" max="14557" width="17.140625" customWidth="1"/>
    <col min="14807" max="14807" width="21.28515625" customWidth="1"/>
    <col min="14809" max="14809" width="12.140625" customWidth="1"/>
    <col min="14810" max="14810" width="14.140625" customWidth="1"/>
    <col min="14811" max="14811" width="19.42578125" customWidth="1"/>
    <col min="14812" max="14812" width="17.85546875" customWidth="1"/>
    <col min="14813" max="14813" width="17.140625" customWidth="1"/>
    <col min="15063" max="15063" width="21.28515625" customWidth="1"/>
    <col min="15065" max="15065" width="12.140625" customWidth="1"/>
    <col min="15066" max="15066" width="14.140625" customWidth="1"/>
    <col min="15067" max="15067" width="19.42578125" customWidth="1"/>
    <col min="15068" max="15068" width="17.85546875" customWidth="1"/>
    <col min="15069" max="15069" width="17.140625" customWidth="1"/>
    <col min="15319" max="15319" width="21.28515625" customWidth="1"/>
    <col min="15321" max="15321" width="12.140625" customWidth="1"/>
    <col min="15322" max="15322" width="14.140625" customWidth="1"/>
    <col min="15323" max="15323" width="19.42578125" customWidth="1"/>
    <col min="15324" max="15324" width="17.85546875" customWidth="1"/>
    <col min="15325" max="15325" width="17.140625" customWidth="1"/>
    <col min="15575" max="15575" width="21.28515625" customWidth="1"/>
    <col min="15577" max="15577" width="12.140625" customWidth="1"/>
    <col min="15578" max="15578" width="14.140625" customWidth="1"/>
    <col min="15579" max="15579" width="19.42578125" customWidth="1"/>
    <col min="15580" max="15580" width="17.85546875" customWidth="1"/>
    <col min="15581" max="15581" width="17.140625" customWidth="1"/>
    <col min="15831" max="15831" width="21.28515625" customWidth="1"/>
    <col min="15833" max="15833" width="12.140625" customWidth="1"/>
    <col min="15834" max="15834" width="14.140625" customWidth="1"/>
    <col min="15835" max="15835" width="19.42578125" customWidth="1"/>
    <col min="15836" max="15836" width="17.85546875" customWidth="1"/>
    <col min="15837" max="15837" width="17.140625" customWidth="1"/>
    <col min="16087" max="16087" width="21.28515625" customWidth="1"/>
    <col min="16089" max="16089" width="12.140625" customWidth="1"/>
    <col min="16090" max="16090" width="14.140625" customWidth="1"/>
    <col min="16091" max="16091" width="19.42578125" customWidth="1"/>
    <col min="16092" max="16092" width="17.85546875" customWidth="1"/>
    <col min="16093" max="16093" width="17.140625" customWidth="1"/>
  </cols>
  <sheetData>
    <row r="1" spans="1:8" s="301" customFormat="1" x14ac:dyDescent="0.25">
      <c r="A1" s="2692"/>
      <c r="B1" s="2692"/>
    </row>
    <row r="2" spans="1:8" ht="21" customHeight="1" x14ac:dyDescent="0.25">
      <c r="A2" s="2327" t="s">
        <v>1190</v>
      </c>
      <c r="B2" s="2327"/>
      <c r="C2" s="2327"/>
      <c r="D2" s="2327"/>
      <c r="E2" s="2327"/>
      <c r="F2" s="2327"/>
      <c r="G2" s="2327"/>
      <c r="H2" s="2327"/>
    </row>
    <row r="3" spans="1:8" ht="21" customHeight="1" x14ac:dyDescent="0.25">
      <c r="A3" s="559" t="s">
        <v>730</v>
      </c>
      <c r="B3" s="559"/>
      <c r="C3" s="559"/>
      <c r="D3" s="559"/>
      <c r="E3" s="559"/>
      <c r="F3" s="559"/>
      <c r="G3" s="2776" t="s">
        <v>672</v>
      </c>
      <c r="H3" s="2776"/>
    </row>
    <row r="4" spans="1:8" ht="21" customHeight="1" thickBot="1" x14ac:dyDescent="0.3">
      <c r="A4" s="31"/>
      <c r="B4" s="121"/>
      <c r="C4" s="121"/>
      <c r="D4" s="121"/>
      <c r="E4" s="121"/>
      <c r="F4" s="121"/>
      <c r="G4" s="10"/>
      <c r="H4" s="121"/>
    </row>
    <row r="5" spans="1:8" ht="60" x14ac:dyDescent="0.25">
      <c r="A5" s="1271" t="s">
        <v>344</v>
      </c>
      <c r="B5" s="1272" t="s">
        <v>673</v>
      </c>
      <c r="C5" s="1189" t="s">
        <v>674</v>
      </c>
      <c r="D5" s="1189" t="s">
        <v>675</v>
      </c>
      <c r="E5" s="1189" t="s">
        <v>676</v>
      </c>
      <c r="F5" s="1189" t="s">
        <v>677</v>
      </c>
      <c r="G5" s="1189" t="s">
        <v>678</v>
      </c>
      <c r="H5" s="1105" t="s">
        <v>679</v>
      </c>
    </row>
    <row r="6" spans="1:8" ht="21" customHeight="1" x14ac:dyDescent="0.25">
      <c r="A6" s="2821" t="s">
        <v>844</v>
      </c>
      <c r="B6" s="2822"/>
      <c r="C6" s="2822"/>
      <c r="D6" s="2822"/>
      <c r="E6" s="2822"/>
      <c r="F6" s="2822"/>
      <c r="G6" s="2822"/>
      <c r="H6" s="2823"/>
    </row>
    <row r="7" spans="1:8" ht="21" customHeight="1" x14ac:dyDescent="0.25">
      <c r="A7" s="1273">
        <v>1</v>
      </c>
      <c r="B7" s="198" t="s">
        <v>804</v>
      </c>
      <c r="C7" s="92"/>
      <c r="D7" s="142"/>
      <c r="E7" s="92"/>
      <c r="F7" s="92"/>
      <c r="G7" s="92"/>
      <c r="H7" s="1274"/>
    </row>
    <row r="8" spans="1:8" ht="21" customHeight="1" x14ac:dyDescent="0.25">
      <c r="A8" s="1273"/>
      <c r="B8" s="198"/>
      <c r="C8" s="92"/>
      <c r="D8" s="96"/>
      <c r="E8" s="92"/>
      <c r="F8" s="92"/>
      <c r="G8" s="92"/>
      <c r="H8" s="1274"/>
    </row>
    <row r="9" spans="1:8" ht="21" customHeight="1" x14ac:dyDescent="0.25">
      <c r="A9" s="1273"/>
      <c r="B9" s="198"/>
      <c r="C9" s="92"/>
      <c r="D9" s="92"/>
      <c r="E9" s="92"/>
      <c r="F9" s="92"/>
      <c r="G9" s="92"/>
      <c r="H9" s="1274"/>
    </row>
    <row r="10" spans="1:8" s="313" customFormat="1" ht="21" customHeight="1" x14ac:dyDescent="0.25">
      <c r="A10" s="1273">
        <v>2</v>
      </c>
      <c r="B10" s="198" t="s">
        <v>680</v>
      </c>
      <c r="C10" s="92"/>
      <c r="D10" s="92"/>
      <c r="E10" s="92"/>
      <c r="F10" s="92"/>
      <c r="G10" s="92"/>
      <c r="H10" s="1274"/>
    </row>
    <row r="11" spans="1:8" s="313" customFormat="1" ht="21" customHeight="1" x14ac:dyDescent="0.25">
      <c r="A11" s="1273"/>
      <c r="B11" s="198"/>
      <c r="C11" s="92"/>
      <c r="D11" s="92"/>
      <c r="E11" s="92"/>
      <c r="F11" s="92"/>
      <c r="G11" s="92"/>
      <c r="H11" s="1274"/>
    </row>
    <row r="12" spans="1:8" s="313" customFormat="1" ht="21" customHeight="1" x14ac:dyDescent="0.25">
      <c r="A12" s="1273"/>
      <c r="B12" s="198"/>
      <c r="C12" s="92"/>
      <c r="D12" s="92"/>
      <c r="E12" s="92"/>
      <c r="F12" s="92"/>
      <c r="G12" s="92"/>
      <c r="H12" s="1274"/>
    </row>
    <row r="13" spans="1:8" ht="21" customHeight="1" x14ac:dyDescent="0.25">
      <c r="A13" s="1273">
        <v>3</v>
      </c>
      <c r="B13" s="198" t="s">
        <v>681</v>
      </c>
      <c r="C13" s="92"/>
      <c r="D13" s="92"/>
      <c r="E13" s="92"/>
      <c r="F13" s="92"/>
      <c r="G13" s="92"/>
      <c r="H13" s="1274"/>
    </row>
    <row r="14" spans="1:8" ht="21" customHeight="1" x14ac:dyDescent="0.25">
      <c r="A14" s="1273"/>
      <c r="B14" s="198"/>
      <c r="C14" s="92"/>
      <c r="D14" s="92"/>
      <c r="E14" s="92"/>
      <c r="F14" s="92"/>
      <c r="G14" s="92"/>
      <c r="H14" s="1274"/>
    </row>
    <row r="15" spans="1:8" ht="21" customHeight="1" x14ac:dyDescent="0.25">
      <c r="A15" s="1273"/>
      <c r="B15" s="198"/>
      <c r="C15" s="92"/>
      <c r="D15" s="92"/>
      <c r="E15" s="92"/>
      <c r="F15" s="92"/>
      <c r="G15" s="92"/>
      <c r="H15" s="1274"/>
    </row>
    <row r="16" spans="1:8" ht="21" customHeight="1" x14ac:dyDescent="0.25">
      <c r="A16" s="1273">
        <v>4</v>
      </c>
      <c r="B16" s="198" t="s">
        <v>682</v>
      </c>
      <c r="C16" s="92"/>
      <c r="D16" s="92"/>
      <c r="E16" s="92"/>
      <c r="F16" s="92"/>
      <c r="G16" s="92"/>
      <c r="H16" s="1274"/>
    </row>
    <row r="17" spans="1:8" ht="21" customHeight="1" x14ac:dyDescent="0.25">
      <c r="A17" s="1273"/>
      <c r="B17" s="198"/>
      <c r="C17" s="92"/>
      <c r="D17" s="92"/>
      <c r="E17" s="92"/>
      <c r="F17" s="92"/>
      <c r="G17" s="92"/>
      <c r="H17" s="1274"/>
    </row>
    <row r="18" spans="1:8" ht="21" customHeight="1" x14ac:dyDescent="0.25">
      <c r="A18" s="1275"/>
      <c r="B18" s="93"/>
      <c r="C18" s="94"/>
      <c r="D18" s="95"/>
      <c r="E18" s="92"/>
      <c r="F18" s="92"/>
      <c r="G18" s="92"/>
      <c r="H18" s="1274"/>
    </row>
    <row r="19" spans="1:8" ht="21" customHeight="1" x14ac:dyDescent="0.25">
      <c r="A19" s="2821" t="s">
        <v>845</v>
      </c>
      <c r="B19" s="2822"/>
      <c r="C19" s="2822"/>
      <c r="D19" s="2822"/>
      <c r="E19" s="2822"/>
      <c r="F19" s="2822"/>
      <c r="G19" s="2822"/>
      <c r="H19" s="2823"/>
    </row>
    <row r="20" spans="1:8" ht="21" customHeight="1" x14ac:dyDescent="0.25">
      <c r="A20" s="1273">
        <v>1</v>
      </c>
      <c r="B20" s="198" t="s">
        <v>804</v>
      </c>
      <c r="C20" s="92"/>
      <c r="D20" s="92"/>
      <c r="E20" s="92"/>
      <c r="F20" s="92"/>
      <c r="G20" s="92"/>
      <c r="H20" s="1274"/>
    </row>
    <row r="21" spans="1:8" ht="21" customHeight="1" x14ac:dyDescent="0.25">
      <c r="A21" s="1273"/>
      <c r="B21" s="198"/>
      <c r="C21" s="92"/>
      <c r="D21" s="92"/>
      <c r="E21" s="92"/>
      <c r="F21" s="92"/>
      <c r="G21" s="92"/>
      <c r="H21" s="1274"/>
    </row>
    <row r="22" spans="1:8" ht="21" customHeight="1" x14ac:dyDescent="0.25">
      <c r="A22" s="1273"/>
      <c r="B22" s="198"/>
      <c r="C22" s="92"/>
      <c r="D22" s="92"/>
      <c r="E22" s="92"/>
      <c r="F22" s="92"/>
      <c r="G22" s="92"/>
      <c r="H22" s="1274"/>
    </row>
    <row r="23" spans="1:8" s="313" customFormat="1" ht="21" customHeight="1" x14ac:dyDescent="0.25">
      <c r="A23" s="1273">
        <v>2</v>
      </c>
      <c r="B23" s="198" t="s">
        <v>680</v>
      </c>
      <c r="C23" s="92"/>
      <c r="D23" s="92"/>
      <c r="E23" s="92"/>
      <c r="F23" s="92"/>
      <c r="G23" s="92"/>
      <c r="H23" s="1274"/>
    </row>
    <row r="24" spans="1:8" s="313" customFormat="1" ht="21" customHeight="1" x14ac:dyDescent="0.25">
      <c r="A24" s="1273"/>
      <c r="B24" s="198"/>
      <c r="C24" s="92"/>
      <c r="D24" s="92"/>
      <c r="E24" s="92"/>
      <c r="F24" s="92"/>
      <c r="G24" s="92"/>
      <c r="H24" s="1274"/>
    </row>
    <row r="25" spans="1:8" s="313" customFormat="1" ht="21" customHeight="1" x14ac:dyDescent="0.25">
      <c r="A25" s="1273"/>
      <c r="B25" s="198"/>
      <c r="C25" s="92"/>
      <c r="D25" s="92"/>
      <c r="E25" s="92"/>
      <c r="F25" s="92"/>
      <c r="G25" s="92"/>
      <c r="H25" s="1274"/>
    </row>
    <row r="26" spans="1:8" ht="21" customHeight="1" x14ac:dyDescent="0.25">
      <c r="A26" s="1273">
        <v>3</v>
      </c>
      <c r="B26" s="198" t="s">
        <v>681</v>
      </c>
      <c r="C26" s="92"/>
      <c r="D26" s="92"/>
      <c r="E26" s="92"/>
      <c r="F26" s="92"/>
      <c r="G26" s="92"/>
      <c r="H26" s="1274"/>
    </row>
    <row r="27" spans="1:8" ht="21" customHeight="1" x14ac:dyDescent="0.25">
      <c r="A27" s="1273"/>
      <c r="B27" s="198"/>
      <c r="C27" s="92"/>
      <c r="D27" s="92"/>
      <c r="E27" s="92"/>
      <c r="F27" s="92"/>
      <c r="G27" s="92"/>
      <c r="H27" s="1274"/>
    </row>
    <row r="28" spans="1:8" ht="21" customHeight="1" x14ac:dyDescent="0.25">
      <c r="A28" s="1273"/>
      <c r="B28" s="198"/>
      <c r="C28" s="92"/>
      <c r="D28" s="92"/>
      <c r="E28" s="92"/>
      <c r="F28" s="92"/>
      <c r="G28" s="92"/>
      <c r="H28" s="1274"/>
    </row>
    <row r="29" spans="1:8" ht="21" customHeight="1" x14ac:dyDescent="0.25">
      <c r="A29" s="1273">
        <v>4</v>
      </c>
      <c r="B29" s="198" t="s">
        <v>682</v>
      </c>
      <c r="C29" s="92"/>
      <c r="D29" s="92"/>
      <c r="E29" s="92"/>
      <c r="F29" s="92"/>
      <c r="G29" s="92"/>
      <c r="H29" s="1274"/>
    </row>
    <row r="30" spans="1:8" ht="21" customHeight="1" thickBot="1" x14ac:dyDescent="0.3">
      <c r="A30" s="1276"/>
      <c r="B30" s="1277"/>
      <c r="C30" s="1278"/>
      <c r="D30" s="1278"/>
      <c r="E30" s="1278"/>
      <c r="F30" s="1278"/>
      <c r="G30" s="1278"/>
      <c r="H30" s="1279"/>
    </row>
    <row r="31" spans="1:8" ht="21" customHeight="1" x14ac:dyDescent="0.25">
      <c r="A31" s="1282" t="s">
        <v>683</v>
      </c>
      <c r="B31" s="1281" t="s">
        <v>684</v>
      </c>
      <c r="C31" s="122"/>
      <c r="D31" s="122"/>
      <c r="E31" s="122"/>
      <c r="F31" s="122"/>
      <c r="G31" s="122"/>
      <c r="H31" s="122"/>
    </row>
    <row r="32" spans="1:8" ht="21" customHeight="1" x14ac:dyDescent="0.25">
      <c r="B32" s="1280"/>
      <c r="C32" s="1280"/>
      <c r="D32" s="1280"/>
      <c r="E32" s="1280"/>
      <c r="F32" s="1280"/>
      <c r="G32" s="1280"/>
      <c r="H32" s="1280"/>
    </row>
    <row r="33" spans="1:8" ht="21" customHeight="1" x14ac:dyDescent="0.25">
      <c r="A33" s="2470"/>
      <c r="B33" s="2470"/>
      <c r="C33" s="2470"/>
      <c r="D33" s="2470"/>
      <c r="E33" s="2470"/>
      <c r="F33" s="2470"/>
      <c r="G33" s="2470"/>
      <c r="H33" s="2470"/>
    </row>
    <row r="34" spans="1:8" ht="21" customHeight="1" x14ac:dyDescent="0.25"/>
    <row r="35" spans="1:8" ht="21" customHeight="1" x14ac:dyDescent="0.25"/>
    <row r="36" spans="1:8" ht="21" customHeight="1" x14ac:dyDescent="0.25">
      <c r="F36" s="2332"/>
      <c r="G36" s="2332"/>
      <c r="H36" s="2332"/>
    </row>
    <row r="37" spans="1:8" ht="21" customHeight="1" x14ac:dyDescent="0.25"/>
    <row r="38" spans="1:8" ht="21" customHeight="1" x14ac:dyDescent="0.25"/>
    <row r="39" spans="1:8" ht="21" customHeight="1" x14ac:dyDescent="0.25"/>
    <row r="40" spans="1:8" ht="21" customHeight="1" x14ac:dyDescent="0.25"/>
    <row r="41" spans="1:8" ht="21" customHeight="1" x14ac:dyDescent="0.25"/>
    <row r="42" spans="1:8" ht="21" customHeight="1" x14ac:dyDescent="0.25"/>
    <row r="43" spans="1:8" ht="21" customHeight="1" x14ac:dyDescent="0.25"/>
    <row r="44" spans="1:8" ht="21" customHeight="1" x14ac:dyDescent="0.25"/>
    <row r="45" spans="1:8" ht="21" customHeight="1" x14ac:dyDescent="0.25"/>
    <row r="46" spans="1:8" ht="21" customHeight="1" x14ac:dyDescent="0.25"/>
    <row r="47" spans="1:8" ht="21" customHeight="1" x14ac:dyDescent="0.25"/>
    <row r="48" spans="1: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sheetData>
  <mergeCells count="7">
    <mergeCell ref="A1:B1"/>
    <mergeCell ref="A2:H2"/>
    <mergeCell ref="G3:H3"/>
    <mergeCell ref="F36:H36"/>
    <mergeCell ref="A33:H33"/>
    <mergeCell ref="A6:H6"/>
    <mergeCell ref="A19:H19"/>
  </mergeCells>
  <pageMargins left="0.7" right="0.7" top="0.75" bottom="0.75" header="0.3" footer="0.3"/>
  <pageSetup paperSize="9" scale="80"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FFFF00"/>
    <pageSetUpPr fitToPage="1"/>
  </sheetPr>
  <dimension ref="A1:K147"/>
  <sheetViews>
    <sheetView view="pageBreakPreview" zoomScale="70" zoomScaleNormal="100" zoomScaleSheetLayoutView="70" workbookViewId="0">
      <selection activeCell="L10" sqref="L10"/>
    </sheetView>
  </sheetViews>
  <sheetFormatPr defaultRowHeight="15" x14ac:dyDescent="0.25"/>
  <cols>
    <col min="2" max="2" width="26.140625" customWidth="1"/>
    <col min="3" max="3" width="8.42578125" bestFit="1" customWidth="1"/>
    <col min="4" max="4" width="8.28515625" bestFit="1" customWidth="1"/>
    <col min="5" max="5" width="10" bestFit="1" customWidth="1"/>
    <col min="6" max="6" width="8.42578125" bestFit="1" customWidth="1"/>
    <col min="7" max="7" width="8.28515625" bestFit="1" customWidth="1"/>
    <col min="8" max="8" width="10" bestFit="1" customWidth="1"/>
    <col min="9" max="9" width="8.42578125" bestFit="1" customWidth="1"/>
    <col min="10" max="10" width="8.28515625" bestFit="1" customWidth="1"/>
    <col min="11" max="11" width="10" bestFit="1" customWidth="1"/>
  </cols>
  <sheetData>
    <row r="1" spans="1:11" s="301" customFormat="1" x14ac:dyDescent="0.25">
      <c r="A1" s="2692"/>
      <c r="B1" s="2692"/>
    </row>
    <row r="2" spans="1:11" ht="21" customHeight="1" x14ac:dyDescent="0.25">
      <c r="A2" s="2327" t="s">
        <v>1195</v>
      </c>
      <c r="B2" s="2327"/>
      <c r="C2" s="2327"/>
      <c r="D2" s="2327"/>
      <c r="E2" s="2327"/>
      <c r="F2" s="2327"/>
      <c r="G2" s="2327"/>
      <c r="H2" s="2327"/>
      <c r="I2" s="2327"/>
      <c r="J2" s="2327"/>
      <c r="K2" s="2327"/>
    </row>
    <row r="3" spans="1:11" ht="21" customHeight="1" x14ac:dyDescent="0.25">
      <c r="A3" s="559" t="s">
        <v>685</v>
      </c>
      <c r="B3" s="559"/>
      <c r="C3" s="559"/>
      <c r="D3" s="559"/>
      <c r="E3" s="559"/>
      <c r="F3" s="559"/>
      <c r="G3" s="559"/>
      <c r="H3" s="559"/>
      <c r="I3" s="559"/>
      <c r="J3" s="2825" t="s">
        <v>691</v>
      </c>
      <c r="K3" s="2825"/>
    </row>
    <row r="4" spans="1:11" ht="21" customHeight="1" thickBot="1" x14ac:dyDescent="0.3">
      <c r="A4" s="199"/>
      <c r="B4" s="199"/>
      <c r="C4" s="199"/>
      <c r="D4" s="199"/>
      <c r="E4" s="199"/>
      <c r="F4" s="199"/>
      <c r="G4" s="199"/>
    </row>
    <row r="5" spans="1:11" x14ac:dyDescent="0.25">
      <c r="A5" s="2568" t="s">
        <v>333</v>
      </c>
      <c r="B5" s="2806" t="s">
        <v>686</v>
      </c>
      <c r="C5" s="2777" t="s">
        <v>1008</v>
      </c>
      <c r="D5" s="2777"/>
      <c r="E5" s="2777"/>
      <c r="F5" s="2777"/>
      <c r="G5" s="2777"/>
      <c r="H5" s="2777"/>
      <c r="I5" s="2777" t="s">
        <v>996</v>
      </c>
      <c r="J5" s="2777"/>
      <c r="K5" s="2824"/>
    </row>
    <row r="6" spans="1:11" s="257" customFormat="1" x14ac:dyDescent="0.25">
      <c r="A6" s="2569"/>
      <c r="B6" s="2807"/>
      <c r="C6" s="2783" t="s">
        <v>843</v>
      </c>
      <c r="D6" s="2784"/>
      <c r="E6" s="2785"/>
      <c r="F6" s="2783" t="s">
        <v>844</v>
      </c>
      <c r="G6" s="2784"/>
      <c r="H6" s="2785"/>
      <c r="I6" s="2783" t="s">
        <v>845</v>
      </c>
      <c r="J6" s="2784"/>
      <c r="K6" s="2793"/>
    </row>
    <row r="7" spans="1:11" x14ac:dyDescent="0.25">
      <c r="A7" s="2569"/>
      <c r="B7" s="2807"/>
      <c r="C7" s="2788" t="s">
        <v>769</v>
      </c>
      <c r="D7" s="2788"/>
      <c r="E7" s="2788"/>
      <c r="F7" s="2788" t="s">
        <v>769</v>
      </c>
      <c r="G7" s="2788"/>
      <c r="H7" s="2788"/>
      <c r="I7" s="2783" t="s">
        <v>766</v>
      </c>
      <c r="J7" s="2784"/>
      <c r="K7" s="2793"/>
    </row>
    <row r="8" spans="1:11" ht="60" x14ac:dyDescent="0.25">
      <c r="A8" s="2570"/>
      <c r="B8" s="2808"/>
      <c r="C8" s="883" t="s">
        <v>687</v>
      </c>
      <c r="D8" s="883" t="s">
        <v>688</v>
      </c>
      <c r="E8" s="883" t="s">
        <v>689</v>
      </c>
      <c r="F8" s="883" t="s">
        <v>687</v>
      </c>
      <c r="G8" s="883" t="s">
        <v>688</v>
      </c>
      <c r="H8" s="883" t="s">
        <v>689</v>
      </c>
      <c r="I8" s="883" t="s">
        <v>687</v>
      </c>
      <c r="J8" s="883" t="s">
        <v>688</v>
      </c>
      <c r="K8" s="927" t="s">
        <v>689</v>
      </c>
    </row>
    <row r="9" spans="1:11" ht="21" customHeight="1" x14ac:dyDescent="0.25">
      <c r="A9" s="979"/>
      <c r="B9" s="27"/>
      <c r="C9" s="27"/>
      <c r="D9" s="27"/>
      <c r="E9" s="27"/>
      <c r="F9" s="27"/>
      <c r="G9" s="27"/>
      <c r="H9" s="27"/>
      <c r="I9" s="5"/>
      <c r="J9" s="5"/>
      <c r="K9" s="1217"/>
    </row>
    <row r="10" spans="1:11" ht="21" customHeight="1" x14ac:dyDescent="0.25">
      <c r="A10" s="929">
        <v>1</v>
      </c>
      <c r="B10" s="27" t="s">
        <v>805</v>
      </c>
      <c r="C10" s="245"/>
      <c r="D10" s="245"/>
      <c r="E10" s="245"/>
      <c r="F10" s="245"/>
      <c r="G10" s="245"/>
      <c r="H10" s="245"/>
      <c r="I10" s="245"/>
      <c r="J10" s="245"/>
      <c r="K10" s="1283"/>
    </row>
    <row r="11" spans="1:11" ht="21" customHeight="1" x14ac:dyDescent="0.25">
      <c r="A11" s="931"/>
      <c r="B11" s="5" t="s">
        <v>790</v>
      </c>
      <c r="C11" s="245"/>
      <c r="D11" s="245"/>
      <c r="E11" s="245"/>
      <c r="F11" s="245"/>
      <c r="G11" s="245"/>
      <c r="H11" s="245"/>
      <c r="I11" s="245"/>
      <c r="J11" s="245"/>
      <c r="K11" s="1283"/>
    </row>
    <row r="12" spans="1:11" ht="21" customHeight="1" x14ac:dyDescent="0.25">
      <c r="A12" s="931"/>
      <c r="B12" s="5" t="s">
        <v>365</v>
      </c>
      <c r="C12" s="245"/>
      <c r="D12" s="245"/>
      <c r="E12" s="245"/>
      <c r="F12" s="245"/>
      <c r="G12" s="245"/>
      <c r="H12" s="245"/>
      <c r="I12" s="245"/>
      <c r="J12" s="245"/>
      <c r="K12" s="1283"/>
    </row>
    <row r="13" spans="1:11" ht="21" customHeight="1" x14ac:dyDescent="0.25">
      <c r="A13" s="931"/>
      <c r="B13" s="5" t="s">
        <v>366</v>
      </c>
      <c r="C13" s="245"/>
      <c r="D13" s="245"/>
      <c r="E13" s="245"/>
      <c r="F13" s="245"/>
      <c r="G13" s="245"/>
      <c r="H13" s="245"/>
      <c r="I13" s="245"/>
      <c r="J13" s="245"/>
      <c r="K13" s="1283"/>
    </row>
    <row r="14" spans="1:11" ht="21" customHeight="1" x14ac:dyDescent="0.25">
      <c r="A14" s="931"/>
      <c r="B14" s="5" t="s">
        <v>371</v>
      </c>
      <c r="C14" s="245"/>
      <c r="D14" s="245"/>
      <c r="E14" s="245"/>
      <c r="F14" s="245"/>
      <c r="G14" s="245"/>
      <c r="H14" s="245"/>
      <c r="I14" s="245"/>
      <c r="J14" s="245"/>
      <c r="K14" s="1283"/>
    </row>
    <row r="15" spans="1:11" ht="21" customHeight="1" x14ac:dyDescent="0.25">
      <c r="A15" s="931"/>
      <c r="B15" s="5" t="s">
        <v>560</v>
      </c>
      <c r="C15" s="245"/>
      <c r="D15" s="245"/>
      <c r="E15" s="245"/>
      <c r="F15" s="245"/>
      <c r="G15" s="245"/>
      <c r="H15" s="245"/>
      <c r="I15" s="245"/>
      <c r="J15" s="245"/>
      <c r="K15" s="1283"/>
    </row>
    <row r="16" spans="1:11" ht="21" customHeight="1" x14ac:dyDescent="0.25">
      <c r="A16" s="970"/>
      <c r="B16" s="143" t="s">
        <v>67</v>
      </c>
      <c r="C16" s="244"/>
      <c r="D16" s="244"/>
      <c r="E16" s="244"/>
      <c r="F16" s="244"/>
      <c r="G16" s="244"/>
      <c r="H16" s="244"/>
      <c r="I16" s="244"/>
      <c r="J16" s="244"/>
      <c r="K16" s="1284"/>
    </row>
    <row r="17" spans="1:11" ht="21" customHeight="1" x14ac:dyDescent="0.25">
      <c r="A17" s="931"/>
      <c r="B17" s="27"/>
      <c r="C17" s="252"/>
      <c r="D17" s="252"/>
      <c r="E17" s="252"/>
      <c r="F17" s="252"/>
      <c r="G17" s="252"/>
      <c r="H17" s="252"/>
      <c r="I17" s="252"/>
      <c r="J17" s="252"/>
      <c r="K17" s="1285"/>
    </row>
    <row r="18" spans="1:11" ht="21" customHeight="1" x14ac:dyDescent="0.25">
      <c r="A18" s="929">
        <v>2</v>
      </c>
      <c r="B18" s="27" t="s">
        <v>806</v>
      </c>
      <c r="C18" s="253"/>
      <c r="D18" s="245"/>
      <c r="E18" s="245"/>
      <c r="F18" s="245"/>
      <c r="G18" s="245"/>
      <c r="H18" s="245"/>
      <c r="I18" s="245"/>
      <c r="J18" s="245"/>
      <c r="K18" s="1283"/>
    </row>
    <row r="19" spans="1:11" ht="21" customHeight="1" x14ac:dyDescent="0.25">
      <c r="A19" s="931"/>
      <c r="B19" s="5" t="s">
        <v>790</v>
      </c>
      <c r="C19" s="245"/>
      <c r="D19" s="245"/>
      <c r="E19" s="245"/>
      <c r="F19" s="245"/>
      <c r="G19" s="245"/>
      <c r="H19" s="245"/>
      <c r="I19" s="245"/>
      <c r="J19" s="245"/>
      <c r="K19" s="1283"/>
    </row>
    <row r="20" spans="1:11" ht="21" customHeight="1" x14ac:dyDescent="0.25">
      <c r="A20" s="931"/>
      <c r="B20" s="5" t="s">
        <v>365</v>
      </c>
      <c r="C20" s="245"/>
      <c r="D20" s="245"/>
      <c r="E20" s="245"/>
      <c r="F20" s="245"/>
      <c r="G20" s="245"/>
      <c r="H20" s="245"/>
      <c r="I20" s="245"/>
      <c r="J20" s="245"/>
      <c r="K20" s="1283"/>
    </row>
    <row r="21" spans="1:11" ht="21" customHeight="1" x14ac:dyDescent="0.25">
      <c r="A21" s="931"/>
      <c r="B21" s="5" t="s">
        <v>366</v>
      </c>
      <c r="C21" s="245"/>
      <c r="D21" s="245"/>
      <c r="E21" s="245"/>
      <c r="F21" s="245"/>
      <c r="G21" s="245"/>
      <c r="H21" s="245"/>
      <c r="I21" s="245"/>
      <c r="J21" s="245"/>
      <c r="K21" s="1283"/>
    </row>
    <row r="22" spans="1:11" ht="21" customHeight="1" x14ac:dyDescent="0.25">
      <c r="A22" s="931"/>
      <c r="B22" s="5" t="s">
        <v>371</v>
      </c>
      <c r="C22" s="245"/>
      <c r="D22" s="245"/>
      <c r="E22" s="245"/>
      <c r="F22" s="245"/>
      <c r="G22" s="245"/>
      <c r="H22" s="245"/>
      <c r="I22" s="245"/>
      <c r="J22" s="245"/>
      <c r="K22" s="1283"/>
    </row>
    <row r="23" spans="1:11" ht="21" customHeight="1" x14ac:dyDescent="0.25">
      <c r="A23" s="931"/>
      <c r="B23" s="5" t="s">
        <v>560</v>
      </c>
      <c r="C23" s="245"/>
      <c r="D23" s="245"/>
      <c r="E23" s="245"/>
      <c r="F23" s="245"/>
      <c r="G23" s="245"/>
      <c r="H23" s="245"/>
      <c r="I23" s="245"/>
      <c r="J23" s="245"/>
      <c r="K23" s="1283"/>
    </row>
    <row r="24" spans="1:11" ht="21" customHeight="1" x14ac:dyDescent="0.25">
      <c r="A24" s="970"/>
      <c r="B24" s="143" t="s">
        <v>67</v>
      </c>
      <c r="C24" s="244"/>
      <c r="D24" s="244"/>
      <c r="E24" s="244"/>
      <c r="F24" s="244"/>
      <c r="G24" s="244"/>
      <c r="H24" s="244"/>
      <c r="I24" s="244"/>
      <c r="J24" s="244"/>
      <c r="K24" s="1284"/>
    </row>
    <row r="25" spans="1:11" ht="21" customHeight="1" x14ac:dyDescent="0.25">
      <c r="A25" s="931"/>
      <c r="B25" s="27"/>
      <c r="C25" s="252"/>
      <c r="D25" s="252"/>
      <c r="E25" s="252"/>
      <c r="F25" s="252"/>
      <c r="G25" s="252"/>
      <c r="H25" s="252"/>
      <c r="I25" s="252"/>
      <c r="J25" s="252"/>
      <c r="K25" s="1285"/>
    </row>
    <row r="26" spans="1:11" ht="21" customHeight="1" x14ac:dyDescent="0.25">
      <c r="A26" s="929">
        <v>3</v>
      </c>
      <c r="B26" s="27" t="s">
        <v>569</v>
      </c>
      <c r="C26" s="245"/>
      <c r="D26" s="245"/>
      <c r="E26" s="245"/>
      <c r="F26" s="245"/>
      <c r="G26" s="245"/>
      <c r="H26" s="245"/>
      <c r="I26" s="245"/>
      <c r="J26" s="245"/>
      <c r="K26" s="1283"/>
    </row>
    <row r="27" spans="1:11" ht="21" customHeight="1" x14ac:dyDescent="0.25">
      <c r="A27" s="931"/>
      <c r="B27" s="5" t="s">
        <v>790</v>
      </c>
      <c r="C27" s="245"/>
      <c r="D27" s="245"/>
      <c r="E27" s="245"/>
      <c r="F27" s="245"/>
      <c r="G27" s="245"/>
      <c r="H27" s="245"/>
      <c r="I27" s="245"/>
      <c r="J27" s="245"/>
      <c r="K27" s="1283"/>
    </row>
    <row r="28" spans="1:11" ht="21" customHeight="1" x14ac:dyDescent="0.25">
      <c r="A28" s="931"/>
      <c r="B28" s="5" t="s">
        <v>365</v>
      </c>
      <c r="C28" s="245"/>
      <c r="D28" s="245"/>
      <c r="E28" s="245"/>
      <c r="F28" s="245"/>
      <c r="G28" s="245"/>
      <c r="H28" s="245"/>
      <c r="I28" s="245"/>
      <c r="J28" s="245"/>
      <c r="K28" s="1283"/>
    </row>
    <row r="29" spans="1:11" ht="21" customHeight="1" x14ac:dyDescent="0.25">
      <c r="A29" s="931"/>
      <c r="B29" s="5" t="s">
        <v>366</v>
      </c>
      <c r="C29" s="245"/>
      <c r="D29" s="245"/>
      <c r="E29" s="245"/>
      <c r="F29" s="245"/>
      <c r="G29" s="245"/>
      <c r="H29" s="245"/>
      <c r="I29" s="245"/>
      <c r="J29" s="245"/>
      <c r="K29" s="1283"/>
    </row>
    <row r="30" spans="1:11" ht="21" customHeight="1" x14ac:dyDescent="0.25">
      <c r="A30" s="931"/>
      <c r="B30" s="5" t="s">
        <v>371</v>
      </c>
      <c r="C30" s="245"/>
      <c r="D30" s="245"/>
      <c r="E30" s="245"/>
      <c r="F30" s="245"/>
      <c r="G30" s="245"/>
      <c r="H30" s="245"/>
      <c r="I30" s="245"/>
      <c r="J30" s="245"/>
      <c r="K30" s="1283"/>
    </row>
    <row r="31" spans="1:11" ht="21" customHeight="1" x14ac:dyDescent="0.25">
      <c r="A31" s="931"/>
      <c r="B31" s="5" t="s">
        <v>560</v>
      </c>
      <c r="C31" s="245"/>
      <c r="D31" s="245"/>
      <c r="E31" s="245"/>
      <c r="F31" s="245"/>
      <c r="G31" s="245"/>
      <c r="H31" s="245"/>
      <c r="I31" s="245"/>
      <c r="J31" s="245"/>
      <c r="K31" s="1283"/>
    </row>
    <row r="32" spans="1:11" ht="21" customHeight="1" x14ac:dyDescent="0.25">
      <c r="A32" s="970"/>
      <c r="B32" s="143" t="s">
        <v>67</v>
      </c>
      <c r="C32" s="244"/>
      <c r="D32" s="244"/>
      <c r="E32" s="244"/>
      <c r="F32" s="244"/>
      <c r="G32" s="244"/>
      <c r="H32" s="244"/>
      <c r="I32" s="244"/>
      <c r="J32" s="244"/>
      <c r="K32" s="1284"/>
    </row>
    <row r="33" spans="1:11" ht="21" customHeight="1" x14ac:dyDescent="0.25">
      <c r="A33" s="931"/>
      <c r="B33" s="27"/>
      <c r="C33" s="252"/>
      <c r="D33" s="252"/>
      <c r="E33" s="252"/>
      <c r="F33" s="252"/>
      <c r="G33" s="252"/>
      <c r="H33" s="252"/>
      <c r="I33" s="252"/>
      <c r="J33" s="252"/>
      <c r="K33" s="1285"/>
    </row>
    <row r="34" spans="1:11" ht="21" customHeight="1" x14ac:dyDescent="0.25">
      <c r="A34" s="929">
        <v>4</v>
      </c>
      <c r="B34" s="27" t="s">
        <v>570</v>
      </c>
      <c r="C34" s="245"/>
      <c r="D34" s="245"/>
      <c r="E34" s="245"/>
      <c r="F34" s="245"/>
      <c r="G34" s="245"/>
      <c r="H34" s="245"/>
      <c r="I34" s="245"/>
      <c r="J34" s="245"/>
      <c r="K34" s="1283"/>
    </row>
    <row r="35" spans="1:11" ht="21" customHeight="1" x14ac:dyDescent="0.25">
      <c r="A35" s="924"/>
      <c r="B35" s="5" t="s">
        <v>790</v>
      </c>
      <c r="C35" s="245"/>
      <c r="D35" s="245"/>
      <c r="E35" s="245"/>
      <c r="F35" s="245"/>
      <c r="G35" s="245"/>
      <c r="H35" s="245"/>
      <c r="I35" s="241"/>
      <c r="J35" s="241"/>
      <c r="K35" s="1286"/>
    </row>
    <row r="36" spans="1:11" ht="21" customHeight="1" x14ac:dyDescent="0.25">
      <c r="A36" s="924"/>
      <c r="B36" s="5" t="s">
        <v>365</v>
      </c>
      <c r="C36" s="245"/>
      <c r="D36" s="245"/>
      <c r="E36" s="245"/>
      <c r="F36" s="245"/>
      <c r="G36" s="245"/>
      <c r="H36" s="245"/>
      <c r="I36" s="241"/>
      <c r="J36" s="241"/>
      <c r="K36" s="1286"/>
    </row>
    <row r="37" spans="1:11" ht="21" customHeight="1" x14ac:dyDescent="0.25">
      <c r="A37" s="924"/>
      <c r="B37" s="5" t="s">
        <v>366</v>
      </c>
      <c r="C37" s="245"/>
      <c r="D37" s="245"/>
      <c r="E37" s="245"/>
      <c r="F37" s="245"/>
      <c r="G37" s="245"/>
      <c r="H37" s="245"/>
      <c r="I37" s="241"/>
      <c r="J37" s="241"/>
      <c r="K37" s="1286"/>
    </row>
    <row r="38" spans="1:11" ht="21" customHeight="1" x14ac:dyDescent="0.25">
      <c r="A38" s="924"/>
      <c r="B38" s="5" t="s">
        <v>371</v>
      </c>
      <c r="C38" s="245"/>
      <c r="D38" s="245"/>
      <c r="E38" s="245"/>
      <c r="F38" s="245"/>
      <c r="G38" s="245"/>
      <c r="H38" s="245"/>
      <c r="I38" s="241"/>
      <c r="J38" s="241"/>
      <c r="K38" s="1286"/>
    </row>
    <row r="39" spans="1:11" ht="21" customHeight="1" x14ac:dyDescent="0.25">
      <c r="A39" s="924"/>
      <c r="B39" s="5" t="s">
        <v>560</v>
      </c>
      <c r="C39" s="245"/>
      <c r="D39" s="245"/>
      <c r="E39" s="245"/>
      <c r="F39" s="245"/>
      <c r="G39" s="245"/>
      <c r="H39" s="245"/>
      <c r="I39" s="241"/>
      <c r="J39" s="241"/>
      <c r="K39" s="1286"/>
    </row>
    <row r="40" spans="1:11" ht="21" customHeight="1" thickBot="1" x14ac:dyDescent="0.3">
      <c r="A40" s="1287"/>
      <c r="B40" s="1288" t="s">
        <v>67</v>
      </c>
      <c r="C40" s="235"/>
      <c r="D40" s="235"/>
      <c r="E40" s="235"/>
      <c r="F40" s="235"/>
      <c r="G40" s="235"/>
      <c r="H40" s="235"/>
      <c r="I40" s="235"/>
      <c r="J40" s="235"/>
      <c r="K40" s="1243"/>
    </row>
    <row r="41" spans="1:11" ht="21" customHeight="1" x14ac:dyDescent="0.25">
      <c r="A41" s="1262" t="s">
        <v>690</v>
      </c>
      <c r="B41" s="121"/>
    </row>
    <row r="42" spans="1:11" ht="21" customHeight="1" x14ac:dyDescent="0.25">
      <c r="I42" s="287"/>
      <c r="J42" s="287"/>
      <c r="K42" s="287"/>
    </row>
    <row r="43" spans="1:11" ht="21" customHeight="1" x14ac:dyDescent="0.25"/>
    <row r="44" spans="1:11" ht="21" customHeight="1" x14ac:dyDescent="0.25"/>
    <row r="45" spans="1:11" ht="21" customHeight="1" x14ac:dyDescent="0.25"/>
    <row r="46" spans="1:11" ht="21" customHeight="1" x14ac:dyDescent="0.25"/>
    <row r="47" spans="1:11" ht="21" customHeight="1" x14ac:dyDescent="0.25"/>
    <row r="48" spans="1:11"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sheetData>
  <mergeCells count="13">
    <mergeCell ref="A1:B1"/>
    <mergeCell ref="C5:H5"/>
    <mergeCell ref="C6:E6"/>
    <mergeCell ref="F6:H6"/>
    <mergeCell ref="A5:A8"/>
    <mergeCell ref="A2:K2"/>
    <mergeCell ref="I7:K7"/>
    <mergeCell ref="I5:K5"/>
    <mergeCell ref="J3:K3"/>
    <mergeCell ref="C7:E7"/>
    <mergeCell ref="F7:H7"/>
    <mergeCell ref="B5:B8"/>
    <mergeCell ref="I6:K6"/>
  </mergeCells>
  <pageMargins left="0.7" right="0.7" top="0.75" bottom="0.75" header="0.3" footer="0.3"/>
  <pageSetup paperSize="9" scale="75"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FF00"/>
    <pageSetUpPr fitToPage="1"/>
  </sheetPr>
  <dimension ref="A1:K132"/>
  <sheetViews>
    <sheetView view="pageBreakPreview" zoomScale="55" zoomScaleNormal="100" zoomScaleSheetLayoutView="55" workbookViewId="0">
      <selection activeCell="O18" sqref="O18"/>
    </sheetView>
  </sheetViews>
  <sheetFormatPr defaultRowHeight="15" x14ac:dyDescent="0.25"/>
  <cols>
    <col min="1" max="1" width="9.140625" style="263"/>
    <col min="2" max="2" width="36.140625" style="263" customWidth="1"/>
    <col min="3" max="3" width="10" style="263" bestFit="1" customWidth="1"/>
    <col min="4" max="4" width="7.7109375" style="263" bestFit="1" customWidth="1"/>
    <col min="5" max="5" width="9.140625" style="263" bestFit="1" customWidth="1"/>
    <col min="6" max="6" width="10" style="263" bestFit="1" customWidth="1"/>
    <col min="7" max="7" width="7.7109375" style="263" bestFit="1" customWidth="1"/>
    <col min="8" max="8" width="9.140625" style="263" bestFit="1" customWidth="1"/>
    <col min="9" max="9" width="10" style="263" bestFit="1" customWidth="1"/>
    <col min="10" max="10" width="7.7109375" style="263" bestFit="1" customWidth="1"/>
    <col min="11" max="11" width="9.140625" style="263" bestFit="1" customWidth="1"/>
    <col min="12" max="245" width="9.140625" style="263"/>
    <col min="246" max="246" width="32.5703125" style="263" customWidth="1"/>
    <col min="247" max="247" width="14" style="263" customWidth="1"/>
    <col min="248" max="248" width="10.5703125" style="263" customWidth="1"/>
    <col min="249" max="249" width="11.28515625" style="263" customWidth="1"/>
    <col min="250" max="250" width="12.140625" style="263" customWidth="1"/>
    <col min="251" max="251" width="9.140625" style="263"/>
    <col min="252" max="252" width="11.85546875" style="263" customWidth="1"/>
    <col min="253" max="501" width="9.140625" style="263"/>
    <col min="502" max="502" width="32.5703125" style="263" customWidth="1"/>
    <col min="503" max="503" width="14" style="263" customWidth="1"/>
    <col min="504" max="504" width="10.5703125" style="263" customWidth="1"/>
    <col min="505" max="505" width="11.28515625" style="263" customWidth="1"/>
    <col min="506" max="506" width="12.140625" style="263" customWidth="1"/>
    <col min="507" max="507" width="9.140625" style="263"/>
    <col min="508" max="508" width="11.85546875" style="263" customWidth="1"/>
    <col min="509" max="757" width="9.140625" style="263"/>
    <col min="758" max="758" width="32.5703125" style="263" customWidth="1"/>
    <col min="759" max="759" width="14" style="263" customWidth="1"/>
    <col min="760" max="760" width="10.5703125" style="263" customWidth="1"/>
    <col min="761" max="761" width="11.28515625" style="263" customWidth="1"/>
    <col min="762" max="762" width="12.140625" style="263" customWidth="1"/>
    <col min="763" max="763" width="9.140625" style="263"/>
    <col min="764" max="764" width="11.85546875" style="263" customWidth="1"/>
    <col min="765" max="1013" width="9.140625" style="263"/>
    <col min="1014" max="1014" width="32.5703125" style="263" customWidth="1"/>
    <col min="1015" max="1015" width="14" style="263" customWidth="1"/>
    <col min="1016" max="1016" width="10.5703125" style="263" customWidth="1"/>
    <col min="1017" max="1017" width="11.28515625" style="263" customWidth="1"/>
    <col min="1018" max="1018" width="12.140625" style="263" customWidth="1"/>
    <col min="1019" max="1019" width="9.140625" style="263"/>
    <col min="1020" max="1020" width="11.85546875" style="263" customWidth="1"/>
    <col min="1021" max="1269" width="9.140625" style="263"/>
    <col min="1270" max="1270" width="32.5703125" style="263" customWidth="1"/>
    <col min="1271" max="1271" width="14" style="263" customWidth="1"/>
    <col min="1272" max="1272" width="10.5703125" style="263" customWidth="1"/>
    <col min="1273" max="1273" width="11.28515625" style="263" customWidth="1"/>
    <col min="1274" max="1274" width="12.140625" style="263" customWidth="1"/>
    <col min="1275" max="1275" width="9.140625" style="263"/>
    <col min="1276" max="1276" width="11.85546875" style="263" customWidth="1"/>
    <col min="1277" max="1525" width="9.140625" style="263"/>
    <col min="1526" max="1526" width="32.5703125" style="263" customWidth="1"/>
    <col min="1527" max="1527" width="14" style="263" customWidth="1"/>
    <col min="1528" max="1528" width="10.5703125" style="263" customWidth="1"/>
    <col min="1529" max="1529" width="11.28515625" style="263" customWidth="1"/>
    <col min="1530" max="1530" width="12.140625" style="263" customWidth="1"/>
    <col min="1531" max="1531" width="9.140625" style="263"/>
    <col min="1532" max="1532" width="11.85546875" style="263" customWidth="1"/>
    <col min="1533" max="1781" width="9.140625" style="263"/>
    <col min="1782" max="1782" width="32.5703125" style="263" customWidth="1"/>
    <col min="1783" max="1783" width="14" style="263" customWidth="1"/>
    <col min="1784" max="1784" width="10.5703125" style="263" customWidth="1"/>
    <col min="1785" max="1785" width="11.28515625" style="263" customWidth="1"/>
    <col min="1786" max="1786" width="12.140625" style="263" customWidth="1"/>
    <col min="1787" max="1787" width="9.140625" style="263"/>
    <col min="1788" max="1788" width="11.85546875" style="263" customWidth="1"/>
    <col min="1789" max="2037" width="9.140625" style="263"/>
    <col min="2038" max="2038" width="32.5703125" style="263" customWidth="1"/>
    <col min="2039" max="2039" width="14" style="263" customWidth="1"/>
    <col min="2040" max="2040" width="10.5703125" style="263" customWidth="1"/>
    <col min="2041" max="2041" width="11.28515625" style="263" customWidth="1"/>
    <col min="2042" max="2042" width="12.140625" style="263" customWidth="1"/>
    <col min="2043" max="2043" width="9.140625" style="263"/>
    <col min="2044" max="2044" width="11.85546875" style="263" customWidth="1"/>
    <col min="2045" max="2293" width="9.140625" style="263"/>
    <col min="2294" max="2294" width="32.5703125" style="263" customWidth="1"/>
    <col min="2295" max="2295" width="14" style="263" customWidth="1"/>
    <col min="2296" max="2296" width="10.5703125" style="263" customWidth="1"/>
    <col min="2297" max="2297" width="11.28515625" style="263" customWidth="1"/>
    <col min="2298" max="2298" width="12.140625" style="263" customWidth="1"/>
    <col min="2299" max="2299" width="9.140625" style="263"/>
    <col min="2300" max="2300" width="11.85546875" style="263" customWidth="1"/>
    <col min="2301" max="2549" width="9.140625" style="263"/>
    <col min="2550" max="2550" width="32.5703125" style="263" customWidth="1"/>
    <col min="2551" max="2551" width="14" style="263" customWidth="1"/>
    <col min="2552" max="2552" width="10.5703125" style="263" customWidth="1"/>
    <col min="2553" max="2553" width="11.28515625" style="263" customWidth="1"/>
    <col min="2554" max="2554" width="12.140625" style="263" customWidth="1"/>
    <col min="2555" max="2555" width="9.140625" style="263"/>
    <col min="2556" max="2556" width="11.85546875" style="263" customWidth="1"/>
    <col min="2557" max="2805" width="9.140625" style="263"/>
    <col min="2806" max="2806" width="32.5703125" style="263" customWidth="1"/>
    <col min="2807" max="2807" width="14" style="263" customWidth="1"/>
    <col min="2808" max="2808" width="10.5703125" style="263" customWidth="1"/>
    <col min="2809" max="2809" width="11.28515625" style="263" customWidth="1"/>
    <col min="2810" max="2810" width="12.140625" style="263" customWidth="1"/>
    <col min="2811" max="2811" width="9.140625" style="263"/>
    <col min="2812" max="2812" width="11.85546875" style="263" customWidth="1"/>
    <col min="2813" max="3061" width="9.140625" style="263"/>
    <col min="3062" max="3062" width="32.5703125" style="263" customWidth="1"/>
    <col min="3063" max="3063" width="14" style="263" customWidth="1"/>
    <col min="3064" max="3064" width="10.5703125" style="263" customWidth="1"/>
    <col min="3065" max="3065" width="11.28515625" style="263" customWidth="1"/>
    <col min="3066" max="3066" width="12.140625" style="263" customWidth="1"/>
    <col min="3067" max="3067" width="9.140625" style="263"/>
    <col min="3068" max="3068" width="11.85546875" style="263" customWidth="1"/>
    <col min="3069" max="3317" width="9.140625" style="263"/>
    <col min="3318" max="3318" width="32.5703125" style="263" customWidth="1"/>
    <col min="3319" max="3319" width="14" style="263" customWidth="1"/>
    <col min="3320" max="3320" width="10.5703125" style="263" customWidth="1"/>
    <col min="3321" max="3321" width="11.28515625" style="263" customWidth="1"/>
    <col min="3322" max="3322" width="12.140625" style="263" customWidth="1"/>
    <col min="3323" max="3323" width="9.140625" style="263"/>
    <col min="3324" max="3324" width="11.85546875" style="263" customWidth="1"/>
    <col min="3325" max="3573" width="9.140625" style="263"/>
    <col min="3574" max="3574" width="32.5703125" style="263" customWidth="1"/>
    <col min="3575" max="3575" width="14" style="263" customWidth="1"/>
    <col min="3576" max="3576" width="10.5703125" style="263" customWidth="1"/>
    <col min="3577" max="3577" width="11.28515625" style="263" customWidth="1"/>
    <col min="3578" max="3578" width="12.140625" style="263" customWidth="1"/>
    <col min="3579" max="3579" width="9.140625" style="263"/>
    <col min="3580" max="3580" width="11.85546875" style="263" customWidth="1"/>
    <col min="3581" max="3829" width="9.140625" style="263"/>
    <col min="3830" max="3830" width="32.5703125" style="263" customWidth="1"/>
    <col min="3831" max="3831" width="14" style="263" customWidth="1"/>
    <col min="3832" max="3832" width="10.5703125" style="263" customWidth="1"/>
    <col min="3833" max="3833" width="11.28515625" style="263" customWidth="1"/>
    <col min="3834" max="3834" width="12.140625" style="263" customWidth="1"/>
    <col min="3835" max="3835" width="9.140625" style="263"/>
    <col min="3836" max="3836" width="11.85546875" style="263" customWidth="1"/>
    <col min="3837" max="4085" width="9.140625" style="263"/>
    <col min="4086" max="4086" width="32.5703125" style="263" customWidth="1"/>
    <col min="4087" max="4087" width="14" style="263" customWidth="1"/>
    <col min="4088" max="4088" width="10.5703125" style="263" customWidth="1"/>
    <col min="4089" max="4089" width="11.28515625" style="263" customWidth="1"/>
    <col min="4090" max="4090" width="12.140625" style="263" customWidth="1"/>
    <col min="4091" max="4091" width="9.140625" style="263"/>
    <col min="4092" max="4092" width="11.85546875" style="263" customWidth="1"/>
    <col min="4093" max="4341" width="9.140625" style="263"/>
    <col min="4342" max="4342" width="32.5703125" style="263" customWidth="1"/>
    <col min="4343" max="4343" width="14" style="263" customWidth="1"/>
    <col min="4344" max="4344" width="10.5703125" style="263" customWidth="1"/>
    <col min="4345" max="4345" width="11.28515625" style="263" customWidth="1"/>
    <col min="4346" max="4346" width="12.140625" style="263" customWidth="1"/>
    <col min="4347" max="4347" width="9.140625" style="263"/>
    <col min="4348" max="4348" width="11.85546875" style="263" customWidth="1"/>
    <col min="4349" max="4597" width="9.140625" style="263"/>
    <col min="4598" max="4598" width="32.5703125" style="263" customWidth="1"/>
    <col min="4599" max="4599" width="14" style="263" customWidth="1"/>
    <col min="4600" max="4600" width="10.5703125" style="263" customWidth="1"/>
    <col min="4601" max="4601" width="11.28515625" style="263" customWidth="1"/>
    <col min="4602" max="4602" width="12.140625" style="263" customWidth="1"/>
    <col min="4603" max="4603" width="9.140625" style="263"/>
    <col min="4604" max="4604" width="11.85546875" style="263" customWidth="1"/>
    <col min="4605" max="4853" width="9.140625" style="263"/>
    <col min="4854" max="4854" width="32.5703125" style="263" customWidth="1"/>
    <col min="4855" max="4855" width="14" style="263" customWidth="1"/>
    <col min="4856" max="4856" width="10.5703125" style="263" customWidth="1"/>
    <col min="4857" max="4857" width="11.28515625" style="263" customWidth="1"/>
    <col min="4858" max="4858" width="12.140625" style="263" customWidth="1"/>
    <col min="4859" max="4859" width="9.140625" style="263"/>
    <col min="4860" max="4860" width="11.85546875" style="263" customWidth="1"/>
    <col min="4861" max="5109" width="9.140625" style="263"/>
    <col min="5110" max="5110" width="32.5703125" style="263" customWidth="1"/>
    <col min="5111" max="5111" width="14" style="263" customWidth="1"/>
    <col min="5112" max="5112" width="10.5703125" style="263" customWidth="1"/>
    <col min="5113" max="5113" width="11.28515625" style="263" customWidth="1"/>
    <col min="5114" max="5114" width="12.140625" style="263" customWidth="1"/>
    <col min="5115" max="5115" width="9.140625" style="263"/>
    <col min="5116" max="5116" width="11.85546875" style="263" customWidth="1"/>
    <col min="5117" max="5365" width="9.140625" style="263"/>
    <col min="5366" max="5366" width="32.5703125" style="263" customWidth="1"/>
    <col min="5367" max="5367" width="14" style="263" customWidth="1"/>
    <col min="5368" max="5368" width="10.5703125" style="263" customWidth="1"/>
    <col min="5369" max="5369" width="11.28515625" style="263" customWidth="1"/>
    <col min="5370" max="5370" width="12.140625" style="263" customWidth="1"/>
    <col min="5371" max="5371" width="9.140625" style="263"/>
    <col min="5372" max="5372" width="11.85546875" style="263" customWidth="1"/>
    <col min="5373" max="5621" width="9.140625" style="263"/>
    <col min="5622" max="5622" width="32.5703125" style="263" customWidth="1"/>
    <col min="5623" max="5623" width="14" style="263" customWidth="1"/>
    <col min="5624" max="5624" width="10.5703125" style="263" customWidth="1"/>
    <col min="5625" max="5625" width="11.28515625" style="263" customWidth="1"/>
    <col min="5626" max="5626" width="12.140625" style="263" customWidth="1"/>
    <col min="5627" max="5627" width="9.140625" style="263"/>
    <col min="5628" max="5628" width="11.85546875" style="263" customWidth="1"/>
    <col min="5629" max="5877" width="9.140625" style="263"/>
    <col min="5878" max="5878" width="32.5703125" style="263" customWidth="1"/>
    <col min="5879" max="5879" width="14" style="263" customWidth="1"/>
    <col min="5880" max="5880" width="10.5703125" style="263" customWidth="1"/>
    <col min="5881" max="5881" width="11.28515625" style="263" customWidth="1"/>
    <col min="5882" max="5882" width="12.140625" style="263" customWidth="1"/>
    <col min="5883" max="5883" width="9.140625" style="263"/>
    <col min="5884" max="5884" width="11.85546875" style="263" customWidth="1"/>
    <col min="5885" max="6133" width="9.140625" style="263"/>
    <col min="6134" max="6134" width="32.5703125" style="263" customWidth="1"/>
    <col min="6135" max="6135" width="14" style="263" customWidth="1"/>
    <col min="6136" max="6136" width="10.5703125" style="263" customWidth="1"/>
    <col min="6137" max="6137" width="11.28515625" style="263" customWidth="1"/>
    <col min="6138" max="6138" width="12.140625" style="263" customWidth="1"/>
    <col min="6139" max="6139" width="9.140625" style="263"/>
    <col min="6140" max="6140" width="11.85546875" style="263" customWidth="1"/>
    <col min="6141" max="6389" width="9.140625" style="263"/>
    <col min="6390" max="6390" width="32.5703125" style="263" customWidth="1"/>
    <col min="6391" max="6391" width="14" style="263" customWidth="1"/>
    <col min="6392" max="6392" width="10.5703125" style="263" customWidth="1"/>
    <col min="6393" max="6393" width="11.28515625" style="263" customWidth="1"/>
    <col min="6394" max="6394" width="12.140625" style="263" customWidth="1"/>
    <col min="6395" max="6395" width="9.140625" style="263"/>
    <col min="6396" max="6396" width="11.85546875" style="263" customWidth="1"/>
    <col min="6397" max="6645" width="9.140625" style="263"/>
    <col min="6646" max="6646" width="32.5703125" style="263" customWidth="1"/>
    <col min="6647" max="6647" width="14" style="263" customWidth="1"/>
    <col min="6648" max="6648" width="10.5703125" style="263" customWidth="1"/>
    <col min="6649" max="6649" width="11.28515625" style="263" customWidth="1"/>
    <col min="6650" max="6650" width="12.140625" style="263" customWidth="1"/>
    <col min="6651" max="6651" width="9.140625" style="263"/>
    <col min="6652" max="6652" width="11.85546875" style="263" customWidth="1"/>
    <col min="6653" max="6901" width="9.140625" style="263"/>
    <col min="6902" max="6902" width="32.5703125" style="263" customWidth="1"/>
    <col min="6903" max="6903" width="14" style="263" customWidth="1"/>
    <col min="6904" max="6904" width="10.5703125" style="263" customWidth="1"/>
    <col min="6905" max="6905" width="11.28515625" style="263" customWidth="1"/>
    <col min="6906" max="6906" width="12.140625" style="263" customWidth="1"/>
    <col min="6907" max="6907" width="9.140625" style="263"/>
    <col min="6908" max="6908" width="11.85546875" style="263" customWidth="1"/>
    <col min="6909" max="7157" width="9.140625" style="263"/>
    <col min="7158" max="7158" width="32.5703125" style="263" customWidth="1"/>
    <col min="7159" max="7159" width="14" style="263" customWidth="1"/>
    <col min="7160" max="7160" width="10.5703125" style="263" customWidth="1"/>
    <col min="7161" max="7161" width="11.28515625" style="263" customWidth="1"/>
    <col min="7162" max="7162" width="12.140625" style="263" customWidth="1"/>
    <col min="7163" max="7163" width="9.140625" style="263"/>
    <col min="7164" max="7164" width="11.85546875" style="263" customWidth="1"/>
    <col min="7165" max="7413" width="9.140625" style="263"/>
    <col min="7414" max="7414" width="32.5703125" style="263" customWidth="1"/>
    <col min="7415" max="7415" width="14" style="263" customWidth="1"/>
    <col min="7416" max="7416" width="10.5703125" style="263" customWidth="1"/>
    <col min="7417" max="7417" width="11.28515625" style="263" customWidth="1"/>
    <col min="7418" max="7418" width="12.140625" style="263" customWidth="1"/>
    <col min="7419" max="7419" width="9.140625" style="263"/>
    <col min="7420" max="7420" width="11.85546875" style="263" customWidth="1"/>
    <col min="7421" max="7669" width="9.140625" style="263"/>
    <col min="7670" max="7670" width="32.5703125" style="263" customWidth="1"/>
    <col min="7671" max="7671" width="14" style="263" customWidth="1"/>
    <col min="7672" max="7672" width="10.5703125" style="263" customWidth="1"/>
    <col min="7673" max="7673" width="11.28515625" style="263" customWidth="1"/>
    <col min="7674" max="7674" width="12.140625" style="263" customWidth="1"/>
    <col min="7675" max="7675" width="9.140625" style="263"/>
    <col min="7676" max="7676" width="11.85546875" style="263" customWidth="1"/>
    <col min="7677" max="7925" width="9.140625" style="263"/>
    <col min="7926" max="7926" width="32.5703125" style="263" customWidth="1"/>
    <col min="7927" max="7927" width="14" style="263" customWidth="1"/>
    <col min="7928" max="7928" width="10.5703125" style="263" customWidth="1"/>
    <col min="7929" max="7929" width="11.28515625" style="263" customWidth="1"/>
    <col min="7930" max="7930" width="12.140625" style="263" customWidth="1"/>
    <col min="7931" max="7931" width="9.140625" style="263"/>
    <col min="7932" max="7932" width="11.85546875" style="263" customWidth="1"/>
    <col min="7933" max="8181" width="9.140625" style="263"/>
    <col min="8182" max="8182" width="32.5703125" style="263" customWidth="1"/>
    <col min="8183" max="8183" width="14" style="263" customWidth="1"/>
    <col min="8184" max="8184" width="10.5703125" style="263" customWidth="1"/>
    <col min="8185" max="8185" width="11.28515625" style="263" customWidth="1"/>
    <col min="8186" max="8186" width="12.140625" style="263" customWidth="1"/>
    <col min="8187" max="8187" width="9.140625" style="263"/>
    <col min="8188" max="8188" width="11.85546875" style="263" customWidth="1"/>
    <col min="8189" max="8437" width="9.140625" style="263"/>
    <col min="8438" max="8438" width="32.5703125" style="263" customWidth="1"/>
    <col min="8439" max="8439" width="14" style="263" customWidth="1"/>
    <col min="8440" max="8440" width="10.5703125" style="263" customWidth="1"/>
    <col min="8441" max="8441" width="11.28515625" style="263" customWidth="1"/>
    <col min="8442" max="8442" width="12.140625" style="263" customWidth="1"/>
    <col min="8443" max="8443" width="9.140625" style="263"/>
    <col min="8444" max="8444" width="11.85546875" style="263" customWidth="1"/>
    <col min="8445" max="8693" width="9.140625" style="263"/>
    <col min="8694" max="8694" width="32.5703125" style="263" customWidth="1"/>
    <col min="8695" max="8695" width="14" style="263" customWidth="1"/>
    <col min="8696" max="8696" width="10.5703125" style="263" customWidth="1"/>
    <col min="8697" max="8697" width="11.28515625" style="263" customWidth="1"/>
    <col min="8698" max="8698" width="12.140625" style="263" customWidth="1"/>
    <col min="8699" max="8699" width="9.140625" style="263"/>
    <col min="8700" max="8700" width="11.85546875" style="263" customWidth="1"/>
    <col min="8701" max="8949" width="9.140625" style="263"/>
    <col min="8950" max="8950" width="32.5703125" style="263" customWidth="1"/>
    <col min="8951" max="8951" width="14" style="263" customWidth="1"/>
    <col min="8952" max="8952" width="10.5703125" style="263" customWidth="1"/>
    <col min="8953" max="8953" width="11.28515625" style="263" customWidth="1"/>
    <col min="8954" max="8954" width="12.140625" style="263" customWidth="1"/>
    <col min="8955" max="8955" width="9.140625" style="263"/>
    <col min="8956" max="8956" width="11.85546875" style="263" customWidth="1"/>
    <col min="8957" max="9205" width="9.140625" style="263"/>
    <col min="9206" max="9206" width="32.5703125" style="263" customWidth="1"/>
    <col min="9207" max="9207" width="14" style="263" customWidth="1"/>
    <col min="9208" max="9208" width="10.5703125" style="263" customWidth="1"/>
    <col min="9209" max="9209" width="11.28515625" style="263" customWidth="1"/>
    <col min="9210" max="9210" width="12.140625" style="263" customWidth="1"/>
    <col min="9211" max="9211" width="9.140625" style="263"/>
    <col min="9212" max="9212" width="11.85546875" style="263" customWidth="1"/>
    <col min="9213" max="9461" width="9.140625" style="263"/>
    <col min="9462" max="9462" width="32.5703125" style="263" customWidth="1"/>
    <col min="9463" max="9463" width="14" style="263" customWidth="1"/>
    <col min="9464" max="9464" width="10.5703125" style="263" customWidth="1"/>
    <col min="9465" max="9465" width="11.28515625" style="263" customWidth="1"/>
    <col min="9466" max="9466" width="12.140625" style="263" customWidth="1"/>
    <col min="9467" max="9467" width="9.140625" style="263"/>
    <col min="9468" max="9468" width="11.85546875" style="263" customWidth="1"/>
    <col min="9469" max="9717" width="9.140625" style="263"/>
    <col min="9718" max="9718" width="32.5703125" style="263" customWidth="1"/>
    <col min="9719" max="9719" width="14" style="263" customWidth="1"/>
    <col min="9720" max="9720" width="10.5703125" style="263" customWidth="1"/>
    <col min="9721" max="9721" width="11.28515625" style="263" customWidth="1"/>
    <col min="9722" max="9722" width="12.140625" style="263" customWidth="1"/>
    <col min="9723" max="9723" width="9.140625" style="263"/>
    <col min="9724" max="9724" width="11.85546875" style="263" customWidth="1"/>
    <col min="9725" max="9973" width="9.140625" style="263"/>
    <col min="9974" max="9974" width="32.5703125" style="263" customWidth="1"/>
    <col min="9975" max="9975" width="14" style="263" customWidth="1"/>
    <col min="9976" max="9976" width="10.5703125" style="263" customWidth="1"/>
    <col min="9977" max="9977" width="11.28515625" style="263" customWidth="1"/>
    <col min="9978" max="9978" width="12.140625" style="263" customWidth="1"/>
    <col min="9979" max="9979" width="9.140625" style="263"/>
    <col min="9980" max="9980" width="11.85546875" style="263" customWidth="1"/>
    <col min="9981" max="10229" width="9.140625" style="263"/>
    <col min="10230" max="10230" width="32.5703125" style="263" customWidth="1"/>
    <col min="10231" max="10231" width="14" style="263" customWidth="1"/>
    <col min="10232" max="10232" width="10.5703125" style="263" customWidth="1"/>
    <col min="10233" max="10233" width="11.28515625" style="263" customWidth="1"/>
    <col min="10234" max="10234" width="12.140625" style="263" customWidth="1"/>
    <col min="10235" max="10235" width="9.140625" style="263"/>
    <col min="10236" max="10236" width="11.85546875" style="263" customWidth="1"/>
    <col min="10237" max="10485" width="9.140625" style="263"/>
    <col min="10486" max="10486" width="32.5703125" style="263" customWidth="1"/>
    <col min="10487" max="10487" width="14" style="263" customWidth="1"/>
    <col min="10488" max="10488" width="10.5703125" style="263" customWidth="1"/>
    <col min="10489" max="10489" width="11.28515625" style="263" customWidth="1"/>
    <col min="10490" max="10490" width="12.140625" style="263" customWidth="1"/>
    <col min="10491" max="10491" width="9.140625" style="263"/>
    <col min="10492" max="10492" width="11.85546875" style="263" customWidth="1"/>
    <col min="10493" max="10741" width="9.140625" style="263"/>
    <col min="10742" max="10742" width="32.5703125" style="263" customWidth="1"/>
    <col min="10743" max="10743" width="14" style="263" customWidth="1"/>
    <col min="10744" max="10744" width="10.5703125" style="263" customWidth="1"/>
    <col min="10745" max="10745" width="11.28515625" style="263" customWidth="1"/>
    <col min="10746" max="10746" width="12.140625" style="263" customWidth="1"/>
    <col min="10747" max="10747" width="9.140625" style="263"/>
    <col min="10748" max="10748" width="11.85546875" style="263" customWidth="1"/>
    <col min="10749" max="10997" width="9.140625" style="263"/>
    <col min="10998" max="10998" width="32.5703125" style="263" customWidth="1"/>
    <col min="10999" max="10999" width="14" style="263" customWidth="1"/>
    <col min="11000" max="11000" width="10.5703125" style="263" customWidth="1"/>
    <col min="11001" max="11001" width="11.28515625" style="263" customWidth="1"/>
    <col min="11002" max="11002" width="12.140625" style="263" customWidth="1"/>
    <col min="11003" max="11003" width="9.140625" style="263"/>
    <col min="11004" max="11004" width="11.85546875" style="263" customWidth="1"/>
    <col min="11005" max="11253" width="9.140625" style="263"/>
    <col min="11254" max="11254" width="32.5703125" style="263" customWidth="1"/>
    <col min="11255" max="11255" width="14" style="263" customWidth="1"/>
    <col min="11256" max="11256" width="10.5703125" style="263" customWidth="1"/>
    <col min="11257" max="11257" width="11.28515625" style="263" customWidth="1"/>
    <col min="11258" max="11258" width="12.140625" style="263" customWidth="1"/>
    <col min="11259" max="11259" width="9.140625" style="263"/>
    <col min="11260" max="11260" width="11.85546875" style="263" customWidth="1"/>
    <col min="11261" max="11509" width="9.140625" style="263"/>
    <col min="11510" max="11510" width="32.5703125" style="263" customWidth="1"/>
    <col min="11511" max="11511" width="14" style="263" customWidth="1"/>
    <col min="11512" max="11512" width="10.5703125" style="263" customWidth="1"/>
    <col min="11513" max="11513" width="11.28515625" style="263" customWidth="1"/>
    <col min="11514" max="11514" width="12.140625" style="263" customWidth="1"/>
    <col min="11515" max="11515" width="9.140625" style="263"/>
    <col min="11516" max="11516" width="11.85546875" style="263" customWidth="1"/>
    <col min="11517" max="11765" width="9.140625" style="263"/>
    <col min="11766" max="11766" width="32.5703125" style="263" customWidth="1"/>
    <col min="11767" max="11767" width="14" style="263" customWidth="1"/>
    <col min="11768" max="11768" width="10.5703125" style="263" customWidth="1"/>
    <col min="11769" max="11769" width="11.28515625" style="263" customWidth="1"/>
    <col min="11770" max="11770" width="12.140625" style="263" customWidth="1"/>
    <col min="11771" max="11771" width="9.140625" style="263"/>
    <col min="11772" max="11772" width="11.85546875" style="263" customWidth="1"/>
    <col min="11773" max="12021" width="9.140625" style="263"/>
    <col min="12022" max="12022" width="32.5703125" style="263" customWidth="1"/>
    <col min="12023" max="12023" width="14" style="263" customWidth="1"/>
    <col min="12024" max="12024" width="10.5703125" style="263" customWidth="1"/>
    <col min="12025" max="12025" width="11.28515625" style="263" customWidth="1"/>
    <col min="12026" max="12026" width="12.140625" style="263" customWidth="1"/>
    <col min="12027" max="12027" width="9.140625" style="263"/>
    <col min="12028" max="12028" width="11.85546875" style="263" customWidth="1"/>
    <col min="12029" max="12277" width="9.140625" style="263"/>
    <col min="12278" max="12278" width="32.5703125" style="263" customWidth="1"/>
    <col min="12279" max="12279" width="14" style="263" customWidth="1"/>
    <col min="12280" max="12280" width="10.5703125" style="263" customWidth="1"/>
    <col min="12281" max="12281" width="11.28515625" style="263" customWidth="1"/>
    <col min="12282" max="12282" width="12.140625" style="263" customWidth="1"/>
    <col min="12283" max="12283" width="9.140625" style="263"/>
    <col min="12284" max="12284" width="11.85546875" style="263" customWidth="1"/>
    <col min="12285" max="12533" width="9.140625" style="263"/>
    <col min="12534" max="12534" width="32.5703125" style="263" customWidth="1"/>
    <col min="12535" max="12535" width="14" style="263" customWidth="1"/>
    <col min="12536" max="12536" width="10.5703125" style="263" customWidth="1"/>
    <col min="12537" max="12537" width="11.28515625" style="263" customWidth="1"/>
    <col min="12538" max="12538" width="12.140625" style="263" customWidth="1"/>
    <col min="12539" max="12539" width="9.140625" style="263"/>
    <col min="12540" max="12540" width="11.85546875" style="263" customWidth="1"/>
    <col min="12541" max="12789" width="9.140625" style="263"/>
    <col min="12790" max="12790" width="32.5703125" style="263" customWidth="1"/>
    <col min="12791" max="12791" width="14" style="263" customWidth="1"/>
    <col min="12792" max="12792" width="10.5703125" style="263" customWidth="1"/>
    <col min="12793" max="12793" width="11.28515625" style="263" customWidth="1"/>
    <col min="12794" max="12794" width="12.140625" style="263" customWidth="1"/>
    <col min="12795" max="12795" width="9.140625" style="263"/>
    <col min="12796" max="12796" width="11.85546875" style="263" customWidth="1"/>
    <col min="12797" max="13045" width="9.140625" style="263"/>
    <col min="13046" max="13046" width="32.5703125" style="263" customWidth="1"/>
    <col min="13047" max="13047" width="14" style="263" customWidth="1"/>
    <col min="13048" max="13048" width="10.5703125" style="263" customWidth="1"/>
    <col min="13049" max="13049" width="11.28515625" style="263" customWidth="1"/>
    <col min="13050" max="13050" width="12.140625" style="263" customWidth="1"/>
    <col min="13051" max="13051" width="9.140625" style="263"/>
    <col min="13052" max="13052" width="11.85546875" style="263" customWidth="1"/>
    <col min="13053" max="13301" width="9.140625" style="263"/>
    <col min="13302" max="13302" width="32.5703125" style="263" customWidth="1"/>
    <col min="13303" max="13303" width="14" style="263" customWidth="1"/>
    <col min="13304" max="13304" width="10.5703125" style="263" customWidth="1"/>
    <col min="13305" max="13305" width="11.28515625" style="263" customWidth="1"/>
    <col min="13306" max="13306" width="12.140625" style="263" customWidth="1"/>
    <col min="13307" max="13307" width="9.140625" style="263"/>
    <col min="13308" max="13308" width="11.85546875" style="263" customWidth="1"/>
    <col min="13309" max="13557" width="9.140625" style="263"/>
    <col min="13558" max="13558" width="32.5703125" style="263" customWidth="1"/>
    <col min="13559" max="13559" width="14" style="263" customWidth="1"/>
    <col min="13560" max="13560" width="10.5703125" style="263" customWidth="1"/>
    <col min="13561" max="13561" width="11.28515625" style="263" customWidth="1"/>
    <col min="13562" max="13562" width="12.140625" style="263" customWidth="1"/>
    <col min="13563" max="13563" width="9.140625" style="263"/>
    <col min="13564" max="13564" width="11.85546875" style="263" customWidth="1"/>
    <col min="13565" max="13813" width="9.140625" style="263"/>
    <col min="13814" max="13814" width="32.5703125" style="263" customWidth="1"/>
    <col min="13815" max="13815" width="14" style="263" customWidth="1"/>
    <col min="13816" max="13816" width="10.5703125" style="263" customWidth="1"/>
    <col min="13817" max="13817" width="11.28515625" style="263" customWidth="1"/>
    <col min="13818" max="13818" width="12.140625" style="263" customWidth="1"/>
    <col min="13819" max="13819" width="9.140625" style="263"/>
    <col min="13820" max="13820" width="11.85546875" style="263" customWidth="1"/>
    <col min="13821" max="14069" width="9.140625" style="263"/>
    <col min="14070" max="14070" width="32.5703125" style="263" customWidth="1"/>
    <col min="14071" max="14071" width="14" style="263" customWidth="1"/>
    <col min="14072" max="14072" width="10.5703125" style="263" customWidth="1"/>
    <col min="14073" max="14073" width="11.28515625" style="263" customWidth="1"/>
    <col min="14074" max="14074" width="12.140625" style="263" customWidth="1"/>
    <col min="14075" max="14075" width="9.140625" style="263"/>
    <col min="14076" max="14076" width="11.85546875" style="263" customWidth="1"/>
    <col min="14077" max="14325" width="9.140625" style="263"/>
    <col min="14326" max="14326" width="32.5703125" style="263" customWidth="1"/>
    <col min="14327" max="14327" width="14" style="263" customWidth="1"/>
    <col min="14328" max="14328" width="10.5703125" style="263" customWidth="1"/>
    <col min="14329" max="14329" width="11.28515625" style="263" customWidth="1"/>
    <col min="14330" max="14330" width="12.140625" style="263" customWidth="1"/>
    <col min="14331" max="14331" width="9.140625" style="263"/>
    <col min="14332" max="14332" width="11.85546875" style="263" customWidth="1"/>
    <col min="14333" max="14581" width="9.140625" style="263"/>
    <col min="14582" max="14582" width="32.5703125" style="263" customWidth="1"/>
    <col min="14583" max="14583" width="14" style="263" customWidth="1"/>
    <col min="14584" max="14584" width="10.5703125" style="263" customWidth="1"/>
    <col min="14585" max="14585" width="11.28515625" style="263" customWidth="1"/>
    <col min="14586" max="14586" width="12.140625" style="263" customWidth="1"/>
    <col min="14587" max="14587" width="9.140625" style="263"/>
    <col min="14588" max="14588" width="11.85546875" style="263" customWidth="1"/>
    <col min="14589" max="14837" width="9.140625" style="263"/>
    <col min="14838" max="14838" width="32.5703125" style="263" customWidth="1"/>
    <col min="14839" max="14839" width="14" style="263" customWidth="1"/>
    <col min="14840" max="14840" width="10.5703125" style="263" customWidth="1"/>
    <col min="14841" max="14841" width="11.28515625" style="263" customWidth="1"/>
    <col min="14842" max="14842" width="12.140625" style="263" customWidth="1"/>
    <col min="14843" max="14843" width="9.140625" style="263"/>
    <col min="14844" max="14844" width="11.85546875" style="263" customWidth="1"/>
    <col min="14845" max="15093" width="9.140625" style="263"/>
    <col min="15094" max="15094" width="32.5703125" style="263" customWidth="1"/>
    <col min="15095" max="15095" width="14" style="263" customWidth="1"/>
    <col min="15096" max="15096" width="10.5703125" style="263" customWidth="1"/>
    <col min="15097" max="15097" width="11.28515625" style="263" customWidth="1"/>
    <col min="15098" max="15098" width="12.140625" style="263" customWidth="1"/>
    <col min="15099" max="15099" width="9.140625" style="263"/>
    <col min="15100" max="15100" width="11.85546875" style="263" customWidth="1"/>
    <col min="15101" max="15349" width="9.140625" style="263"/>
    <col min="15350" max="15350" width="32.5703125" style="263" customWidth="1"/>
    <col min="15351" max="15351" width="14" style="263" customWidth="1"/>
    <col min="15352" max="15352" width="10.5703125" style="263" customWidth="1"/>
    <col min="15353" max="15353" width="11.28515625" style="263" customWidth="1"/>
    <col min="15354" max="15354" width="12.140625" style="263" customWidth="1"/>
    <col min="15355" max="15355" width="9.140625" style="263"/>
    <col min="15356" max="15356" width="11.85546875" style="263" customWidth="1"/>
    <col min="15357" max="15605" width="9.140625" style="263"/>
    <col min="15606" max="15606" width="32.5703125" style="263" customWidth="1"/>
    <col min="15607" max="15607" width="14" style="263" customWidth="1"/>
    <col min="15608" max="15608" width="10.5703125" style="263" customWidth="1"/>
    <col min="15609" max="15609" width="11.28515625" style="263" customWidth="1"/>
    <col min="15610" max="15610" width="12.140625" style="263" customWidth="1"/>
    <col min="15611" max="15611" width="9.140625" style="263"/>
    <col min="15612" max="15612" width="11.85546875" style="263" customWidth="1"/>
    <col min="15613" max="15861" width="9.140625" style="263"/>
    <col min="15862" max="15862" width="32.5703125" style="263" customWidth="1"/>
    <col min="15863" max="15863" width="14" style="263" customWidth="1"/>
    <col min="15864" max="15864" width="10.5703125" style="263" customWidth="1"/>
    <col min="15865" max="15865" width="11.28515625" style="263" customWidth="1"/>
    <col min="15866" max="15866" width="12.140625" style="263" customWidth="1"/>
    <col min="15867" max="15867" width="9.140625" style="263"/>
    <col min="15868" max="15868" width="11.85546875" style="263" customWidth="1"/>
    <col min="15869" max="16117" width="9.140625" style="263"/>
    <col min="16118" max="16118" width="32.5703125" style="263" customWidth="1"/>
    <col min="16119" max="16119" width="14" style="263" customWidth="1"/>
    <col min="16120" max="16120" width="10.5703125" style="263" customWidth="1"/>
    <col min="16121" max="16121" width="11.28515625" style="263" customWidth="1"/>
    <col min="16122" max="16122" width="12.140625" style="263" customWidth="1"/>
    <col min="16123" max="16123" width="9.140625" style="263"/>
    <col min="16124" max="16124" width="11.85546875" style="263" customWidth="1"/>
    <col min="16125" max="16384" width="9.140625" style="263"/>
  </cols>
  <sheetData>
    <row r="1" spans="1:11" x14ac:dyDescent="0.25">
      <c r="A1" s="2826"/>
      <c r="B1" s="2826"/>
    </row>
    <row r="2" spans="1:11" ht="21" customHeight="1" x14ac:dyDescent="0.25">
      <c r="A2" s="2327" t="s">
        <v>1190</v>
      </c>
      <c r="B2" s="2327"/>
      <c r="C2" s="2327"/>
      <c r="D2" s="2327"/>
      <c r="E2" s="2327"/>
      <c r="F2" s="2327"/>
      <c r="G2" s="2327"/>
      <c r="H2" s="2327"/>
      <c r="I2" s="2327"/>
      <c r="J2" s="2327"/>
      <c r="K2" s="2327"/>
    </row>
    <row r="3" spans="1:11" ht="21" customHeight="1" x14ac:dyDescent="0.25">
      <c r="A3" s="559" t="s">
        <v>563</v>
      </c>
      <c r="B3" s="559"/>
      <c r="C3" s="559"/>
      <c r="D3" s="559"/>
      <c r="E3" s="559"/>
      <c r="F3" s="559"/>
      <c r="G3" s="559"/>
      <c r="H3" s="559"/>
      <c r="I3" s="297"/>
      <c r="J3" s="386" t="s">
        <v>739</v>
      </c>
      <c r="K3" s="297"/>
    </row>
    <row r="4" spans="1:11" ht="21" customHeight="1" thickBot="1" x14ac:dyDescent="0.3">
      <c r="A4" s="305"/>
      <c r="B4" s="305"/>
      <c r="C4" s="305"/>
      <c r="D4" s="305"/>
      <c r="E4" s="305"/>
      <c r="F4" s="305"/>
      <c r="G4" s="305"/>
      <c r="H4" s="305"/>
      <c r="I4" s="305"/>
      <c r="J4" s="305"/>
      <c r="K4" s="305"/>
    </row>
    <row r="5" spans="1:11" x14ac:dyDescent="0.25">
      <c r="A5" s="2568" t="s">
        <v>344</v>
      </c>
      <c r="B5" s="2806" t="s">
        <v>564</v>
      </c>
      <c r="C5" s="2781" t="s">
        <v>1008</v>
      </c>
      <c r="D5" s="2782"/>
      <c r="E5" s="2782"/>
      <c r="F5" s="2782"/>
      <c r="G5" s="2782"/>
      <c r="H5" s="2782"/>
      <c r="I5" s="2782" t="s">
        <v>996</v>
      </c>
      <c r="J5" s="2782"/>
      <c r="K5" s="2792"/>
    </row>
    <row r="6" spans="1:11" x14ac:dyDescent="0.25">
      <c r="A6" s="2569"/>
      <c r="B6" s="2807"/>
      <c r="C6" s="2783" t="s">
        <v>843</v>
      </c>
      <c r="D6" s="2784"/>
      <c r="E6" s="2785"/>
      <c r="F6" s="2783" t="s">
        <v>844</v>
      </c>
      <c r="G6" s="2784"/>
      <c r="H6" s="2785"/>
      <c r="I6" s="2783" t="s">
        <v>845</v>
      </c>
      <c r="J6" s="2784"/>
      <c r="K6" s="2793"/>
    </row>
    <row r="7" spans="1:11" x14ac:dyDescent="0.25">
      <c r="A7" s="2569"/>
      <c r="B7" s="2807"/>
      <c r="C7" s="2788" t="s">
        <v>769</v>
      </c>
      <c r="D7" s="2788"/>
      <c r="E7" s="2788"/>
      <c r="F7" s="2783" t="s">
        <v>769</v>
      </c>
      <c r="G7" s="2784"/>
      <c r="H7" s="2785"/>
      <c r="I7" s="2783" t="s">
        <v>766</v>
      </c>
      <c r="J7" s="2784"/>
      <c r="K7" s="2793"/>
    </row>
    <row r="8" spans="1:11" ht="67.5" customHeight="1" x14ac:dyDescent="0.25">
      <c r="A8" s="2570"/>
      <c r="B8" s="2808"/>
      <c r="C8" s="317" t="s">
        <v>565</v>
      </c>
      <c r="D8" s="264" t="s">
        <v>566</v>
      </c>
      <c r="E8" s="317" t="s">
        <v>567</v>
      </c>
      <c r="F8" s="317" t="s">
        <v>565</v>
      </c>
      <c r="G8" s="264" t="s">
        <v>566</v>
      </c>
      <c r="H8" s="317" t="s">
        <v>567</v>
      </c>
      <c r="I8" s="264" t="s">
        <v>568</v>
      </c>
      <c r="J8" s="264" t="s">
        <v>566</v>
      </c>
      <c r="K8" s="1244" t="s">
        <v>567</v>
      </c>
    </row>
    <row r="9" spans="1:11" ht="21" customHeight="1" x14ac:dyDescent="0.25">
      <c r="A9" s="979"/>
      <c r="B9" s="27"/>
      <c r="C9" s="27"/>
      <c r="D9" s="27"/>
      <c r="E9" s="27"/>
      <c r="F9" s="27"/>
      <c r="G9" s="27"/>
      <c r="H9" s="27"/>
      <c r="I9" s="5"/>
      <c r="J9" s="5"/>
      <c r="K9" s="1217"/>
    </row>
    <row r="10" spans="1:11" ht="21" customHeight="1" x14ac:dyDescent="0.25">
      <c r="A10" s="929">
        <v>1</v>
      </c>
      <c r="B10" s="27" t="s">
        <v>805</v>
      </c>
      <c r="C10" s="245"/>
      <c r="D10" s="245"/>
      <c r="E10" s="245"/>
      <c r="F10" s="245"/>
      <c r="G10" s="245"/>
      <c r="H10" s="245"/>
      <c r="I10" s="245"/>
      <c r="J10" s="245"/>
      <c r="K10" s="1283"/>
    </row>
    <row r="11" spans="1:11" ht="21" customHeight="1" x14ac:dyDescent="0.25">
      <c r="A11" s="979"/>
      <c r="B11" s="5" t="s">
        <v>790</v>
      </c>
      <c r="C11" s="245"/>
      <c r="D11" s="245"/>
      <c r="E11" s="245"/>
      <c r="F11" s="245"/>
      <c r="G11" s="245"/>
      <c r="H11" s="245"/>
      <c r="I11" s="245"/>
      <c r="J11" s="245"/>
      <c r="K11" s="1283"/>
    </row>
    <row r="12" spans="1:11" ht="21" customHeight="1" x14ac:dyDescent="0.25">
      <c r="A12" s="979"/>
      <c r="B12" s="5" t="s">
        <v>365</v>
      </c>
      <c r="C12" s="245"/>
      <c r="D12" s="245"/>
      <c r="E12" s="245"/>
      <c r="F12" s="245"/>
      <c r="G12" s="245"/>
      <c r="H12" s="245"/>
      <c r="I12" s="245"/>
      <c r="J12" s="245"/>
      <c r="K12" s="1283"/>
    </row>
    <row r="13" spans="1:11" ht="21" customHeight="1" x14ac:dyDescent="0.25">
      <c r="A13" s="979"/>
      <c r="B13" s="5" t="s">
        <v>366</v>
      </c>
      <c r="C13" s="245"/>
      <c r="D13" s="245"/>
      <c r="E13" s="245"/>
      <c r="F13" s="245"/>
      <c r="G13" s="245"/>
      <c r="H13" s="245"/>
      <c r="I13" s="245"/>
      <c r="J13" s="245"/>
      <c r="K13" s="1283"/>
    </row>
    <row r="14" spans="1:11" ht="21" customHeight="1" x14ac:dyDescent="0.25">
      <c r="A14" s="979"/>
      <c r="B14" s="5" t="s">
        <v>371</v>
      </c>
      <c r="C14" s="245"/>
      <c r="D14" s="245"/>
      <c r="E14" s="245"/>
      <c r="F14" s="245"/>
      <c r="G14" s="245"/>
      <c r="H14" s="245"/>
      <c r="I14" s="245"/>
      <c r="J14" s="245"/>
      <c r="K14" s="1283"/>
    </row>
    <row r="15" spans="1:11" ht="21" customHeight="1" x14ac:dyDescent="0.25">
      <c r="A15" s="979"/>
      <c r="B15" s="5" t="s">
        <v>560</v>
      </c>
      <c r="C15" s="245"/>
      <c r="D15" s="245"/>
      <c r="E15" s="245"/>
      <c r="F15" s="245"/>
      <c r="G15" s="245"/>
      <c r="H15" s="245"/>
      <c r="I15" s="245"/>
      <c r="J15" s="245"/>
      <c r="K15" s="1283"/>
    </row>
    <row r="16" spans="1:11" ht="21" customHeight="1" x14ac:dyDescent="0.25">
      <c r="A16" s="935"/>
      <c r="B16" s="143" t="s">
        <v>67</v>
      </c>
      <c r="C16" s="244"/>
      <c r="D16" s="244"/>
      <c r="E16" s="244"/>
      <c r="F16" s="244"/>
      <c r="G16" s="244"/>
      <c r="H16" s="244"/>
      <c r="I16" s="244"/>
      <c r="J16" s="244"/>
      <c r="K16" s="1284"/>
    </row>
    <row r="17" spans="1:11" ht="21" customHeight="1" x14ac:dyDescent="0.25">
      <c r="A17" s="979"/>
      <c r="B17" s="27"/>
      <c r="C17" s="252"/>
      <c r="D17" s="252"/>
      <c r="E17" s="252"/>
      <c r="F17" s="252"/>
      <c r="G17" s="252"/>
      <c r="H17" s="252"/>
      <c r="I17" s="252"/>
      <c r="J17" s="252"/>
      <c r="K17" s="1285"/>
    </row>
    <row r="18" spans="1:11" ht="21" customHeight="1" x14ac:dyDescent="0.25">
      <c r="A18" s="929">
        <v>2</v>
      </c>
      <c r="B18" s="27" t="s">
        <v>806</v>
      </c>
      <c r="C18" s="252"/>
      <c r="D18" s="245"/>
      <c r="E18" s="245"/>
      <c r="F18" s="245"/>
      <c r="G18" s="245"/>
      <c r="H18" s="245"/>
      <c r="I18" s="245"/>
      <c r="J18" s="245"/>
      <c r="K18" s="1283"/>
    </row>
    <row r="19" spans="1:11" ht="21" customHeight="1" x14ac:dyDescent="0.25">
      <c r="A19" s="979"/>
      <c r="B19" s="5" t="s">
        <v>790</v>
      </c>
      <c r="C19" s="245"/>
      <c r="D19" s="245"/>
      <c r="E19" s="245"/>
      <c r="F19" s="245"/>
      <c r="G19" s="245"/>
      <c r="H19" s="245"/>
      <c r="I19" s="245"/>
      <c r="J19" s="245"/>
      <c r="K19" s="1283"/>
    </row>
    <row r="20" spans="1:11" ht="21" customHeight="1" x14ac:dyDescent="0.25">
      <c r="A20" s="979"/>
      <c r="B20" s="5" t="s">
        <v>365</v>
      </c>
      <c r="C20" s="245"/>
      <c r="D20" s="245"/>
      <c r="E20" s="245"/>
      <c r="F20" s="245"/>
      <c r="G20" s="245"/>
      <c r="H20" s="245"/>
      <c r="I20" s="245"/>
      <c r="J20" s="245"/>
      <c r="K20" s="1283"/>
    </row>
    <row r="21" spans="1:11" ht="21" customHeight="1" x14ac:dyDescent="0.25">
      <c r="A21" s="979"/>
      <c r="B21" s="5" t="s">
        <v>366</v>
      </c>
      <c r="C21" s="245"/>
      <c r="D21" s="245"/>
      <c r="E21" s="245"/>
      <c r="F21" s="245"/>
      <c r="G21" s="245"/>
      <c r="H21" s="245"/>
      <c r="I21" s="245"/>
      <c r="J21" s="245"/>
      <c r="K21" s="1283"/>
    </row>
    <row r="22" spans="1:11" ht="21" customHeight="1" x14ac:dyDescent="0.25">
      <c r="A22" s="979"/>
      <c r="B22" s="5" t="s">
        <v>371</v>
      </c>
      <c r="C22" s="245"/>
      <c r="D22" s="245"/>
      <c r="E22" s="245"/>
      <c r="F22" s="245"/>
      <c r="G22" s="245"/>
      <c r="H22" s="245"/>
      <c r="I22" s="245"/>
      <c r="J22" s="245"/>
      <c r="K22" s="1283"/>
    </row>
    <row r="23" spans="1:11" ht="21" customHeight="1" x14ac:dyDescent="0.25">
      <c r="A23" s="979"/>
      <c r="B23" s="5" t="s">
        <v>560</v>
      </c>
      <c r="C23" s="245"/>
      <c r="D23" s="245"/>
      <c r="E23" s="245"/>
      <c r="F23" s="245"/>
      <c r="G23" s="245"/>
      <c r="H23" s="245"/>
      <c r="I23" s="245"/>
      <c r="J23" s="245"/>
      <c r="K23" s="1283"/>
    </row>
    <row r="24" spans="1:11" ht="21" customHeight="1" x14ac:dyDescent="0.25">
      <c r="A24" s="935"/>
      <c r="B24" s="143" t="s">
        <v>67</v>
      </c>
      <c r="C24" s="244"/>
      <c r="D24" s="244"/>
      <c r="E24" s="244"/>
      <c r="F24" s="244"/>
      <c r="G24" s="244"/>
      <c r="H24" s="244"/>
      <c r="I24" s="244"/>
      <c r="J24" s="244"/>
      <c r="K24" s="1284"/>
    </row>
    <row r="25" spans="1:11" ht="21" customHeight="1" x14ac:dyDescent="0.25">
      <c r="A25" s="979"/>
      <c r="B25" s="27"/>
      <c r="C25" s="252"/>
      <c r="D25" s="252"/>
      <c r="E25" s="252"/>
      <c r="F25" s="252"/>
      <c r="G25" s="252"/>
      <c r="H25" s="252"/>
      <c r="I25" s="252"/>
      <c r="J25" s="252"/>
      <c r="K25" s="1285"/>
    </row>
    <row r="26" spans="1:11" ht="21" customHeight="1" x14ac:dyDescent="0.25">
      <c r="A26" s="929">
        <v>3</v>
      </c>
      <c r="B26" s="27" t="s">
        <v>569</v>
      </c>
      <c r="C26" s="245"/>
      <c r="D26" s="245"/>
      <c r="E26" s="245"/>
      <c r="F26" s="245"/>
      <c r="G26" s="245"/>
      <c r="H26" s="245"/>
      <c r="I26" s="245"/>
      <c r="J26" s="245"/>
      <c r="K26" s="1283"/>
    </row>
    <row r="27" spans="1:11" ht="21" customHeight="1" x14ac:dyDescent="0.25">
      <c r="A27" s="979"/>
      <c r="B27" s="5" t="s">
        <v>790</v>
      </c>
      <c r="C27" s="245"/>
      <c r="D27" s="245"/>
      <c r="E27" s="245"/>
      <c r="F27" s="245"/>
      <c r="G27" s="245"/>
      <c r="H27" s="245"/>
      <c r="I27" s="245"/>
      <c r="J27" s="245"/>
      <c r="K27" s="1283"/>
    </row>
    <row r="28" spans="1:11" ht="21" customHeight="1" x14ac:dyDescent="0.25">
      <c r="A28" s="979"/>
      <c r="B28" s="5" t="s">
        <v>365</v>
      </c>
      <c r="C28" s="245"/>
      <c r="D28" s="245"/>
      <c r="E28" s="245"/>
      <c r="F28" s="245"/>
      <c r="G28" s="245"/>
      <c r="H28" s="245"/>
      <c r="I28" s="245"/>
      <c r="J28" s="245"/>
      <c r="K28" s="1283"/>
    </row>
    <row r="29" spans="1:11" ht="21" customHeight="1" x14ac:dyDescent="0.25">
      <c r="A29" s="979"/>
      <c r="B29" s="5" t="s">
        <v>366</v>
      </c>
      <c r="C29" s="245"/>
      <c r="D29" s="245"/>
      <c r="E29" s="245"/>
      <c r="F29" s="245"/>
      <c r="G29" s="245"/>
      <c r="H29" s="245"/>
      <c r="I29" s="245"/>
      <c r="J29" s="245"/>
      <c r="K29" s="1283"/>
    </row>
    <row r="30" spans="1:11" ht="21" customHeight="1" x14ac:dyDescent="0.25">
      <c r="A30" s="979"/>
      <c r="B30" s="5" t="s">
        <v>371</v>
      </c>
      <c r="C30" s="245"/>
      <c r="D30" s="245"/>
      <c r="E30" s="245"/>
      <c r="F30" s="245"/>
      <c r="G30" s="245"/>
      <c r="H30" s="245"/>
      <c r="I30" s="245"/>
      <c r="J30" s="245"/>
      <c r="K30" s="1283"/>
    </row>
    <row r="31" spans="1:11" ht="21" customHeight="1" x14ac:dyDescent="0.25">
      <c r="A31" s="979"/>
      <c r="B31" s="5" t="s">
        <v>560</v>
      </c>
      <c r="C31" s="245"/>
      <c r="D31" s="245"/>
      <c r="E31" s="245"/>
      <c r="F31" s="245"/>
      <c r="G31" s="245"/>
      <c r="H31" s="245"/>
      <c r="I31" s="245"/>
      <c r="J31" s="245"/>
      <c r="K31" s="1283"/>
    </row>
    <row r="32" spans="1:11" ht="21" customHeight="1" x14ac:dyDescent="0.25">
      <c r="A32" s="935"/>
      <c r="B32" s="143" t="s">
        <v>67</v>
      </c>
      <c r="C32" s="244"/>
      <c r="D32" s="244"/>
      <c r="E32" s="244"/>
      <c r="F32" s="244"/>
      <c r="G32" s="244"/>
      <c r="H32" s="244"/>
      <c r="I32" s="244"/>
      <c r="J32" s="244"/>
      <c r="K32" s="1284"/>
    </row>
    <row r="33" spans="1:11" ht="21" customHeight="1" x14ac:dyDescent="0.25">
      <c r="A33" s="979"/>
      <c r="B33" s="27"/>
      <c r="C33" s="252"/>
      <c r="D33" s="252"/>
      <c r="E33" s="252"/>
      <c r="F33" s="252"/>
      <c r="G33" s="252"/>
      <c r="H33" s="252"/>
      <c r="I33" s="252"/>
      <c r="J33" s="252"/>
      <c r="K33" s="1285"/>
    </row>
    <row r="34" spans="1:11" ht="21" customHeight="1" x14ac:dyDescent="0.25">
      <c r="A34" s="929">
        <v>4</v>
      </c>
      <c r="B34" s="27" t="s">
        <v>570</v>
      </c>
      <c r="C34" s="245"/>
      <c r="D34" s="245"/>
      <c r="E34" s="245"/>
      <c r="F34" s="245"/>
      <c r="G34" s="245"/>
      <c r="H34" s="245"/>
      <c r="I34" s="245"/>
      <c r="J34" s="245"/>
      <c r="K34" s="1283"/>
    </row>
    <row r="35" spans="1:11" ht="21" customHeight="1" x14ac:dyDescent="0.25">
      <c r="A35" s="1289"/>
      <c r="B35" s="5" t="s">
        <v>790</v>
      </c>
      <c r="C35" s="245"/>
      <c r="D35" s="245"/>
      <c r="E35" s="245"/>
      <c r="F35" s="245"/>
      <c r="G35" s="245"/>
      <c r="H35" s="245"/>
      <c r="I35" s="336"/>
      <c r="J35" s="336"/>
      <c r="K35" s="1290"/>
    </row>
    <row r="36" spans="1:11" ht="21" customHeight="1" x14ac:dyDescent="0.25">
      <c r="A36" s="1289"/>
      <c r="B36" s="5" t="s">
        <v>365</v>
      </c>
      <c r="C36" s="245"/>
      <c r="D36" s="245"/>
      <c r="E36" s="245"/>
      <c r="F36" s="245"/>
      <c r="G36" s="245"/>
      <c r="H36" s="245"/>
      <c r="I36" s="336"/>
      <c r="J36" s="336"/>
      <c r="K36" s="1290"/>
    </row>
    <row r="37" spans="1:11" ht="21" customHeight="1" x14ac:dyDescent="0.25">
      <c r="A37" s="1289"/>
      <c r="B37" s="5" t="s">
        <v>366</v>
      </c>
      <c r="C37" s="245"/>
      <c r="D37" s="245"/>
      <c r="E37" s="245"/>
      <c r="F37" s="245"/>
      <c r="G37" s="245"/>
      <c r="H37" s="245"/>
      <c r="I37" s="336"/>
      <c r="J37" s="336"/>
      <c r="K37" s="1290"/>
    </row>
    <row r="38" spans="1:11" ht="21" customHeight="1" x14ac:dyDescent="0.25">
      <c r="A38" s="1289"/>
      <c r="B38" s="5" t="s">
        <v>371</v>
      </c>
      <c r="C38" s="245"/>
      <c r="D38" s="245"/>
      <c r="E38" s="245"/>
      <c r="F38" s="245"/>
      <c r="G38" s="245"/>
      <c r="H38" s="245"/>
      <c r="I38" s="336"/>
      <c r="J38" s="336"/>
      <c r="K38" s="1290"/>
    </row>
    <row r="39" spans="1:11" ht="21" customHeight="1" x14ac:dyDescent="0.25">
      <c r="A39" s="1289"/>
      <c r="B39" s="5" t="s">
        <v>560</v>
      </c>
      <c r="C39" s="245"/>
      <c r="D39" s="245"/>
      <c r="E39" s="245"/>
      <c r="F39" s="245"/>
      <c r="G39" s="245"/>
      <c r="H39" s="245"/>
      <c r="I39" s="336"/>
      <c r="J39" s="336"/>
      <c r="K39" s="1290"/>
    </row>
    <row r="40" spans="1:11" ht="21" customHeight="1" thickBot="1" x14ac:dyDescent="0.3">
      <c r="A40" s="937"/>
      <c r="B40" s="1288" t="s">
        <v>67</v>
      </c>
      <c r="C40" s="235"/>
      <c r="D40" s="235"/>
      <c r="E40" s="235"/>
      <c r="F40" s="235"/>
      <c r="G40" s="235"/>
      <c r="H40" s="235"/>
      <c r="I40" s="235"/>
      <c r="J40" s="235"/>
      <c r="K40" s="1243"/>
    </row>
    <row r="41" spans="1:11" ht="21" customHeight="1" x14ac:dyDescent="0.25"/>
    <row r="42" spans="1:11" ht="21" customHeight="1" x14ac:dyDescent="0.25">
      <c r="I42" s="2332"/>
      <c r="J42" s="2332"/>
      <c r="K42" s="2332"/>
    </row>
    <row r="43" spans="1:11" ht="21" customHeight="1" x14ac:dyDescent="0.25"/>
    <row r="44" spans="1:11" ht="21" customHeight="1" x14ac:dyDescent="0.25"/>
    <row r="45" spans="1:11" ht="21" customHeight="1" x14ac:dyDescent="0.25"/>
    <row r="46" spans="1:11" ht="21" customHeight="1" x14ac:dyDescent="0.25"/>
    <row r="47" spans="1:11" ht="21" customHeight="1" x14ac:dyDescent="0.25"/>
    <row r="48" spans="1:11"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sheetData>
  <mergeCells count="13">
    <mergeCell ref="I42:K42"/>
    <mergeCell ref="C7:E7"/>
    <mergeCell ref="I5:K5"/>
    <mergeCell ref="I7:K7"/>
    <mergeCell ref="F7:H7"/>
    <mergeCell ref="F6:H6"/>
    <mergeCell ref="A1:B1"/>
    <mergeCell ref="A2:K2"/>
    <mergeCell ref="B5:B8"/>
    <mergeCell ref="A5:A8"/>
    <mergeCell ref="C5:H5"/>
    <mergeCell ref="I6:K6"/>
    <mergeCell ref="C6:E6"/>
  </mergeCells>
  <pageMargins left="0.7" right="0.7" top="0.75" bottom="0.75" header="0.3" footer="0.3"/>
  <pageSetup paperSize="9" scale="6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FFFF00"/>
    <pageSetUpPr fitToPage="1"/>
  </sheetPr>
  <dimension ref="A1:E175"/>
  <sheetViews>
    <sheetView view="pageBreakPreview" topLeftCell="A5" zoomScaleNormal="100" zoomScaleSheetLayoutView="100" workbookViewId="0">
      <selection activeCell="M29" sqref="M29"/>
    </sheetView>
  </sheetViews>
  <sheetFormatPr defaultRowHeight="15" x14ac:dyDescent="0.25"/>
  <cols>
    <col min="2" max="2" width="37.85546875" customWidth="1"/>
    <col min="3" max="5" width="14.7109375" bestFit="1" customWidth="1"/>
    <col min="249" max="249" width="46.7109375" customWidth="1"/>
    <col min="505" max="505" width="46.7109375" customWidth="1"/>
    <col min="761" max="761" width="46.7109375" customWidth="1"/>
    <col min="1017" max="1017" width="46.7109375" customWidth="1"/>
    <col min="1273" max="1273" width="46.7109375" customWidth="1"/>
    <col min="1529" max="1529" width="46.7109375" customWidth="1"/>
    <col min="1785" max="1785" width="46.7109375" customWidth="1"/>
    <col min="2041" max="2041" width="46.7109375" customWidth="1"/>
    <col min="2297" max="2297" width="46.7109375" customWidth="1"/>
    <col min="2553" max="2553" width="46.7109375" customWidth="1"/>
    <col min="2809" max="2809" width="46.7109375" customWidth="1"/>
    <col min="3065" max="3065" width="46.7109375" customWidth="1"/>
    <col min="3321" max="3321" width="46.7109375" customWidth="1"/>
    <col min="3577" max="3577" width="46.7109375" customWidth="1"/>
    <col min="3833" max="3833" width="46.7109375" customWidth="1"/>
    <col min="4089" max="4089" width="46.7109375" customWidth="1"/>
    <col min="4345" max="4345" width="46.7109375" customWidth="1"/>
    <col min="4601" max="4601" width="46.7109375" customWidth="1"/>
    <col min="4857" max="4857" width="46.7109375" customWidth="1"/>
    <col min="5113" max="5113" width="46.7109375" customWidth="1"/>
    <col min="5369" max="5369" width="46.7109375" customWidth="1"/>
    <col min="5625" max="5625" width="46.7109375" customWidth="1"/>
    <col min="5881" max="5881" width="46.7109375" customWidth="1"/>
    <col min="6137" max="6137" width="46.7109375" customWidth="1"/>
    <col min="6393" max="6393" width="46.7109375" customWidth="1"/>
    <col min="6649" max="6649" width="46.7109375" customWidth="1"/>
    <col min="6905" max="6905" width="46.7109375" customWidth="1"/>
    <col min="7161" max="7161" width="46.7109375" customWidth="1"/>
    <col min="7417" max="7417" width="46.7109375" customWidth="1"/>
    <col min="7673" max="7673" width="46.7109375" customWidth="1"/>
    <col min="7929" max="7929" width="46.7109375" customWidth="1"/>
    <col min="8185" max="8185" width="46.7109375" customWidth="1"/>
    <col min="8441" max="8441" width="46.7109375" customWidth="1"/>
    <col min="8697" max="8697" width="46.7109375" customWidth="1"/>
    <col min="8953" max="8953" width="46.7109375" customWidth="1"/>
    <col min="9209" max="9209" width="46.7109375" customWidth="1"/>
    <col min="9465" max="9465" width="46.7109375" customWidth="1"/>
    <col min="9721" max="9721" width="46.7109375" customWidth="1"/>
    <col min="9977" max="9977" width="46.7109375" customWidth="1"/>
    <col min="10233" max="10233" width="46.7109375" customWidth="1"/>
    <col min="10489" max="10489" width="46.7109375" customWidth="1"/>
    <col min="10745" max="10745" width="46.7109375" customWidth="1"/>
    <col min="11001" max="11001" width="46.7109375" customWidth="1"/>
    <col min="11257" max="11257" width="46.7109375" customWidth="1"/>
    <col min="11513" max="11513" width="46.7109375" customWidth="1"/>
    <col min="11769" max="11769" width="46.7109375" customWidth="1"/>
    <col min="12025" max="12025" width="46.7109375" customWidth="1"/>
    <col min="12281" max="12281" width="46.7109375" customWidth="1"/>
    <col min="12537" max="12537" width="46.7109375" customWidth="1"/>
    <col min="12793" max="12793" width="46.7109375" customWidth="1"/>
    <col min="13049" max="13049" width="46.7109375" customWidth="1"/>
    <col min="13305" max="13305" width="46.7109375" customWidth="1"/>
    <col min="13561" max="13561" width="46.7109375" customWidth="1"/>
    <col min="13817" max="13817" width="46.7109375" customWidth="1"/>
    <col min="14073" max="14073" width="46.7109375" customWidth="1"/>
    <col min="14329" max="14329" width="46.7109375" customWidth="1"/>
    <col min="14585" max="14585" width="46.7109375" customWidth="1"/>
    <col min="14841" max="14841" width="46.7109375" customWidth="1"/>
    <col min="15097" max="15097" width="46.7109375" customWidth="1"/>
    <col min="15353" max="15353" width="46.7109375" customWidth="1"/>
    <col min="15609" max="15609" width="46.7109375" customWidth="1"/>
    <col min="15865" max="15865" width="46.7109375" customWidth="1"/>
    <col min="16121" max="16121" width="46.7109375" customWidth="1"/>
  </cols>
  <sheetData>
    <row r="1" spans="1:5" s="301" customFormat="1" x14ac:dyDescent="0.25">
      <c r="A1" s="2827"/>
      <c r="B1" s="2827"/>
    </row>
    <row r="2" spans="1:5" ht="21" customHeight="1" x14ac:dyDescent="0.25">
      <c r="A2" s="2327" t="s">
        <v>1190</v>
      </c>
      <c r="B2" s="2327"/>
      <c r="C2" s="2327"/>
      <c r="D2" s="2327"/>
      <c r="E2" s="2327"/>
    </row>
    <row r="3" spans="1:5" ht="21" customHeight="1" x14ac:dyDescent="0.25">
      <c r="A3" s="559" t="s">
        <v>692</v>
      </c>
      <c r="B3" s="559"/>
      <c r="C3" s="559"/>
      <c r="D3" s="559"/>
      <c r="E3" s="1297" t="s">
        <v>744</v>
      </c>
    </row>
    <row r="4" spans="1:5" ht="21" customHeight="1" x14ac:dyDescent="0.25">
      <c r="A4" s="121"/>
      <c r="B4" s="32"/>
      <c r="C4" s="121"/>
      <c r="D4" s="121"/>
    </row>
    <row r="5" spans="1:5" x14ac:dyDescent="0.25">
      <c r="A5" s="2328" t="s">
        <v>693</v>
      </c>
      <c r="B5" s="2328" t="s">
        <v>48</v>
      </c>
      <c r="C5" s="2456" t="s">
        <v>755</v>
      </c>
      <c r="D5" s="2456"/>
      <c r="E5" s="295" t="s">
        <v>773</v>
      </c>
    </row>
    <row r="6" spans="1:5" s="257" customFormat="1" x14ac:dyDescent="0.25">
      <c r="A6" s="2329"/>
      <c r="B6" s="2329"/>
      <c r="C6" s="268" t="s">
        <v>770</v>
      </c>
      <c r="D6" s="268" t="s">
        <v>770</v>
      </c>
      <c r="E6" s="268" t="s">
        <v>770</v>
      </c>
    </row>
    <row r="7" spans="1:5" x14ac:dyDescent="0.25">
      <c r="A7" s="2330"/>
      <c r="B7" s="2330"/>
      <c r="C7" s="268" t="s">
        <v>769</v>
      </c>
      <c r="D7" s="268" t="s">
        <v>769</v>
      </c>
      <c r="E7" s="523" t="s">
        <v>766</v>
      </c>
    </row>
    <row r="8" spans="1:5" ht="21" customHeight="1" x14ac:dyDescent="0.25">
      <c r="A8" s="104" t="s">
        <v>161</v>
      </c>
      <c r="B8" s="27" t="s">
        <v>694</v>
      </c>
      <c r="C8" s="142"/>
      <c r="D8" s="142"/>
      <c r="E8" s="142"/>
    </row>
    <row r="9" spans="1:5" ht="34.5" customHeight="1" x14ac:dyDescent="0.25">
      <c r="A9" s="25">
        <v>1</v>
      </c>
      <c r="B9" s="11" t="s">
        <v>695</v>
      </c>
      <c r="C9" s="142"/>
      <c r="D9" s="142"/>
      <c r="E9" s="142"/>
    </row>
    <row r="10" spans="1:5" ht="32.25" customHeight="1" x14ac:dyDescent="0.25">
      <c r="A10" s="25">
        <v>2</v>
      </c>
      <c r="B10" s="11" t="s">
        <v>696</v>
      </c>
      <c r="C10" s="142"/>
      <c r="D10" s="142"/>
      <c r="E10" s="142"/>
    </row>
    <row r="11" spans="1:5" ht="28.5" customHeight="1" x14ac:dyDescent="0.25">
      <c r="A11" s="25">
        <v>3</v>
      </c>
      <c r="B11" s="11" t="s">
        <v>697</v>
      </c>
      <c r="C11" s="142"/>
      <c r="D11" s="142"/>
      <c r="E11" s="142"/>
    </row>
    <row r="12" spans="1:5" ht="33" customHeight="1" x14ac:dyDescent="0.25">
      <c r="A12" s="25">
        <v>4</v>
      </c>
      <c r="B12" s="11" t="s">
        <v>698</v>
      </c>
      <c r="C12" s="142"/>
      <c r="D12" s="142"/>
      <c r="E12" s="142"/>
    </row>
    <row r="13" spans="1:5" ht="21" customHeight="1" x14ac:dyDescent="0.25">
      <c r="A13" s="25">
        <v>5</v>
      </c>
      <c r="B13" s="5" t="s">
        <v>699</v>
      </c>
      <c r="C13" s="142"/>
      <c r="D13" s="142"/>
      <c r="E13" s="142"/>
    </row>
    <row r="14" spans="1:5" ht="21" customHeight="1" x14ac:dyDescent="0.25">
      <c r="A14" s="25">
        <v>6</v>
      </c>
      <c r="B14" s="11" t="s">
        <v>700</v>
      </c>
      <c r="C14" s="142"/>
      <c r="D14" s="142"/>
      <c r="E14" s="142"/>
    </row>
    <row r="15" spans="1:5" ht="31.5" customHeight="1" x14ac:dyDescent="0.25">
      <c r="A15" s="25">
        <v>7</v>
      </c>
      <c r="B15" s="11" t="s">
        <v>701</v>
      </c>
      <c r="C15" s="142"/>
      <c r="D15" s="142"/>
      <c r="E15" s="142"/>
    </row>
    <row r="16" spans="1:5" ht="31.5" customHeight="1" x14ac:dyDescent="0.25">
      <c r="A16" s="25">
        <v>9</v>
      </c>
      <c r="B16" s="11" t="s">
        <v>702</v>
      </c>
      <c r="C16" s="142"/>
      <c r="D16" s="142"/>
      <c r="E16" s="142"/>
    </row>
    <row r="17" spans="1:5" ht="21" customHeight="1" x14ac:dyDescent="0.25">
      <c r="A17" s="25"/>
      <c r="B17" s="5"/>
      <c r="C17" s="142"/>
      <c r="D17" s="142"/>
      <c r="E17" s="142"/>
    </row>
    <row r="18" spans="1:5" ht="21" customHeight="1" x14ac:dyDescent="0.25">
      <c r="A18" s="104" t="s">
        <v>172</v>
      </c>
      <c r="B18" s="27" t="s">
        <v>703</v>
      </c>
      <c r="C18" s="142"/>
      <c r="D18" s="142"/>
      <c r="E18" s="142"/>
    </row>
    <row r="19" spans="1:5" ht="15.75" customHeight="1" x14ac:dyDescent="0.25">
      <c r="A19" s="25">
        <v>1</v>
      </c>
      <c r="B19" s="11" t="s">
        <v>704</v>
      </c>
      <c r="C19" s="142"/>
      <c r="D19" s="142"/>
      <c r="E19" s="142"/>
    </row>
    <row r="20" spans="1:5" ht="19.5" customHeight="1" x14ac:dyDescent="0.25">
      <c r="A20" s="25">
        <v>2</v>
      </c>
      <c r="B20" s="11" t="s">
        <v>705</v>
      </c>
      <c r="C20" s="142"/>
      <c r="D20" s="142"/>
      <c r="E20" s="142"/>
    </row>
    <row r="21" spans="1:5" x14ac:dyDescent="0.25">
      <c r="A21" s="25">
        <v>3</v>
      </c>
      <c r="B21" s="11" t="s">
        <v>706</v>
      </c>
      <c r="C21" s="142"/>
      <c r="D21" s="142"/>
      <c r="E21" s="142"/>
    </row>
    <row r="22" spans="1:5" x14ac:dyDescent="0.25">
      <c r="A22" s="25">
        <v>4</v>
      </c>
      <c r="B22" s="11" t="s">
        <v>707</v>
      </c>
      <c r="C22" s="142"/>
      <c r="D22" s="142"/>
      <c r="E22" s="142"/>
    </row>
    <row r="23" spans="1:5" ht="16.5" customHeight="1" x14ac:dyDescent="0.25">
      <c r="A23" s="25">
        <v>5</v>
      </c>
      <c r="B23" s="11" t="s">
        <v>708</v>
      </c>
      <c r="C23" s="142"/>
      <c r="D23" s="142"/>
      <c r="E23" s="142"/>
    </row>
    <row r="24" spans="1:5" ht="21" customHeight="1" x14ac:dyDescent="0.25">
      <c r="A24" s="25"/>
      <c r="B24" s="5"/>
      <c r="C24" s="142"/>
      <c r="D24" s="142"/>
      <c r="E24" s="142"/>
    </row>
    <row r="25" spans="1:5" ht="21" customHeight="1" x14ac:dyDescent="0.25">
      <c r="A25" s="104" t="s">
        <v>249</v>
      </c>
      <c r="B25" s="27" t="s">
        <v>709</v>
      </c>
      <c r="C25" s="5"/>
      <c r="D25" s="5"/>
      <c r="E25" s="142"/>
    </row>
    <row r="26" spans="1:5" ht="30" x14ac:dyDescent="0.25">
      <c r="A26" s="25">
        <v>1</v>
      </c>
      <c r="B26" s="11" t="s">
        <v>710</v>
      </c>
      <c r="C26" s="5"/>
      <c r="D26" s="5"/>
      <c r="E26" s="142"/>
    </row>
    <row r="27" spans="1:5" ht="60" x14ac:dyDescent="0.25">
      <c r="A27" s="25">
        <v>2</v>
      </c>
      <c r="B27" s="11" t="s">
        <v>711</v>
      </c>
      <c r="C27" s="5"/>
      <c r="D27" s="5"/>
      <c r="E27" s="142"/>
    </row>
    <row r="28" spans="1:5" ht="21" customHeight="1" x14ac:dyDescent="0.25">
      <c r="A28" s="123"/>
    </row>
    <row r="29" spans="1:5" ht="21" customHeight="1" x14ac:dyDescent="0.25">
      <c r="A29" s="123"/>
    </row>
    <row r="30" spans="1:5" ht="21" customHeight="1" x14ac:dyDescent="0.25">
      <c r="A30" s="123"/>
      <c r="E30" s="287"/>
    </row>
    <row r="31" spans="1:5" ht="21" customHeight="1" x14ac:dyDescent="0.25">
      <c r="A31" s="123"/>
    </row>
    <row r="32" spans="1:5" ht="21" customHeight="1" x14ac:dyDescent="0.25">
      <c r="A32" s="123"/>
    </row>
    <row r="33" spans="1:1" ht="21" customHeight="1" x14ac:dyDescent="0.25">
      <c r="A33" s="123"/>
    </row>
    <row r="34" spans="1:1" ht="21" customHeight="1" x14ac:dyDescent="0.25">
      <c r="A34" s="123"/>
    </row>
    <row r="35" spans="1:1" ht="21" customHeight="1" x14ac:dyDescent="0.25">
      <c r="A35" s="123"/>
    </row>
    <row r="36" spans="1:1" ht="21" customHeight="1" x14ac:dyDescent="0.25">
      <c r="A36" s="123"/>
    </row>
    <row r="37" spans="1:1" ht="21" customHeight="1" x14ac:dyDescent="0.25">
      <c r="A37" s="123"/>
    </row>
    <row r="38" spans="1:1" ht="21" customHeight="1" x14ac:dyDescent="0.25">
      <c r="A38" s="123"/>
    </row>
    <row r="39" spans="1:1" ht="21" customHeight="1" x14ac:dyDescent="0.25">
      <c r="A39" s="123"/>
    </row>
    <row r="40" spans="1:1" ht="21" customHeight="1" x14ac:dyDescent="0.25">
      <c r="A40" s="123"/>
    </row>
    <row r="41" spans="1:1" ht="21" customHeight="1" x14ac:dyDescent="0.25">
      <c r="A41" s="123"/>
    </row>
    <row r="42" spans="1:1" ht="21" customHeight="1" x14ac:dyDescent="0.25">
      <c r="A42" s="123"/>
    </row>
    <row r="43" spans="1:1" ht="21" customHeight="1" x14ac:dyDescent="0.25">
      <c r="A43" s="123"/>
    </row>
    <row r="44" spans="1:1" ht="21" customHeight="1" x14ac:dyDescent="0.25">
      <c r="A44" s="123"/>
    </row>
    <row r="45" spans="1:1" ht="21" customHeight="1" x14ac:dyDescent="0.25">
      <c r="A45" s="123"/>
    </row>
    <row r="46" spans="1:1" ht="21" customHeight="1" x14ac:dyDescent="0.25">
      <c r="A46" s="123"/>
    </row>
    <row r="47" spans="1:1" ht="21" customHeight="1" x14ac:dyDescent="0.25">
      <c r="A47" s="123"/>
    </row>
    <row r="48" spans="1:1" ht="21" customHeight="1" x14ac:dyDescent="0.25">
      <c r="A48" s="123"/>
    </row>
    <row r="49" spans="1:1" ht="21" customHeight="1" x14ac:dyDescent="0.25">
      <c r="A49" s="123"/>
    </row>
    <row r="50" spans="1:1" ht="21" customHeight="1" x14ac:dyDescent="0.25">
      <c r="A50" s="123"/>
    </row>
    <row r="51" spans="1:1" ht="21" customHeight="1" x14ac:dyDescent="0.25">
      <c r="A51" s="123"/>
    </row>
    <row r="52" spans="1:1" ht="21" customHeight="1" x14ac:dyDescent="0.25">
      <c r="A52" s="123"/>
    </row>
    <row r="53" spans="1:1" ht="21" customHeight="1" x14ac:dyDescent="0.25">
      <c r="A53" s="123"/>
    </row>
    <row r="54" spans="1:1" ht="21" customHeight="1" x14ac:dyDescent="0.25">
      <c r="A54" s="123"/>
    </row>
    <row r="55" spans="1:1" ht="21" customHeight="1" x14ac:dyDescent="0.25">
      <c r="A55" s="123"/>
    </row>
    <row r="56" spans="1:1" ht="21" customHeight="1" x14ac:dyDescent="0.25">
      <c r="A56" s="123"/>
    </row>
    <row r="57" spans="1:1" ht="21" customHeight="1" x14ac:dyDescent="0.25">
      <c r="A57" s="123"/>
    </row>
    <row r="58" spans="1:1" ht="21" customHeight="1" x14ac:dyDescent="0.25">
      <c r="A58" s="123"/>
    </row>
    <row r="59" spans="1:1" ht="21" customHeight="1" x14ac:dyDescent="0.25">
      <c r="A59" s="123"/>
    </row>
    <row r="60" spans="1:1" ht="21" customHeight="1" x14ac:dyDescent="0.25">
      <c r="A60" s="123"/>
    </row>
    <row r="61" spans="1:1" ht="21" customHeight="1" x14ac:dyDescent="0.25">
      <c r="A61" s="123"/>
    </row>
    <row r="62" spans="1:1" ht="21" customHeight="1" x14ac:dyDescent="0.25">
      <c r="A62" s="123"/>
    </row>
    <row r="63" spans="1:1" ht="21" customHeight="1" x14ac:dyDescent="0.25">
      <c r="A63" s="123"/>
    </row>
    <row r="64" spans="1:1" ht="21" customHeight="1" x14ac:dyDescent="0.25">
      <c r="A64" s="123"/>
    </row>
    <row r="65" spans="1:1" ht="21" customHeight="1" x14ac:dyDescent="0.25">
      <c r="A65" s="123"/>
    </row>
    <row r="66" spans="1:1" ht="21" customHeight="1" x14ac:dyDescent="0.25">
      <c r="A66" s="123"/>
    </row>
    <row r="67" spans="1:1" ht="21" customHeight="1" x14ac:dyDescent="0.25">
      <c r="A67" s="123"/>
    </row>
    <row r="68" spans="1:1" ht="21" customHeight="1" x14ac:dyDescent="0.25">
      <c r="A68" s="123"/>
    </row>
    <row r="69" spans="1:1" ht="21" customHeight="1" x14ac:dyDescent="0.25">
      <c r="A69" s="123"/>
    </row>
    <row r="70" spans="1:1" ht="21" customHeight="1" x14ac:dyDescent="0.25">
      <c r="A70" s="123"/>
    </row>
    <row r="71" spans="1:1" ht="21" customHeight="1" x14ac:dyDescent="0.25"/>
    <row r="72" spans="1:1" ht="21" customHeight="1" x14ac:dyDescent="0.25"/>
    <row r="73" spans="1:1" ht="21" customHeight="1" x14ac:dyDescent="0.25"/>
    <row r="74" spans="1:1" ht="21" customHeight="1" x14ac:dyDescent="0.25"/>
    <row r="75" spans="1:1" ht="21" customHeight="1" x14ac:dyDescent="0.25"/>
    <row r="76" spans="1:1" ht="21" customHeight="1" x14ac:dyDescent="0.25"/>
    <row r="77" spans="1:1" ht="21" customHeight="1" x14ac:dyDescent="0.25"/>
    <row r="78" spans="1:1" ht="21" customHeight="1" x14ac:dyDescent="0.25"/>
    <row r="79" spans="1:1" ht="21" customHeight="1" x14ac:dyDescent="0.25"/>
    <row r="80" spans="1:1"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row r="174" ht="21" customHeight="1" x14ac:dyDescent="0.25"/>
    <row r="175" ht="21" customHeight="1" x14ac:dyDescent="0.25"/>
  </sheetData>
  <mergeCells count="5">
    <mergeCell ref="A1:B1"/>
    <mergeCell ref="C5:D5"/>
    <mergeCell ref="A2:E2"/>
    <mergeCell ref="B5:B7"/>
    <mergeCell ref="A5:A7"/>
  </mergeCells>
  <pageMargins left="0.7" right="0.7" top="0.75" bottom="0.75" header="0.3" footer="0.3"/>
  <pageSetup paperSize="9" scale="7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30"/>
  <sheetViews>
    <sheetView view="pageBreakPreview" topLeftCell="B6" zoomScale="70" zoomScaleNormal="100" zoomScaleSheetLayoutView="70" workbookViewId="0">
      <selection sqref="A1:J1"/>
    </sheetView>
  </sheetViews>
  <sheetFormatPr defaultColWidth="9.140625" defaultRowHeight="15" x14ac:dyDescent="0.25"/>
  <cols>
    <col min="1" max="1" width="7" style="772" customWidth="1"/>
    <col min="2" max="2" width="34.28515625" style="38" customWidth="1"/>
    <col min="3" max="5" width="14.7109375" style="38" hidden="1" customWidth="1"/>
    <col min="6" max="6" width="17" style="772" hidden="1" customWidth="1"/>
    <col min="7" max="7" width="16.28515625" style="772" hidden="1" customWidth="1"/>
    <col min="8" max="8" width="16.5703125" style="772" hidden="1" customWidth="1"/>
    <col min="9" max="10" width="13.140625" style="772" hidden="1" customWidth="1"/>
    <col min="11" max="11" width="16.28515625" style="772" hidden="1" customWidth="1"/>
    <col min="12" max="12" width="22.5703125" style="772" hidden="1" customWidth="1"/>
    <col min="13" max="13" width="14.85546875" style="772" bestFit="1" customWidth="1"/>
    <col min="14" max="14" width="14.85546875" style="772" customWidth="1"/>
    <col min="15" max="17" width="15.28515625" style="772" hidden="1" customWidth="1"/>
    <col min="18" max="16384" width="9.140625" style="772"/>
  </cols>
  <sheetData>
    <row r="1" spans="1:17" x14ac:dyDescent="0.25">
      <c r="A1" s="2204" t="s">
        <v>1190</v>
      </c>
      <c r="B1" s="2205"/>
      <c r="C1" s="2205"/>
      <c r="D1" s="2205"/>
      <c r="E1" s="2205"/>
      <c r="F1" s="2205"/>
      <c r="G1" s="2205"/>
      <c r="H1" s="2205"/>
      <c r="I1" s="2205"/>
      <c r="J1" s="2205"/>
      <c r="K1" s="1485"/>
      <c r="L1" s="1485"/>
      <c r="M1" s="1485"/>
      <c r="N1" s="1485"/>
      <c r="O1" s="1485"/>
      <c r="P1" s="1485"/>
      <c r="Q1" s="1486"/>
    </row>
    <row r="2" spans="1:17" x14ac:dyDescent="0.25">
      <c r="A2" s="1487" t="s">
        <v>1043</v>
      </c>
      <c r="B2" s="1488"/>
      <c r="C2" s="1488"/>
      <c r="D2" s="1488"/>
      <c r="E2" s="1488"/>
      <c r="F2" s="1488"/>
      <c r="G2" s="1488"/>
      <c r="H2" s="1488"/>
      <c r="I2" s="1488"/>
      <c r="J2" s="1488"/>
      <c r="K2" s="1488"/>
      <c r="L2" s="2203" t="s">
        <v>1050</v>
      </c>
      <c r="M2" s="2203"/>
      <c r="N2" s="1488"/>
      <c r="O2" s="1488"/>
      <c r="P2" s="1488"/>
      <c r="Q2" s="1501"/>
    </row>
    <row r="3" spans="1:17" ht="15.75" thickBot="1" x14ac:dyDescent="0.3">
      <c r="A3" s="1489"/>
      <c r="B3" s="955"/>
      <c r="C3" s="955"/>
      <c r="D3" s="955"/>
      <c r="E3" s="955"/>
      <c r="F3" s="324"/>
      <c r="G3" s="324"/>
      <c r="H3" s="1432"/>
      <c r="I3" s="2183"/>
      <c r="J3" s="2183"/>
      <c r="K3" s="1432"/>
      <c r="L3" s="2183" t="s">
        <v>392</v>
      </c>
      <c r="M3" s="2183"/>
      <c r="N3" s="324"/>
      <c r="O3" s="324"/>
      <c r="P3" s="324"/>
      <c r="Q3" s="1490"/>
    </row>
    <row r="4" spans="1:17" ht="21" customHeight="1" x14ac:dyDescent="0.25">
      <c r="A4" s="2206" t="s">
        <v>344</v>
      </c>
      <c r="B4" s="2209" t="s">
        <v>48</v>
      </c>
      <c r="C4" s="2220" t="s">
        <v>835</v>
      </c>
      <c r="D4" s="2221"/>
      <c r="E4" s="2221"/>
      <c r="F4" s="2221"/>
      <c r="G4" s="2222"/>
      <c r="H4" s="2182" t="s">
        <v>756</v>
      </c>
      <c r="I4" s="2182"/>
      <c r="J4" s="2182"/>
      <c r="K4" s="2223"/>
      <c r="L4" s="2224"/>
      <c r="M4" s="1985" t="s">
        <v>757</v>
      </c>
      <c r="N4" s="1985" t="s">
        <v>1111</v>
      </c>
      <c r="O4" s="1985"/>
      <c r="P4" s="1985"/>
      <c r="Q4" s="1986"/>
    </row>
    <row r="5" spans="1:17" ht="28.5" customHeight="1" x14ac:dyDescent="0.25">
      <c r="A5" s="2207"/>
      <c r="B5" s="2210"/>
      <c r="C5" s="1473" t="s">
        <v>1191</v>
      </c>
      <c r="D5" s="1473" t="s">
        <v>841</v>
      </c>
      <c r="E5" s="1473" t="s">
        <v>842</v>
      </c>
      <c r="F5" s="1473" t="s">
        <v>843</v>
      </c>
      <c r="G5" s="1473" t="s">
        <v>844</v>
      </c>
      <c r="H5" s="2192" t="s">
        <v>845</v>
      </c>
      <c r="I5" s="2193"/>
      <c r="J5" s="2194"/>
      <c r="K5" s="2192" t="s">
        <v>846</v>
      </c>
      <c r="L5" s="2194"/>
      <c r="M5" s="1473" t="s">
        <v>758</v>
      </c>
      <c r="N5" s="1473" t="s">
        <v>759</v>
      </c>
      <c r="O5" s="1473" t="s">
        <v>760</v>
      </c>
      <c r="P5" s="1473" t="s">
        <v>761</v>
      </c>
      <c r="Q5" s="940" t="s">
        <v>762</v>
      </c>
    </row>
    <row r="6" spans="1:17" ht="21" customHeight="1" x14ac:dyDescent="0.25">
      <c r="A6" s="2208"/>
      <c r="B6" s="2210"/>
      <c r="C6" s="1473" t="s">
        <v>769</v>
      </c>
      <c r="D6" s="1473" t="s">
        <v>769</v>
      </c>
      <c r="E6" s="1473" t="s">
        <v>769</v>
      </c>
      <c r="F6" s="1473" t="s">
        <v>769</v>
      </c>
      <c r="G6" s="1473" t="s">
        <v>769</v>
      </c>
      <c r="H6" s="884" t="s">
        <v>764</v>
      </c>
      <c r="I6" s="884" t="s">
        <v>765</v>
      </c>
      <c r="J6" s="884" t="s">
        <v>766</v>
      </c>
      <c r="K6" s="884" t="s">
        <v>764</v>
      </c>
      <c r="L6" s="884" t="s">
        <v>767</v>
      </c>
      <c r="M6" s="884" t="s">
        <v>768</v>
      </c>
      <c r="N6" s="884" t="s">
        <v>768</v>
      </c>
      <c r="O6" s="884" t="s">
        <v>768</v>
      </c>
      <c r="P6" s="884" t="s">
        <v>768</v>
      </c>
      <c r="Q6" s="941" t="s">
        <v>768</v>
      </c>
    </row>
    <row r="7" spans="1:17" ht="21" customHeight="1" x14ac:dyDescent="0.25">
      <c r="A7" s="948" t="s">
        <v>161</v>
      </c>
      <c r="B7" s="56" t="s">
        <v>162</v>
      </c>
      <c r="C7" s="829"/>
      <c r="D7" s="829"/>
      <c r="E7" s="829"/>
      <c r="F7" s="804"/>
      <c r="G7" s="804"/>
      <c r="H7" s="807"/>
      <c r="I7" s="807"/>
      <c r="J7" s="807"/>
      <c r="K7" s="807"/>
      <c r="L7" s="807"/>
      <c r="M7" s="807"/>
      <c r="N7" s="807"/>
      <c r="O7" s="807"/>
      <c r="P7" s="807"/>
      <c r="Q7" s="932"/>
    </row>
    <row r="8" spans="1:17" ht="30" customHeight="1" x14ac:dyDescent="0.25">
      <c r="A8" s="949">
        <v>1</v>
      </c>
      <c r="B8" s="815" t="s">
        <v>163</v>
      </c>
      <c r="C8" s="2211" t="s">
        <v>1313</v>
      </c>
      <c r="D8" s="2212"/>
      <c r="E8" s="2212"/>
      <c r="F8" s="2212"/>
      <c r="G8" s="2212"/>
      <c r="H8" s="2212"/>
      <c r="I8" s="2212"/>
      <c r="J8" s="2212"/>
      <c r="K8" s="2212"/>
      <c r="L8" s="2212"/>
      <c r="M8" s="2212"/>
      <c r="N8" s="2212"/>
      <c r="O8" s="2212"/>
      <c r="P8" s="2212"/>
      <c r="Q8" s="2213"/>
    </row>
    <row r="9" spans="1:17" ht="30" customHeight="1" x14ac:dyDescent="0.25">
      <c r="A9" s="949">
        <v>2</v>
      </c>
      <c r="B9" s="815" t="s">
        <v>164</v>
      </c>
      <c r="C9" s="2214"/>
      <c r="D9" s="2215"/>
      <c r="E9" s="2215"/>
      <c r="F9" s="2215"/>
      <c r="G9" s="2215"/>
      <c r="H9" s="2215"/>
      <c r="I9" s="2215"/>
      <c r="J9" s="2215"/>
      <c r="K9" s="2215"/>
      <c r="L9" s="2215"/>
      <c r="M9" s="2215"/>
      <c r="N9" s="2215"/>
      <c r="O9" s="2215"/>
      <c r="P9" s="2215"/>
      <c r="Q9" s="2216"/>
    </row>
    <row r="10" spans="1:17" ht="36.75" customHeight="1" x14ac:dyDescent="0.25">
      <c r="A10" s="949">
        <v>3</v>
      </c>
      <c r="B10" s="815" t="s">
        <v>165</v>
      </c>
      <c r="C10" s="2214"/>
      <c r="D10" s="2215"/>
      <c r="E10" s="2215"/>
      <c r="F10" s="2215"/>
      <c r="G10" s="2215"/>
      <c r="H10" s="2215"/>
      <c r="I10" s="2215"/>
      <c r="J10" s="2215"/>
      <c r="K10" s="2215"/>
      <c r="L10" s="2215"/>
      <c r="M10" s="2215"/>
      <c r="N10" s="2215"/>
      <c r="O10" s="2215"/>
      <c r="P10" s="2215"/>
      <c r="Q10" s="2216"/>
    </row>
    <row r="11" spans="1:17" ht="31.5" customHeight="1" x14ac:dyDescent="0.25">
      <c r="A11" s="949">
        <v>4</v>
      </c>
      <c r="B11" s="815" t="s">
        <v>166</v>
      </c>
      <c r="C11" s="2214"/>
      <c r="D11" s="2215"/>
      <c r="E11" s="2215"/>
      <c r="F11" s="2215"/>
      <c r="G11" s="2215"/>
      <c r="H11" s="2215"/>
      <c r="I11" s="2215"/>
      <c r="J11" s="2215"/>
      <c r="K11" s="2215"/>
      <c r="L11" s="2215"/>
      <c r="M11" s="2215"/>
      <c r="N11" s="2215"/>
      <c r="O11" s="2215"/>
      <c r="P11" s="2215"/>
      <c r="Q11" s="2216"/>
    </row>
    <row r="12" spans="1:17" ht="36" customHeight="1" x14ac:dyDescent="0.25">
      <c r="A12" s="949">
        <v>5</v>
      </c>
      <c r="B12" s="815" t="s">
        <v>168</v>
      </c>
      <c r="C12" s="2217"/>
      <c r="D12" s="2218"/>
      <c r="E12" s="2218"/>
      <c r="F12" s="2218"/>
      <c r="G12" s="2218"/>
      <c r="H12" s="2218"/>
      <c r="I12" s="2218"/>
      <c r="J12" s="2218"/>
      <c r="K12" s="2218"/>
      <c r="L12" s="2218"/>
      <c r="M12" s="2218"/>
      <c r="N12" s="2218"/>
      <c r="O12" s="2218"/>
      <c r="P12" s="2218"/>
      <c r="Q12" s="2219"/>
    </row>
    <row r="13" spans="1:17" ht="15" customHeight="1" x14ac:dyDescent="0.25">
      <c r="A13" s="949">
        <v>6</v>
      </c>
      <c r="B13" s="815" t="s">
        <v>167</v>
      </c>
      <c r="C13" s="805">
        <v>0</v>
      </c>
      <c r="D13" s="805">
        <v>0</v>
      </c>
      <c r="E13" s="805">
        <v>0</v>
      </c>
      <c r="F13" s="805">
        <v>0</v>
      </c>
      <c r="G13" s="804">
        <v>0</v>
      </c>
      <c r="H13" s="807"/>
      <c r="I13" s="807">
        <v>0</v>
      </c>
      <c r="J13" s="807">
        <v>0</v>
      </c>
      <c r="K13" s="807"/>
      <c r="L13" s="807">
        <v>0</v>
      </c>
      <c r="M13" s="807">
        <v>0</v>
      </c>
      <c r="N13" s="807">
        <v>0</v>
      </c>
      <c r="O13" s="807">
        <v>0</v>
      </c>
      <c r="P13" s="807">
        <v>0</v>
      </c>
      <c r="Q13" s="932">
        <v>0</v>
      </c>
    </row>
    <row r="14" spans="1:17" ht="21" customHeight="1" x14ac:dyDescent="0.25">
      <c r="A14" s="949">
        <v>7</v>
      </c>
      <c r="B14" s="815" t="s">
        <v>1382</v>
      </c>
      <c r="C14" s="805"/>
      <c r="D14" s="805"/>
      <c r="E14" s="805"/>
      <c r="F14" s="805"/>
      <c r="G14" s="804"/>
      <c r="H14" s="807"/>
      <c r="I14" s="807"/>
      <c r="J14" s="807"/>
      <c r="K14" s="807"/>
      <c r="L14" s="807"/>
      <c r="M14" s="806">
        <f>F4C!C14</f>
        <v>34.08592720843221</v>
      </c>
      <c r="N14" s="806">
        <f>F4C!D14</f>
        <v>37.858505837645026</v>
      </c>
      <c r="O14" s="807"/>
      <c r="P14" s="807"/>
      <c r="Q14" s="932"/>
    </row>
    <row r="15" spans="1:17" ht="21" customHeight="1" x14ac:dyDescent="0.25">
      <c r="A15" s="949"/>
      <c r="B15" s="815" t="s">
        <v>170</v>
      </c>
      <c r="C15" s="804"/>
      <c r="D15" s="804"/>
      <c r="E15" s="804"/>
      <c r="F15" s="804"/>
      <c r="G15" s="804"/>
      <c r="H15" s="807"/>
      <c r="I15" s="807"/>
      <c r="J15" s="807"/>
      <c r="K15" s="807"/>
      <c r="L15" s="807"/>
      <c r="M15" s="807"/>
      <c r="N15" s="807"/>
      <c r="O15" s="807"/>
      <c r="P15" s="807"/>
      <c r="Q15" s="932"/>
    </row>
    <row r="16" spans="1:17" ht="21" customHeight="1" x14ac:dyDescent="0.25">
      <c r="A16" s="949"/>
      <c r="B16" s="815" t="s">
        <v>171</v>
      </c>
      <c r="C16" s="804"/>
      <c r="D16" s="804"/>
      <c r="E16" s="804"/>
      <c r="F16" s="804"/>
      <c r="G16" s="804"/>
      <c r="H16" s="807"/>
      <c r="I16" s="807"/>
      <c r="J16" s="807"/>
      <c r="K16" s="807"/>
      <c r="L16" s="807"/>
      <c r="M16" s="807"/>
      <c r="N16" s="807"/>
      <c r="O16" s="807"/>
      <c r="P16" s="807"/>
      <c r="Q16" s="932"/>
    </row>
    <row r="17" spans="1:17" ht="24" customHeight="1" x14ac:dyDescent="0.25">
      <c r="A17" s="949"/>
      <c r="B17" s="815"/>
      <c r="C17" s="804"/>
      <c r="D17" s="804"/>
      <c r="E17" s="804"/>
      <c r="F17" s="804"/>
      <c r="G17" s="804"/>
      <c r="H17" s="807"/>
      <c r="I17" s="807"/>
      <c r="J17" s="807"/>
      <c r="K17" s="807"/>
      <c r="L17" s="807"/>
      <c r="M17" s="807"/>
      <c r="N17" s="807"/>
      <c r="O17" s="807"/>
      <c r="P17" s="807"/>
      <c r="Q17" s="932"/>
    </row>
    <row r="18" spans="1:17" ht="31.5" customHeight="1" x14ac:dyDescent="0.25">
      <c r="A18" s="948" t="s">
        <v>172</v>
      </c>
      <c r="B18" s="56" t="s">
        <v>1044</v>
      </c>
      <c r="C18" s="829"/>
      <c r="D18" s="829"/>
      <c r="E18" s="829"/>
      <c r="F18" s="804"/>
      <c r="G18" s="804"/>
      <c r="H18" s="807"/>
      <c r="I18" s="807"/>
      <c r="J18" s="807"/>
      <c r="K18" s="807"/>
      <c r="L18" s="807"/>
      <c r="M18" s="807"/>
      <c r="N18" s="807"/>
      <c r="O18" s="807"/>
      <c r="P18" s="807"/>
      <c r="Q18" s="932"/>
    </row>
    <row r="19" spans="1:17" ht="21" customHeight="1" x14ac:dyDescent="0.25">
      <c r="A19" s="949">
        <v>1</v>
      </c>
      <c r="B19" s="35" t="s">
        <v>1308</v>
      </c>
      <c r="C19" s="804">
        <v>0</v>
      </c>
      <c r="D19" s="804">
        <v>0</v>
      </c>
      <c r="E19" s="804">
        <v>0</v>
      </c>
      <c r="F19" s="804">
        <v>0</v>
      </c>
      <c r="G19" s="804">
        <v>0</v>
      </c>
      <c r="H19" s="807"/>
      <c r="I19" s="807"/>
      <c r="J19" s="807">
        <v>0</v>
      </c>
      <c r="K19" s="807"/>
      <c r="L19" s="806">
        <v>0</v>
      </c>
      <c r="M19" s="806">
        <v>0</v>
      </c>
      <c r="N19" s="807">
        <v>0</v>
      </c>
      <c r="O19" s="807">
        <v>0</v>
      </c>
      <c r="P19" s="807">
        <v>0</v>
      </c>
      <c r="Q19" s="932">
        <v>0</v>
      </c>
    </row>
    <row r="20" spans="1:17" ht="21" customHeight="1" x14ac:dyDescent="0.25">
      <c r="A20" s="949">
        <v>2</v>
      </c>
      <c r="B20" s="815"/>
      <c r="C20" s="804"/>
      <c r="D20" s="804"/>
      <c r="E20" s="804"/>
      <c r="F20" s="804"/>
      <c r="G20" s="804"/>
      <c r="H20" s="807"/>
      <c r="I20" s="807"/>
      <c r="J20" s="807"/>
      <c r="K20" s="807"/>
      <c r="L20" s="1463"/>
      <c r="M20" s="1463"/>
      <c r="N20" s="807"/>
      <c r="O20" s="807"/>
      <c r="P20" s="807"/>
      <c r="Q20" s="932"/>
    </row>
    <row r="21" spans="1:17" ht="21" customHeight="1" x14ac:dyDescent="0.25">
      <c r="A21" s="949">
        <v>3</v>
      </c>
      <c r="B21" s="816"/>
      <c r="C21" s="807"/>
      <c r="D21" s="807"/>
      <c r="E21" s="807"/>
      <c r="F21" s="804"/>
      <c r="G21" s="804"/>
      <c r="H21" s="807"/>
      <c r="I21" s="807"/>
      <c r="J21" s="807"/>
      <c r="K21" s="807"/>
      <c r="L21" s="807"/>
      <c r="M21" s="807"/>
      <c r="N21" s="807"/>
      <c r="O21" s="807"/>
      <c r="P21" s="807"/>
      <c r="Q21" s="932"/>
    </row>
    <row r="22" spans="1:17" ht="21" customHeight="1" thickBot="1" x14ac:dyDescent="0.3">
      <c r="A22" s="950"/>
      <c r="B22" s="951" t="s">
        <v>67</v>
      </c>
      <c r="C22" s="946">
        <f t="shared" ref="C22:J22" si="0">SUM(C8:C16,C19:C21)</f>
        <v>0</v>
      </c>
      <c r="D22" s="946">
        <f t="shared" si="0"/>
        <v>0</v>
      </c>
      <c r="E22" s="946">
        <f t="shared" si="0"/>
        <v>0</v>
      </c>
      <c r="F22" s="946">
        <f t="shared" si="0"/>
        <v>0</v>
      </c>
      <c r="G22" s="946">
        <f t="shared" si="0"/>
        <v>0</v>
      </c>
      <c r="H22" s="946">
        <f t="shared" si="0"/>
        <v>0</v>
      </c>
      <c r="I22" s="946">
        <f t="shared" si="0"/>
        <v>0</v>
      </c>
      <c r="J22" s="946">
        <f t="shared" si="0"/>
        <v>0</v>
      </c>
      <c r="K22" s="946"/>
      <c r="L22" s="946">
        <f>SUM(L8:L16,L19:L21)</f>
        <v>0</v>
      </c>
      <c r="M22" s="946">
        <f t="shared" ref="M22:Q22" si="1">SUM(M8:M16,M19:M21)</f>
        <v>34.08592720843221</v>
      </c>
      <c r="N22" s="946">
        <f t="shared" si="1"/>
        <v>37.858505837645026</v>
      </c>
      <c r="O22" s="946">
        <f t="shared" si="1"/>
        <v>0</v>
      </c>
      <c r="P22" s="946">
        <f t="shared" si="1"/>
        <v>0</v>
      </c>
      <c r="Q22" s="947">
        <f t="shared" si="1"/>
        <v>0</v>
      </c>
    </row>
    <row r="23" spans="1:17" ht="21" customHeight="1" x14ac:dyDescent="0.25">
      <c r="A23" s="1491"/>
      <c r="B23" s="955"/>
      <c r="C23" s="955"/>
      <c r="D23" s="955"/>
      <c r="E23" s="955"/>
      <c r="F23" s="324"/>
      <c r="G23" s="324"/>
      <c r="H23" s="324"/>
      <c r="I23" s="324"/>
      <c r="J23" s="324"/>
      <c r="K23" s="324"/>
      <c r="L23" s="324"/>
      <c r="M23" s="324"/>
      <c r="N23" s="324"/>
      <c r="O23" s="324"/>
      <c r="P23" s="324"/>
      <c r="Q23" s="1490"/>
    </row>
    <row r="24" spans="1:17" ht="21" customHeight="1" thickBot="1" x14ac:dyDescent="0.3">
      <c r="A24" s="2201" t="s">
        <v>533</v>
      </c>
      <c r="B24" s="2202"/>
      <c r="C24" s="2202"/>
      <c r="D24" s="2202"/>
      <c r="E24" s="2202"/>
      <c r="F24" s="2202"/>
      <c r="G24" s="2202"/>
      <c r="H24" s="2202"/>
      <c r="I24" s="2202"/>
      <c r="J24" s="2202"/>
      <c r="K24" s="2202"/>
      <c r="L24" s="2202"/>
      <c r="M24" s="2202"/>
      <c r="N24" s="1492"/>
      <c r="O24" s="1492"/>
      <c r="P24" s="1492"/>
      <c r="Q24" s="1493"/>
    </row>
    <row r="25" spans="1:17" ht="21" hidden="1" customHeight="1" x14ac:dyDescent="0.25">
      <c r="A25" s="144" t="s">
        <v>316</v>
      </c>
      <c r="B25" s="39"/>
      <c r="C25" s="39"/>
      <c r="D25" s="39"/>
      <c r="E25" s="39"/>
      <c r="F25" s="144"/>
      <c r="G25" s="144"/>
      <c r="H25" s="144"/>
      <c r="I25" s="144"/>
      <c r="J25" s="144"/>
      <c r="K25" s="144"/>
    </row>
    <row r="26" spans="1:17" ht="21" hidden="1" customHeight="1" x14ac:dyDescent="0.25">
      <c r="A26" s="773">
        <v>1</v>
      </c>
      <c r="B26" s="40" t="s">
        <v>433</v>
      </c>
      <c r="C26" s="403"/>
      <c r="D26" s="403"/>
      <c r="E26" s="403"/>
      <c r="F26" s="2131"/>
      <c r="G26" s="2131"/>
      <c r="H26" s="2131"/>
      <c r="I26" s="2131"/>
      <c r="J26" s="2132"/>
      <c r="K26" s="320"/>
    </row>
    <row r="27" spans="1:17" ht="21" hidden="1" customHeight="1" x14ac:dyDescent="0.25">
      <c r="A27" s="773">
        <v>2</v>
      </c>
      <c r="B27" s="41" t="s">
        <v>440</v>
      </c>
      <c r="C27" s="404"/>
      <c r="D27" s="404"/>
      <c r="E27" s="404"/>
      <c r="F27" s="2133"/>
      <c r="G27" s="2133"/>
      <c r="H27" s="774"/>
      <c r="I27" s="774"/>
      <c r="J27" s="146"/>
      <c r="K27" s="321"/>
    </row>
    <row r="28" spans="1:17" ht="21" hidden="1" customHeight="1" x14ac:dyDescent="0.25">
      <c r="A28" s="773">
        <v>3</v>
      </c>
      <c r="B28" s="41" t="s">
        <v>425</v>
      </c>
      <c r="C28" s="404"/>
      <c r="D28" s="404"/>
      <c r="E28" s="404"/>
      <c r="F28" s="2107"/>
      <c r="G28" s="2107"/>
      <c r="H28" s="774"/>
      <c r="I28" s="774"/>
      <c r="J28" s="146"/>
      <c r="K28" s="321"/>
    </row>
    <row r="29" spans="1:17" ht="21" hidden="1" customHeight="1" x14ac:dyDescent="0.25">
      <c r="A29" s="773">
        <v>4</v>
      </c>
      <c r="B29" s="41" t="s">
        <v>426</v>
      </c>
      <c r="C29" s="404"/>
      <c r="D29" s="404"/>
      <c r="E29" s="404"/>
      <c r="F29" s="2107"/>
      <c r="G29" s="2107"/>
      <c r="H29" s="774"/>
      <c r="I29" s="774"/>
      <c r="J29" s="146"/>
      <c r="K29" s="321"/>
    </row>
    <row r="30" spans="1:17" ht="21" hidden="1" customHeight="1" x14ac:dyDescent="0.25">
      <c r="A30" s="773">
        <v>5</v>
      </c>
      <c r="B30" s="41" t="s">
        <v>428</v>
      </c>
      <c r="C30" s="404"/>
      <c r="D30" s="404"/>
      <c r="E30" s="404"/>
      <c r="F30" s="2107"/>
      <c r="G30" s="2107"/>
      <c r="H30" s="774"/>
      <c r="I30" s="774"/>
      <c r="J30" s="146"/>
      <c r="K30" s="321"/>
    </row>
  </sheetData>
  <mergeCells count="18">
    <mergeCell ref="F30:G30"/>
    <mergeCell ref="I3:J3"/>
    <mergeCell ref="F26:J26"/>
    <mergeCell ref="F27:G27"/>
    <mergeCell ref="F28:G28"/>
    <mergeCell ref="C8:Q12"/>
    <mergeCell ref="L3:M3"/>
    <mergeCell ref="C4:G4"/>
    <mergeCell ref="H4:J4"/>
    <mergeCell ref="K4:L4"/>
    <mergeCell ref="H5:J5"/>
    <mergeCell ref="K5:L5"/>
    <mergeCell ref="F29:G29"/>
    <mergeCell ref="A24:M24"/>
    <mergeCell ref="L2:M2"/>
    <mergeCell ref="A1:J1"/>
    <mergeCell ref="A4:A6"/>
    <mergeCell ref="B4:B6"/>
  </mergeCells>
  <pageMargins left="0.70866141732283505" right="0.70866141732283505" top="0.74803149606299202" bottom="0.74803149606299202" header="0.31496062992126" footer="0.31496062992126"/>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Q33"/>
  <sheetViews>
    <sheetView view="pageBreakPreview" topLeftCell="A5" zoomScale="70" zoomScaleNormal="85" zoomScaleSheetLayoutView="70" workbookViewId="0">
      <selection sqref="A1:D1"/>
    </sheetView>
  </sheetViews>
  <sheetFormatPr defaultColWidth="9.140625" defaultRowHeight="15" x14ac:dyDescent="0.25"/>
  <cols>
    <col min="1" max="1" width="7" style="772" customWidth="1"/>
    <col min="2" max="2" width="41.140625" style="38" customWidth="1"/>
    <col min="3" max="5" width="14.42578125" style="38" hidden="1" customWidth="1"/>
    <col min="6" max="7" width="14.42578125" style="772" hidden="1" customWidth="1"/>
    <col min="8" max="8" width="21" style="772" hidden="1" customWidth="1"/>
    <col min="9" max="9" width="10.5703125" style="772" hidden="1" customWidth="1"/>
    <col min="10" max="10" width="10.7109375" style="772" hidden="1" customWidth="1"/>
    <col min="11" max="11" width="21" style="772" hidden="1" customWidth="1"/>
    <col min="12" max="12" width="22.5703125" style="772" hidden="1" customWidth="1"/>
    <col min="13" max="13" width="14.85546875" style="772" bestFit="1" customWidth="1"/>
    <col min="14" max="14" width="14.42578125" style="772" customWidth="1"/>
    <col min="15" max="17" width="9.85546875" style="772" hidden="1" customWidth="1"/>
    <col min="18" max="16384" width="9.140625" style="772"/>
  </cols>
  <sheetData>
    <row r="1" spans="1:17" x14ac:dyDescent="0.25">
      <c r="A1" s="1811" t="s">
        <v>1190</v>
      </c>
      <c r="B1" s="1812"/>
      <c r="C1" s="1812"/>
      <c r="D1" s="1812"/>
      <c r="E1" s="1812"/>
      <c r="F1" s="1812"/>
      <c r="G1" s="1812"/>
      <c r="H1" s="1812"/>
      <c r="I1" s="1812"/>
      <c r="J1" s="1812"/>
      <c r="K1" s="1485"/>
      <c r="L1" s="1485"/>
      <c r="M1" s="1485"/>
      <c r="N1" s="1485"/>
      <c r="O1" s="1485"/>
      <c r="P1" s="1485"/>
      <c r="Q1" s="1486"/>
    </row>
    <row r="2" spans="1:17" x14ac:dyDescent="0.25">
      <c r="A2" s="1487" t="s">
        <v>1045</v>
      </c>
      <c r="B2" s="1488"/>
      <c r="C2" s="1488"/>
      <c r="D2" s="1488"/>
      <c r="E2" s="1488"/>
      <c r="F2" s="1488"/>
      <c r="G2" s="1488"/>
      <c r="H2" s="1488"/>
      <c r="I2" s="1488"/>
      <c r="J2" s="1488"/>
      <c r="K2" s="1488"/>
      <c r="L2" s="2203" t="s">
        <v>1051</v>
      </c>
      <c r="M2" s="2203"/>
      <c r="N2" s="1488"/>
      <c r="O2" s="1488"/>
      <c r="P2" s="1488"/>
      <c r="Q2" s="1501"/>
    </row>
    <row r="3" spans="1:17" ht="15.75" thickBot="1" x14ac:dyDescent="0.3">
      <c r="A3" s="1489"/>
      <c r="B3" s="955"/>
      <c r="C3" s="955"/>
      <c r="D3" s="955"/>
      <c r="E3" s="955"/>
      <c r="F3" s="324"/>
      <c r="G3" s="324"/>
      <c r="H3" s="1432"/>
      <c r="I3" s="2183"/>
      <c r="J3" s="2183"/>
      <c r="K3" s="1432"/>
      <c r="L3" s="2183" t="s">
        <v>392</v>
      </c>
      <c r="M3" s="2183"/>
      <c r="N3" s="324"/>
      <c r="O3" s="324"/>
      <c r="P3" s="324"/>
      <c r="Q3" s="1490"/>
    </row>
    <row r="4" spans="1:17" ht="21" customHeight="1" x14ac:dyDescent="0.25">
      <c r="A4" s="2206" t="s">
        <v>344</v>
      </c>
      <c r="B4" s="2209" t="s">
        <v>48</v>
      </c>
      <c r="C4" s="2220" t="s">
        <v>835</v>
      </c>
      <c r="D4" s="2221"/>
      <c r="E4" s="2221"/>
      <c r="F4" s="2221"/>
      <c r="G4" s="2222"/>
      <c r="H4" s="2182" t="s">
        <v>756</v>
      </c>
      <c r="I4" s="2182"/>
      <c r="J4" s="2182"/>
      <c r="K4" s="2223" t="s">
        <v>757</v>
      </c>
      <c r="L4" s="2224"/>
      <c r="M4" s="1417" t="s">
        <v>757</v>
      </c>
      <c r="N4" s="1417" t="s">
        <v>1111</v>
      </c>
      <c r="O4" s="1431"/>
      <c r="P4" s="1431"/>
      <c r="Q4" s="1433"/>
    </row>
    <row r="5" spans="1:17" ht="28.5" customHeight="1" x14ac:dyDescent="0.25">
      <c r="A5" s="2207"/>
      <c r="B5" s="2210"/>
      <c r="C5" s="1473" t="s">
        <v>1191</v>
      </c>
      <c r="D5" s="1473" t="s">
        <v>841</v>
      </c>
      <c r="E5" s="1473" t="s">
        <v>842</v>
      </c>
      <c r="F5" s="1473" t="s">
        <v>843</v>
      </c>
      <c r="G5" s="1473" t="s">
        <v>844</v>
      </c>
      <c r="H5" s="2192" t="s">
        <v>845</v>
      </c>
      <c r="I5" s="2193"/>
      <c r="J5" s="2194"/>
      <c r="K5" s="2192" t="s">
        <v>846</v>
      </c>
      <c r="L5" s="2194"/>
      <c r="M5" s="1473" t="s">
        <v>758</v>
      </c>
      <c r="N5" s="1473" t="s">
        <v>759</v>
      </c>
      <c r="O5" s="1473" t="s">
        <v>760</v>
      </c>
      <c r="P5" s="1473" t="s">
        <v>761</v>
      </c>
      <c r="Q5" s="940" t="s">
        <v>762</v>
      </c>
    </row>
    <row r="6" spans="1:17" ht="30" x14ac:dyDescent="0.25">
      <c r="A6" s="2208"/>
      <c r="B6" s="2210"/>
      <c r="C6" s="1473" t="s">
        <v>769</v>
      </c>
      <c r="D6" s="1473" t="s">
        <v>769</v>
      </c>
      <c r="E6" s="1473" t="s">
        <v>769</v>
      </c>
      <c r="F6" s="1473" t="s">
        <v>769</v>
      </c>
      <c r="G6" s="1473" t="s">
        <v>769</v>
      </c>
      <c r="H6" s="884" t="s">
        <v>764</v>
      </c>
      <c r="I6" s="884" t="s">
        <v>765</v>
      </c>
      <c r="J6" s="884" t="s">
        <v>766</v>
      </c>
      <c r="K6" s="884" t="s">
        <v>764</v>
      </c>
      <c r="L6" s="884" t="s">
        <v>767</v>
      </c>
      <c r="M6" s="1434" t="s">
        <v>767</v>
      </c>
      <c r="N6" s="884" t="s">
        <v>768</v>
      </c>
      <c r="O6" s="884" t="s">
        <v>768</v>
      </c>
      <c r="P6" s="884" t="s">
        <v>768</v>
      </c>
      <c r="Q6" s="941" t="s">
        <v>768</v>
      </c>
    </row>
    <row r="7" spans="1:17" ht="21" customHeight="1" x14ac:dyDescent="0.25">
      <c r="A7" s="948" t="s">
        <v>161</v>
      </c>
      <c r="B7" s="56" t="s">
        <v>162</v>
      </c>
      <c r="C7" s="56"/>
      <c r="D7" s="56"/>
      <c r="E7" s="56"/>
      <c r="F7" s="19"/>
      <c r="G7" s="19"/>
      <c r="H7" s="4"/>
      <c r="I7" s="4"/>
      <c r="J7" s="4"/>
      <c r="K7" s="4"/>
      <c r="L7" s="4"/>
      <c r="M7" s="4"/>
      <c r="N7" s="4"/>
      <c r="O7" s="4"/>
      <c r="P7" s="4"/>
      <c r="Q7" s="930"/>
    </row>
    <row r="8" spans="1:17" ht="30" customHeight="1" x14ac:dyDescent="0.25">
      <c r="A8" s="949">
        <v>1</v>
      </c>
      <c r="B8" s="815" t="s">
        <v>163</v>
      </c>
      <c r="C8" s="2225" t="s">
        <v>1313</v>
      </c>
      <c r="D8" s="2226"/>
      <c r="E8" s="2226"/>
      <c r="F8" s="2226"/>
      <c r="G8" s="2226"/>
      <c r="H8" s="2226"/>
      <c r="I8" s="2226"/>
      <c r="J8" s="2226"/>
      <c r="K8" s="2226"/>
      <c r="L8" s="2226"/>
      <c r="M8" s="2226"/>
      <c r="N8" s="2226"/>
      <c r="O8" s="2226"/>
      <c r="P8" s="2226"/>
      <c r="Q8" s="2227"/>
    </row>
    <row r="9" spans="1:17" ht="30" customHeight="1" x14ac:dyDescent="0.25">
      <c r="A9" s="949">
        <v>2</v>
      </c>
      <c r="B9" s="815" t="s">
        <v>164</v>
      </c>
      <c r="C9" s="2228"/>
      <c r="D9" s="2229"/>
      <c r="E9" s="2229"/>
      <c r="F9" s="2229"/>
      <c r="G9" s="2229"/>
      <c r="H9" s="2229"/>
      <c r="I9" s="2229"/>
      <c r="J9" s="2229"/>
      <c r="K9" s="2229"/>
      <c r="L9" s="2229"/>
      <c r="M9" s="2229"/>
      <c r="N9" s="2229"/>
      <c r="O9" s="2229"/>
      <c r="P9" s="2229"/>
      <c r="Q9" s="2230"/>
    </row>
    <row r="10" spans="1:17" ht="36.75" customHeight="1" x14ac:dyDescent="0.25">
      <c r="A10" s="949">
        <v>3</v>
      </c>
      <c r="B10" s="815" t="s">
        <v>165</v>
      </c>
      <c r="C10" s="2228"/>
      <c r="D10" s="2229"/>
      <c r="E10" s="2229"/>
      <c r="F10" s="2229"/>
      <c r="G10" s="2229"/>
      <c r="H10" s="2229"/>
      <c r="I10" s="2229"/>
      <c r="J10" s="2229"/>
      <c r="K10" s="2229"/>
      <c r="L10" s="2229"/>
      <c r="M10" s="2229"/>
      <c r="N10" s="2229"/>
      <c r="O10" s="2229"/>
      <c r="P10" s="2229"/>
      <c r="Q10" s="2230"/>
    </row>
    <row r="11" spans="1:17" ht="31.5" customHeight="1" x14ac:dyDescent="0.25">
      <c r="A11" s="949">
        <v>4</v>
      </c>
      <c r="B11" s="815" t="s">
        <v>166</v>
      </c>
      <c r="C11" s="2228"/>
      <c r="D11" s="2229"/>
      <c r="E11" s="2229"/>
      <c r="F11" s="2229"/>
      <c r="G11" s="2229"/>
      <c r="H11" s="2229"/>
      <c r="I11" s="2229"/>
      <c r="J11" s="2229"/>
      <c r="K11" s="2229"/>
      <c r="L11" s="2229"/>
      <c r="M11" s="2229"/>
      <c r="N11" s="2229"/>
      <c r="O11" s="2229"/>
      <c r="P11" s="2229"/>
      <c r="Q11" s="2230"/>
    </row>
    <row r="12" spans="1:17" ht="15" customHeight="1" x14ac:dyDescent="0.25">
      <c r="A12" s="949">
        <v>5</v>
      </c>
      <c r="B12" s="955" t="s">
        <v>168</v>
      </c>
      <c r="C12" s="2231"/>
      <c r="D12" s="2232"/>
      <c r="E12" s="2232"/>
      <c r="F12" s="2232"/>
      <c r="G12" s="2232"/>
      <c r="H12" s="2232"/>
      <c r="I12" s="2232"/>
      <c r="J12" s="2232"/>
      <c r="K12" s="2232"/>
      <c r="L12" s="2232"/>
      <c r="M12" s="2232"/>
      <c r="N12" s="2232"/>
      <c r="O12" s="2232"/>
      <c r="P12" s="2232"/>
      <c r="Q12" s="2233"/>
    </row>
    <row r="13" spans="1:17" ht="33" customHeight="1" x14ac:dyDescent="0.25">
      <c r="A13" s="949">
        <v>6</v>
      </c>
      <c r="B13" s="815" t="s">
        <v>167</v>
      </c>
      <c r="C13" s="2225" t="s">
        <v>1314</v>
      </c>
      <c r="D13" s="2226"/>
      <c r="E13" s="2226"/>
      <c r="F13" s="2226"/>
      <c r="G13" s="2226"/>
      <c r="H13" s="2226"/>
      <c r="I13" s="2226"/>
      <c r="J13" s="2226"/>
      <c r="K13" s="2226"/>
      <c r="L13" s="2226"/>
      <c r="M13" s="2226"/>
      <c r="N13" s="2226"/>
      <c r="O13" s="2226"/>
      <c r="P13" s="2226"/>
      <c r="Q13" s="2227"/>
    </row>
    <row r="14" spans="1:17" ht="21" customHeight="1" x14ac:dyDescent="0.25">
      <c r="A14" s="949">
        <v>7</v>
      </c>
      <c r="B14" s="815" t="s">
        <v>1382</v>
      </c>
      <c r="C14" s="2228"/>
      <c r="D14" s="2229"/>
      <c r="E14" s="2229"/>
      <c r="F14" s="2229"/>
      <c r="G14" s="2229"/>
      <c r="H14" s="2229"/>
      <c r="I14" s="2229"/>
      <c r="J14" s="2229"/>
      <c r="K14" s="2229"/>
      <c r="L14" s="2229"/>
      <c r="M14" s="2229"/>
      <c r="N14" s="2229"/>
      <c r="O14" s="2229"/>
      <c r="P14" s="2229"/>
      <c r="Q14" s="2230"/>
    </row>
    <row r="15" spans="1:17" ht="21" customHeight="1" x14ac:dyDescent="0.25">
      <c r="A15" s="949"/>
      <c r="B15" s="815" t="s">
        <v>170</v>
      </c>
      <c r="C15" s="2228"/>
      <c r="D15" s="2229"/>
      <c r="E15" s="2229"/>
      <c r="F15" s="2229"/>
      <c r="G15" s="2229"/>
      <c r="H15" s="2229"/>
      <c r="I15" s="2229"/>
      <c r="J15" s="2229"/>
      <c r="K15" s="2229"/>
      <c r="L15" s="2229"/>
      <c r="M15" s="2229"/>
      <c r="N15" s="2229"/>
      <c r="O15" s="2229"/>
      <c r="P15" s="2229"/>
      <c r="Q15" s="2230"/>
    </row>
    <row r="16" spans="1:17" ht="21" customHeight="1" x14ac:dyDescent="0.25">
      <c r="A16" s="949"/>
      <c r="B16" s="815" t="s">
        <v>171</v>
      </c>
      <c r="C16" s="2228"/>
      <c r="D16" s="2229"/>
      <c r="E16" s="2229"/>
      <c r="F16" s="2229"/>
      <c r="G16" s="2229"/>
      <c r="H16" s="2229"/>
      <c r="I16" s="2229"/>
      <c r="J16" s="2229"/>
      <c r="K16" s="2229"/>
      <c r="L16" s="2229"/>
      <c r="M16" s="2229"/>
      <c r="N16" s="2229"/>
      <c r="O16" s="2229"/>
      <c r="P16" s="2229"/>
      <c r="Q16" s="2230"/>
    </row>
    <row r="17" spans="1:17" ht="24" customHeight="1" x14ac:dyDescent="0.25">
      <c r="A17" s="949"/>
      <c r="B17" s="815"/>
      <c r="C17" s="2228"/>
      <c r="D17" s="2229"/>
      <c r="E17" s="2229"/>
      <c r="F17" s="2229"/>
      <c r="G17" s="2229"/>
      <c r="H17" s="2229"/>
      <c r="I17" s="2229"/>
      <c r="J17" s="2229"/>
      <c r="K17" s="2229"/>
      <c r="L17" s="2229"/>
      <c r="M17" s="2229"/>
      <c r="N17" s="2229"/>
      <c r="O17" s="2229"/>
      <c r="P17" s="2229"/>
      <c r="Q17" s="2230"/>
    </row>
    <row r="18" spans="1:17" ht="31.5" customHeight="1" x14ac:dyDescent="0.25">
      <c r="A18" s="948" t="s">
        <v>172</v>
      </c>
      <c r="B18" s="56" t="s">
        <v>1046</v>
      </c>
      <c r="C18" s="2228"/>
      <c r="D18" s="2229"/>
      <c r="E18" s="2229"/>
      <c r="F18" s="2229"/>
      <c r="G18" s="2229"/>
      <c r="H18" s="2229"/>
      <c r="I18" s="2229"/>
      <c r="J18" s="2229"/>
      <c r="K18" s="2229"/>
      <c r="L18" s="2229"/>
      <c r="M18" s="2229"/>
      <c r="N18" s="2229"/>
      <c r="O18" s="2229"/>
      <c r="P18" s="2229"/>
      <c r="Q18" s="2230"/>
    </row>
    <row r="19" spans="1:17" ht="21" customHeight="1" x14ac:dyDescent="0.25">
      <c r="A19" s="949">
        <v>1</v>
      </c>
      <c r="B19" s="815"/>
      <c r="C19" s="2228"/>
      <c r="D19" s="2229"/>
      <c r="E19" s="2229"/>
      <c r="F19" s="2229"/>
      <c r="G19" s="2229"/>
      <c r="H19" s="2229"/>
      <c r="I19" s="2229"/>
      <c r="J19" s="2229"/>
      <c r="K19" s="2229"/>
      <c r="L19" s="2229"/>
      <c r="M19" s="2229"/>
      <c r="N19" s="2229"/>
      <c r="O19" s="2229"/>
      <c r="P19" s="2229"/>
      <c r="Q19" s="2230"/>
    </row>
    <row r="20" spans="1:17" ht="21" customHeight="1" x14ac:dyDescent="0.25">
      <c r="A20" s="949">
        <v>2</v>
      </c>
      <c r="B20" s="815"/>
      <c r="C20" s="2228"/>
      <c r="D20" s="2229"/>
      <c r="E20" s="2229"/>
      <c r="F20" s="2229"/>
      <c r="G20" s="2229"/>
      <c r="H20" s="2229"/>
      <c r="I20" s="2229"/>
      <c r="J20" s="2229"/>
      <c r="K20" s="2229"/>
      <c r="L20" s="2229"/>
      <c r="M20" s="2229"/>
      <c r="N20" s="2229"/>
      <c r="O20" s="2229"/>
      <c r="P20" s="2229"/>
      <c r="Q20" s="2230"/>
    </row>
    <row r="21" spans="1:17" ht="34.5" customHeight="1" x14ac:dyDescent="0.25">
      <c r="A21" s="949">
        <v>3</v>
      </c>
      <c r="B21" s="816"/>
      <c r="C21" s="2231"/>
      <c r="D21" s="2232"/>
      <c r="E21" s="2232"/>
      <c r="F21" s="2232"/>
      <c r="G21" s="2232"/>
      <c r="H21" s="2232"/>
      <c r="I21" s="2232"/>
      <c r="J21" s="2232"/>
      <c r="K21" s="2232"/>
      <c r="L21" s="2232"/>
      <c r="M21" s="2232"/>
      <c r="N21" s="2232"/>
      <c r="O21" s="2232"/>
      <c r="P21" s="2232"/>
      <c r="Q21" s="2233"/>
    </row>
    <row r="22" spans="1:17" ht="34.5" customHeight="1" thickBot="1" x14ac:dyDescent="0.3">
      <c r="A22" s="953"/>
      <c r="B22" s="956" t="s">
        <v>1310</v>
      </c>
      <c r="C22" s="946">
        <v>28.386443199999999</v>
      </c>
      <c r="D22" s="946">
        <v>31.219809600000001</v>
      </c>
      <c r="E22" s="946">
        <v>47.916875500000003</v>
      </c>
      <c r="F22" s="954" t="s">
        <v>1318</v>
      </c>
      <c r="G22" s="946">
        <v>46.072600000000001</v>
      </c>
      <c r="H22" s="954" t="s">
        <v>1312</v>
      </c>
      <c r="I22" s="946">
        <v>59.146000000000001</v>
      </c>
      <c r="J22" s="946">
        <f>I22</f>
        <v>59.146000000000001</v>
      </c>
      <c r="K22" s="954" t="s">
        <v>1312</v>
      </c>
      <c r="L22" s="946">
        <f>27.89+(3*2.39)+7.87</f>
        <v>42.93</v>
      </c>
      <c r="M22" s="2234" t="s">
        <v>1380</v>
      </c>
      <c r="N22" s="2235"/>
      <c r="O22" s="946">
        <f t="shared" ref="O22:Q22" si="0">27.89+(3*2.39)</f>
        <v>35.06</v>
      </c>
      <c r="P22" s="946">
        <f t="shared" si="0"/>
        <v>35.06</v>
      </c>
      <c r="Q22" s="947">
        <f t="shared" si="0"/>
        <v>35.06</v>
      </c>
    </row>
    <row r="23" spans="1:17" s="813" customFormat="1" ht="21" customHeight="1" x14ac:dyDescent="0.25">
      <c r="A23" s="1502"/>
      <c r="B23" s="952"/>
      <c r="C23" s="826"/>
      <c r="D23" s="826"/>
      <c r="E23" s="826"/>
      <c r="F23" s="825"/>
      <c r="G23" s="826"/>
      <c r="H23" s="825"/>
      <c r="I23" s="826"/>
      <c r="J23" s="826"/>
      <c r="K23" s="825"/>
      <c r="L23" s="826"/>
      <c r="M23" s="826"/>
      <c r="N23" s="826"/>
      <c r="O23" s="826"/>
      <c r="P23" s="826"/>
      <c r="Q23" s="1503"/>
    </row>
    <row r="24" spans="1:17" ht="74.099999999999994" customHeight="1" x14ac:dyDescent="0.25">
      <c r="A24" s="1491"/>
      <c r="B24" s="2236" t="s">
        <v>1309</v>
      </c>
      <c r="C24" s="2236"/>
      <c r="D24" s="2236"/>
      <c r="E24" s="2236"/>
      <c r="F24" s="2236"/>
      <c r="G24" s="2236"/>
      <c r="H24" s="2236"/>
      <c r="I24" s="2236"/>
      <c r="J24" s="2236"/>
      <c r="K24" s="2236"/>
      <c r="L24" s="2236"/>
      <c r="M24" s="2236"/>
      <c r="N24" s="2236"/>
      <c r="O24" s="324"/>
      <c r="P24" s="324"/>
      <c r="Q24" s="1490"/>
    </row>
    <row r="25" spans="1:17" ht="36.950000000000003" customHeight="1" x14ac:dyDescent="0.25">
      <c r="A25" s="1491"/>
      <c r="B25" s="2236" t="s">
        <v>1311</v>
      </c>
      <c r="C25" s="2236"/>
      <c r="D25" s="2236"/>
      <c r="E25" s="2236"/>
      <c r="F25" s="2236"/>
      <c r="G25" s="2236"/>
      <c r="H25" s="2236"/>
      <c r="I25" s="2236"/>
      <c r="J25" s="2236"/>
      <c r="K25" s="2236"/>
      <c r="L25" s="2236"/>
      <c r="M25" s="2236"/>
      <c r="N25" s="2236"/>
      <c r="O25" s="324"/>
      <c r="P25" s="324"/>
      <c r="Q25" s="1490"/>
    </row>
    <row r="26" spans="1:17" ht="18.75" x14ac:dyDescent="0.25">
      <c r="A26" s="1491"/>
      <c r="B26" s="2237" t="s">
        <v>1317</v>
      </c>
      <c r="C26" s="2237"/>
      <c r="D26" s="2237"/>
      <c r="E26" s="2237"/>
      <c r="F26" s="2237"/>
      <c r="G26" s="2237"/>
      <c r="H26" s="2237"/>
      <c r="I26" s="2237"/>
      <c r="J26" s="2237"/>
      <c r="K26" s="2237"/>
      <c r="L26" s="2237"/>
      <c r="M26" s="2237"/>
      <c r="N26" s="2237"/>
      <c r="O26" s="324"/>
      <c r="P26" s="324"/>
      <c r="Q26" s="1490"/>
    </row>
    <row r="27" spans="1:17" ht="21" customHeight="1" thickBot="1" x14ac:dyDescent="0.3">
      <c r="A27" s="2134" t="s">
        <v>533</v>
      </c>
      <c r="B27" s="2135"/>
      <c r="C27" s="2135"/>
      <c r="D27" s="2135"/>
      <c r="E27" s="2135"/>
      <c r="F27" s="2135"/>
      <c r="G27" s="2135"/>
      <c r="H27" s="2135"/>
      <c r="I27" s="2135"/>
      <c r="J27" s="2135"/>
      <c r="K27" s="2135"/>
      <c r="L27" s="2135"/>
      <c r="M27" s="2135"/>
      <c r="N27" s="2135"/>
      <c r="O27" s="1492"/>
      <c r="P27" s="1492"/>
      <c r="Q27" s="1493"/>
    </row>
    <row r="28" spans="1:17" ht="21" hidden="1" customHeight="1" x14ac:dyDescent="0.25">
      <c r="A28" s="144" t="s">
        <v>316</v>
      </c>
      <c r="B28" s="39"/>
      <c r="C28" s="39"/>
      <c r="D28" s="39"/>
      <c r="E28" s="39"/>
      <c r="F28" s="144"/>
      <c r="G28" s="144"/>
      <c r="H28" s="144"/>
      <c r="I28" s="144"/>
      <c r="J28" s="144"/>
      <c r="K28" s="144"/>
    </row>
    <row r="29" spans="1:17" ht="21" hidden="1" customHeight="1" x14ac:dyDescent="0.25">
      <c r="A29" s="773">
        <v>1</v>
      </c>
      <c r="B29" s="40" t="s">
        <v>433</v>
      </c>
      <c r="C29" s="403"/>
      <c r="D29" s="403"/>
      <c r="E29" s="403"/>
      <c r="F29" s="2131"/>
      <c r="G29" s="2131"/>
      <c r="H29" s="2131"/>
      <c r="I29" s="2131"/>
      <c r="J29" s="2132"/>
      <c r="K29" s="320"/>
    </row>
    <row r="30" spans="1:17" ht="21" hidden="1" customHeight="1" x14ac:dyDescent="0.25">
      <c r="A30" s="773">
        <v>2</v>
      </c>
      <c r="B30" s="41" t="s">
        <v>440</v>
      </c>
      <c r="C30" s="404"/>
      <c r="D30" s="404"/>
      <c r="E30" s="404"/>
      <c r="F30" s="2133"/>
      <c r="G30" s="2133"/>
      <c r="H30" s="774"/>
      <c r="I30" s="774"/>
      <c r="J30" s="146"/>
      <c r="K30" s="321"/>
    </row>
    <row r="31" spans="1:17" ht="21" hidden="1" customHeight="1" x14ac:dyDescent="0.25">
      <c r="A31" s="773">
        <v>3</v>
      </c>
      <c r="B31" s="41" t="s">
        <v>425</v>
      </c>
      <c r="C31" s="404"/>
      <c r="D31" s="404"/>
      <c r="E31" s="404"/>
      <c r="F31" s="2107"/>
      <c r="G31" s="2107"/>
      <c r="H31" s="774"/>
      <c r="I31" s="774"/>
      <c r="J31" s="146"/>
      <c r="K31" s="321"/>
    </row>
    <row r="32" spans="1:17" ht="21" hidden="1" customHeight="1" x14ac:dyDescent="0.25">
      <c r="A32" s="773">
        <v>4</v>
      </c>
      <c r="B32" s="41" t="s">
        <v>426</v>
      </c>
      <c r="C32" s="404"/>
      <c r="D32" s="404"/>
      <c r="E32" s="404"/>
      <c r="F32" s="2107"/>
      <c r="G32" s="2107"/>
      <c r="H32" s="774"/>
      <c r="I32" s="774"/>
      <c r="J32" s="146"/>
      <c r="K32" s="321"/>
    </row>
    <row r="33" spans="1:11" ht="21" hidden="1" customHeight="1" x14ac:dyDescent="0.25">
      <c r="A33" s="773">
        <v>5</v>
      </c>
      <c r="B33" s="41" t="s">
        <v>428</v>
      </c>
      <c r="C33" s="404"/>
      <c r="D33" s="404"/>
      <c r="E33" s="404"/>
      <c r="F33" s="2107"/>
      <c r="G33" s="2107"/>
      <c r="H33" s="774"/>
      <c r="I33" s="774"/>
      <c r="J33" s="146"/>
      <c r="K33" s="321"/>
    </row>
  </sheetData>
  <mergeCells count="22">
    <mergeCell ref="H4:J4"/>
    <mergeCell ref="K4:L4"/>
    <mergeCell ref="H5:J5"/>
    <mergeCell ref="K5:L5"/>
    <mergeCell ref="A4:A6"/>
    <mergeCell ref="B4:B6"/>
    <mergeCell ref="L2:M2"/>
    <mergeCell ref="F32:G32"/>
    <mergeCell ref="F33:G33"/>
    <mergeCell ref="I3:J3"/>
    <mergeCell ref="F29:J29"/>
    <mergeCell ref="F30:G30"/>
    <mergeCell ref="F31:G31"/>
    <mergeCell ref="C13:Q21"/>
    <mergeCell ref="C8:Q12"/>
    <mergeCell ref="L3:M3"/>
    <mergeCell ref="M22:N22"/>
    <mergeCell ref="A27:N27"/>
    <mergeCell ref="B24:N24"/>
    <mergeCell ref="B25:N25"/>
    <mergeCell ref="B26:N26"/>
    <mergeCell ref="C4:G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view="pageBreakPreview" topLeftCell="A2" zoomScale="80" zoomScaleNormal="85" zoomScaleSheetLayoutView="80" workbookViewId="0">
      <selection activeCell="M17" sqref="M17"/>
    </sheetView>
  </sheetViews>
  <sheetFormatPr defaultColWidth="9.140625" defaultRowHeight="15" x14ac:dyDescent="0.25"/>
  <cols>
    <col min="1" max="1" width="5" style="55" customWidth="1"/>
    <col min="2" max="2" width="34.5703125" style="55" customWidth="1"/>
    <col min="3" max="5" width="10.5703125" style="357" hidden="1" customWidth="1"/>
    <col min="6" max="7" width="10.5703125" style="55" hidden="1" customWidth="1"/>
    <col min="8" max="8" width="16.5703125" style="55" hidden="1" customWidth="1"/>
    <col min="9" max="10" width="10.28515625" style="55" hidden="1" customWidth="1"/>
    <col min="11" max="11" width="16.5703125" style="298" hidden="1" customWidth="1"/>
    <col min="12" max="12" width="17.42578125" style="55" hidden="1" customWidth="1"/>
    <col min="13" max="13" width="10.5703125" style="55" bestFit="1" customWidth="1"/>
    <col min="14" max="14" width="24.85546875" style="55" customWidth="1"/>
    <col min="15" max="16" width="10.140625" style="55" hidden="1" customWidth="1"/>
    <col min="17" max="17" width="4.140625" style="55" hidden="1" customWidth="1"/>
    <col min="18" max="16384" width="9.140625" style="55"/>
  </cols>
  <sheetData>
    <row r="1" spans="1:17" ht="21" customHeight="1" x14ac:dyDescent="0.25">
      <c r="A1" s="1535" t="s">
        <v>1192</v>
      </c>
      <c r="B1" s="1812"/>
      <c r="C1" s="1812"/>
      <c r="D1" s="1812"/>
      <c r="E1" s="1812"/>
      <c r="F1" s="1812"/>
      <c r="G1" s="1812"/>
      <c r="H1" s="1812"/>
      <c r="I1" s="1812"/>
      <c r="J1" s="1812"/>
      <c r="K1" s="1485"/>
      <c r="L1" s="1485"/>
      <c r="M1" s="1485"/>
      <c r="N1" s="1485"/>
      <c r="O1" s="1485"/>
      <c r="P1" s="1485"/>
      <c r="Q1" s="1486"/>
    </row>
    <row r="2" spans="1:17" ht="21" customHeight="1" x14ac:dyDescent="0.25">
      <c r="A2" s="1504" t="s">
        <v>779</v>
      </c>
      <c r="B2" s="1505"/>
      <c r="C2" s="1505"/>
      <c r="D2" s="1505"/>
      <c r="E2" s="1505"/>
      <c r="F2" s="1505"/>
      <c r="G2" s="1505"/>
      <c r="H2" s="1505"/>
      <c r="I2" s="1505"/>
      <c r="J2" s="1505"/>
      <c r="K2" s="1505"/>
      <c r="L2" s="2238" t="s">
        <v>543</v>
      </c>
      <c r="M2" s="2238"/>
      <c r="N2" s="2239"/>
      <c r="O2" s="2239"/>
      <c r="P2" s="2239"/>
      <c r="Q2" s="2240"/>
    </row>
    <row r="3" spans="1:17" ht="21" customHeight="1" x14ac:dyDescent="0.25">
      <c r="A3" s="1497"/>
      <c r="B3" s="324"/>
      <c r="C3" s="324"/>
      <c r="D3" s="324"/>
      <c r="E3" s="324"/>
      <c r="F3" s="1506"/>
      <c r="G3" s="1450"/>
      <c r="H3" s="1498"/>
      <c r="I3" s="324"/>
      <c r="J3" s="1498"/>
      <c r="K3" s="1498"/>
      <c r="L3" s="324"/>
      <c r="M3" s="324"/>
      <c r="N3" s="324"/>
      <c r="O3" s="324"/>
      <c r="P3" s="324"/>
      <c r="Q3" s="1490"/>
    </row>
    <row r="4" spans="1:17" ht="21" customHeight="1" thickBot="1" x14ac:dyDescent="0.3">
      <c r="A4" s="2241" t="s">
        <v>780</v>
      </c>
      <c r="B4" s="2242"/>
      <c r="C4" s="2242"/>
      <c r="D4" s="2242"/>
      <c r="E4" s="2242"/>
      <c r="F4" s="2242"/>
      <c r="G4" s="2242"/>
      <c r="H4" s="2242"/>
      <c r="I4" s="2242"/>
      <c r="J4" s="2242"/>
      <c r="K4" s="2242"/>
      <c r="L4" s="2242"/>
      <c r="M4" s="2242"/>
      <c r="N4" s="2242"/>
      <c r="O4" s="2242"/>
      <c r="P4" s="2242"/>
      <c r="Q4" s="2243"/>
    </row>
    <row r="5" spans="1:17" ht="38.25" customHeight="1" x14ac:dyDescent="0.25">
      <c r="A5" s="2246" t="s">
        <v>344</v>
      </c>
      <c r="B5" s="2249" t="s">
        <v>48</v>
      </c>
      <c r="C5" s="2189" t="s">
        <v>835</v>
      </c>
      <c r="D5" s="2190"/>
      <c r="E5" s="2190"/>
      <c r="F5" s="2190"/>
      <c r="G5" s="2191"/>
      <c r="H5" s="2252" t="s">
        <v>756</v>
      </c>
      <c r="I5" s="2252"/>
      <c r="J5" s="2252"/>
      <c r="K5" s="2244" t="s">
        <v>757</v>
      </c>
      <c r="L5" s="2245"/>
      <c r="M5" s="1436" t="s">
        <v>757</v>
      </c>
      <c r="N5" s="1436" t="s">
        <v>1111</v>
      </c>
      <c r="O5" s="1436"/>
      <c r="P5" s="1436"/>
      <c r="Q5" s="1452"/>
    </row>
    <row r="6" spans="1:17" s="254" customFormat="1" ht="30.75" customHeight="1" x14ac:dyDescent="0.25">
      <c r="A6" s="2247"/>
      <c r="B6" s="2250"/>
      <c r="C6" s="1446" t="s">
        <v>1191</v>
      </c>
      <c r="D6" s="1446" t="s">
        <v>841</v>
      </c>
      <c r="E6" s="1446" t="s">
        <v>842</v>
      </c>
      <c r="F6" s="1446" t="s">
        <v>843</v>
      </c>
      <c r="G6" s="1446" t="s">
        <v>844</v>
      </c>
      <c r="H6" s="2199" t="s">
        <v>845</v>
      </c>
      <c r="I6" s="2253"/>
      <c r="J6" s="2200"/>
      <c r="K6" s="2199" t="s">
        <v>846</v>
      </c>
      <c r="L6" s="2200"/>
      <c r="M6" s="1446" t="s">
        <v>758</v>
      </c>
      <c r="N6" s="1446" t="s">
        <v>759</v>
      </c>
      <c r="O6" s="1446" t="s">
        <v>760</v>
      </c>
      <c r="P6" s="1446" t="s">
        <v>761</v>
      </c>
      <c r="Q6" s="1453" t="s">
        <v>762</v>
      </c>
    </row>
    <row r="7" spans="1:17" ht="30" x14ac:dyDescent="0.25">
      <c r="A7" s="2248"/>
      <c r="B7" s="2251"/>
      <c r="C7" s="1446" t="s">
        <v>769</v>
      </c>
      <c r="D7" s="1446" t="s">
        <v>769</v>
      </c>
      <c r="E7" s="1446" t="s">
        <v>769</v>
      </c>
      <c r="F7" s="1446" t="s">
        <v>769</v>
      </c>
      <c r="G7" s="1446" t="s">
        <v>769</v>
      </c>
      <c r="H7" s="887" t="s">
        <v>764</v>
      </c>
      <c r="I7" s="887" t="s">
        <v>765</v>
      </c>
      <c r="J7" s="887" t="s">
        <v>766</v>
      </c>
      <c r="K7" s="887" t="s">
        <v>764</v>
      </c>
      <c r="L7" s="887" t="s">
        <v>767</v>
      </c>
      <c r="M7" s="1425" t="s">
        <v>767</v>
      </c>
      <c r="N7" s="887" t="s">
        <v>768</v>
      </c>
      <c r="O7" s="887" t="s">
        <v>768</v>
      </c>
      <c r="P7" s="887" t="s">
        <v>768</v>
      </c>
      <c r="Q7" s="928" t="s">
        <v>768</v>
      </c>
    </row>
    <row r="8" spans="1:17" ht="21" customHeight="1" x14ac:dyDescent="0.25">
      <c r="A8" s="957" t="s">
        <v>161</v>
      </c>
      <c r="B8" s="51" t="s">
        <v>162</v>
      </c>
      <c r="C8" s="264"/>
      <c r="D8" s="264"/>
      <c r="E8" s="264"/>
      <c r="F8" s="830"/>
      <c r="G8" s="830"/>
      <c r="H8" s="830"/>
      <c r="I8" s="830"/>
      <c r="J8" s="830"/>
      <c r="K8" s="830"/>
      <c r="L8" s="830"/>
      <c r="M8" s="830"/>
      <c r="N8" s="830"/>
      <c r="O8" s="830"/>
      <c r="P8" s="830"/>
      <c r="Q8" s="958"/>
    </row>
    <row r="9" spans="1:17" ht="21" customHeight="1" x14ac:dyDescent="0.25">
      <c r="A9" s="959">
        <v>1</v>
      </c>
      <c r="B9" s="148" t="s">
        <v>177</v>
      </c>
      <c r="C9" s="677">
        <v>14252.93</v>
      </c>
      <c r="D9" s="677"/>
      <c r="E9" s="677">
        <v>16352.51</v>
      </c>
      <c r="F9" s="758">
        <v>19128.97</v>
      </c>
      <c r="G9" s="758">
        <v>21857.02</v>
      </c>
      <c r="H9" s="758"/>
      <c r="I9" s="758">
        <v>21287.18</v>
      </c>
      <c r="J9" s="806">
        <f>I9</f>
        <v>21287.18</v>
      </c>
      <c r="K9" s="758"/>
      <c r="L9" s="758"/>
      <c r="M9" s="758">
        <v>21402.32</v>
      </c>
      <c r="N9" s="758">
        <v>23457.77</v>
      </c>
      <c r="O9" s="758"/>
      <c r="P9" s="758"/>
      <c r="Q9" s="960"/>
    </row>
    <row r="10" spans="1:17" ht="21" customHeight="1" x14ac:dyDescent="0.25">
      <c r="A10" s="959">
        <v>2</v>
      </c>
      <c r="B10" s="148" t="s">
        <v>178</v>
      </c>
      <c r="C10" s="677">
        <v>24098.9</v>
      </c>
      <c r="D10" s="677"/>
      <c r="E10" s="677">
        <v>26926.17</v>
      </c>
      <c r="F10" s="758">
        <v>31110.59</v>
      </c>
      <c r="G10" s="758">
        <v>34438.67</v>
      </c>
      <c r="H10" s="758"/>
      <c r="I10" s="758">
        <v>33336.730000000003</v>
      </c>
      <c r="J10" s="806">
        <f t="shared" ref="J10:J21" si="0">I10</f>
        <v>33336.730000000003</v>
      </c>
      <c r="K10" s="758"/>
      <c r="L10" s="758"/>
      <c r="M10" s="758">
        <v>32442.31</v>
      </c>
      <c r="N10" s="758">
        <v>36994.28</v>
      </c>
      <c r="O10" s="758"/>
      <c r="P10" s="758"/>
      <c r="Q10" s="960"/>
    </row>
    <row r="11" spans="1:17" ht="21" customHeight="1" x14ac:dyDescent="0.25">
      <c r="A11" s="959">
        <v>3</v>
      </c>
      <c r="B11" s="148" t="s">
        <v>1202</v>
      </c>
      <c r="C11" s="677">
        <v>16928.91</v>
      </c>
      <c r="D11" s="677"/>
      <c r="E11" s="677">
        <v>20637.79</v>
      </c>
      <c r="F11" s="758">
        <v>23676.13</v>
      </c>
      <c r="G11" s="758">
        <v>27016.33</v>
      </c>
      <c r="H11" s="758"/>
      <c r="I11" s="758">
        <v>26153.55</v>
      </c>
      <c r="J11" s="806">
        <f t="shared" si="0"/>
        <v>26153.55</v>
      </c>
      <c r="K11" s="758"/>
      <c r="L11" s="758"/>
      <c r="M11" s="758">
        <v>25309.86</v>
      </c>
      <c r="N11" s="758">
        <v>28362.69</v>
      </c>
      <c r="O11" s="758"/>
      <c r="P11" s="758"/>
      <c r="Q11" s="960"/>
    </row>
    <row r="12" spans="1:17" ht="21" customHeight="1" x14ac:dyDescent="0.25">
      <c r="A12" s="959">
        <v>4</v>
      </c>
      <c r="B12" s="148" t="s">
        <v>179</v>
      </c>
      <c r="C12" s="677">
        <v>18436.63</v>
      </c>
      <c r="D12" s="677"/>
      <c r="E12" s="677">
        <v>20431.73</v>
      </c>
      <c r="F12" s="758">
        <v>22244.68</v>
      </c>
      <c r="G12" s="758">
        <v>25009.71</v>
      </c>
      <c r="H12" s="758"/>
      <c r="I12" s="758">
        <v>24082.45</v>
      </c>
      <c r="J12" s="806">
        <f t="shared" si="0"/>
        <v>24082.45</v>
      </c>
      <c r="K12" s="758"/>
      <c r="L12" s="758"/>
      <c r="M12" s="758">
        <v>21744.720000000001</v>
      </c>
      <c r="N12" s="758">
        <v>22739.67</v>
      </c>
      <c r="O12" s="758"/>
      <c r="P12" s="758"/>
      <c r="Q12" s="960"/>
    </row>
    <row r="13" spans="1:17" ht="21" customHeight="1" x14ac:dyDescent="0.25">
      <c r="A13" s="959">
        <v>5</v>
      </c>
      <c r="B13" s="148" t="s">
        <v>180</v>
      </c>
      <c r="C13" s="677">
        <v>314.36</v>
      </c>
      <c r="D13" s="677"/>
      <c r="E13" s="677">
        <v>1496.31</v>
      </c>
      <c r="F13" s="758">
        <v>1572.87</v>
      </c>
      <c r="G13" s="758">
        <v>1811.01</v>
      </c>
      <c r="H13" s="758"/>
      <c r="I13" s="758">
        <v>2010.92</v>
      </c>
      <c r="J13" s="806">
        <f t="shared" si="0"/>
        <v>2010.92</v>
      </c>
      <c r="K13" s="758"/>
      <c r="L13" s="758"/>
      <c r="M13" s="758">
        <v>2175.2399999999998</v>
      </c>
      <c r="N13" s="758">
        <v>2684.77</v>
      </c>
      <c r="O13" s="758"/>
      <c r="P13" s="758"/>
      <c r="Q13" s="960"/>
    </row>
    <row r="14" spans="1:17" ht="21" customHeight="1" x14ac:dyDescent="0.25">
      <c r="A14" s="959">
        <v>6</v>
      </c>
      <c r="B14" s="148" t="s">
        <v>168</v>
      </c>
      <c r="C14" s="677">
        <v>3554.39</v>
      </c>
      <c r="D14" s="677"/>
      <c r="E14" s="677">
        <v>3594.37</v>
      </c>
      <c r="F14" s="758">
        <v>3688.94</v>
      </c>
      <c r="G14" s="758">
        <v>3677.92</v>
      </c>
      <c r="H14" s="758"/>
      <c r="I14" s="758">
        <v>3468.97</v>
      </c>
      <c r="J14" s="806">
        <f t="shared" si="0"/>
        <v>3468.97</v>
      </c>
      <c r="K14" s="758"/>
      <c r="L14" s="758"/>
      <c r="M14" s="758">
        <v>3568.13</v>
      </c>
      <c r="N14" s="758">
        <v>3968.96</v>
      </c>
      <c r="O14" s="758"/>
      <c r="P14" s="758"/>
      <c r="Q14" s="960"/>
    </row>
    <row r="15" spans="1:17" ht="21" customHeight="1" x14ac:dyDescent="0.25">
      <c r="A15" s="959">
        <v>7</v>
      </c>
      <c r="B15" s="148" t="s">
        <v>1382</v>
      </c>
      <c r="C15" s="677"/>
      <c r="D15" s="677"/>
      <c r="E15" s="677"/>
      <c r="F15" s="758"/>
      <c r="G15" s="758"/>
      <c r="H15" s="758"/>
      <c r="I15" s="758"/>
      <c r="J15" s="806"/>
      <c r="K15" s="758"/>
      <c r="L15" s="758"/>
      <c r="M15" s="758">
        <v>1225.55</v>
      </c>
      <c r="N15" s="758">
        <v>1286.8275000000001</v>
      </c>
      <c r="O15" s="758"/>
      <c r="P15" s="758"/>
      <c r="Q15" s="960"/>
    </row>
    <row r="16" spans="1:17" ht="21" customHeight="1" x14ac:dyDescent="0.25">
      <c r="A16" s="959"/>
      <c r="B16" s="148"/>
      <c r="C16" s="677"/>
      <c r="D16" s="677"/>
      <c r="E16" s="677"/>
      <c r="F16" s="758"/>
      <c r="G16" s="758"/>
      <c r="H16" s="758"/>
      <c r="I16" s="758"/>
      <c r="J16" s="806"/>
      <c r="K16" s="758"/>
      <c r="L16" s="758"/>
      <c r="M16" s="758"/>
      <c r="N16" s="758"/>
      <c r="O16" s="758"/>
      <c r="P16" s="758"/>
      <c r="Q16" s="960"/>
    </row>
    <row r="17" spans="1:17" ht="32.25" customHeight="1" x14ac:dyDescent="0.25">
      <c r="A17" s="957" t="s">
        <v>172</v>
      </c>
      <c r="B17" s="51" t="s">
        <v>173</v>
      </c>
      <c r="C17" s="819"/>
      <c r="D17" s="819"/>
      <c r="E17" s="819"/>
      <c r="F17" s="758"/>
      <c r="G17" s="758"/>
      <c r="H17" s="758"/>
      <c r="I17" s="758"/>
      <c r="J17" s="806"/>
      <c r="K17" s="758"/>
      <c r="L17" s="758"/>
      <c r="M17" s="758"/>
      <c r="N17" s="758"/>
      <c r="O17" s="758"/>
      <c r="P17" s="758"/>
      <c r="Q17" s="960"/>
    </row>
    <row r="18" spans="1:17" ht="21" customHeight="1" x14ac:dyDescent="0.25">
      <c r="A18" s="961">
        <v>1</v>
      </c>
      <c r="B18" s="50" t="s">
        <v>1203</v>
      </c>
      <c r="C18" s="681">
        <v>18.57</v>
      </c>
      <c r="D18" s="681"/>
      <c r="E18" s="681">
        <v>380.61</v>
      </c>
      <c r="F18" s="758">
        <v>340.89</v>
      </c>
      <c r="G18" s="758">
        <v>358.51</v>
      </c>
      <c r="H18" s="758"/>
      <c r="I18" s="758">
        <f>735.41+669.83</f>
        <v>1405.24</v>
      </c>
      <c r="J18" s="806">
        <f t="shared" si="0"/>
        <v>1405.24</v>
      </c>
      <c r="K18" s="758"/>
      <c r="L18" s="758"/>
      <c r="M18" s="758">
        <v>1022.2</v>
      </c>
      <c r="N18" s="758">
        <v>1073.3100000000002</v>
      </c>
      <c r="O18" s="758"/>
      <c r="P18" s="758"/>
      <c r="Q18" s="960"/>
    </row>
    <row r="19" spans="1:17" ht="21" customHeight="1" x14ac:dyDescent="0.25">
      <c r="A19" s="961">
        <v>2</v>
      </c>
      <c r="B19" s="50"/>
      <c r="C19" s="681"/>
      <c r="D19" s="681"/>
      <c r="E19" s="681"/>
      <c r="F19" s="758"/>
      <c r="G19" s="758"/>
      <c r="H19" s="758"/>
      <c r="I19" s="758"/>
      <c r="J19" s="806"/>
      <c r="K19" s="758"/>
      <c r="L19" s="758"/>
      <c r="M19" s="758"/>
      <c r="N19" s="758"/>
      <c r="O19" s="758"/>
      <c r="P19" s="758"/>
      <c r="Q19" s="960"/>
    </row>
    <row r="20" spans="1:17" ht="21" customHeight="1" x14ac:dyDescent="0.25">
      <c r="A20" s="1475"/>
      <c r="B20" s="50"/>
      <c r="C20" s="681"/>
      <c r="D20" s="831"/>
      <c r="E20" s="681"/>
      <c r="F20" s="821"/>
      <c r="G20" s="681"/>
      <c r="H20" s="758"/>
      <c r="I20" s="681"/>
      <c r="J20" s="806"/>
      <c r="K20" s="758"/>
      <c r="L20" s="758"/>
      <c r="M20" s="758"/>
      <c r="N20" s="758"/>
      <c r="O20" s="758"/>
      <c r="P20" s="758"/>
      <c r="Q20" s="960"/>
    </row>
    <row r="21" spans="1:17" ht="21" customHeight="1" thickBot="1" x14ac:dyDescent="0.3">
      <c r="A21" s="962"/>
      <c r="B21" s="963" t="s">
        <v>176</v>
      </c>
      <c r="C21" s="964">
        <f>'F1'!C8</f>
        <v>77604.69</v>
      </c>
      <c r="D21" s="964">
        <f>'F1'!D8</f>
        <v>82413.86</v>
      </c>
      <c r="E21" s="964">
        <f>'F1'!E8</f>
        <v>89819.49</v>
      </c>
      <c r="F21" s="964">
        <f>'F1'!F8</f>
        <v>101763.07</v>
      </c>
      <c r="G21" s="964">
        <f>'F1'!G8</f>
        <v>114321.12674099801</v>
      </c>
      <c r="H21" s="965">
        <v>125270.5</v>
      </c>
      <c r="I21" s="965">
        <f>'F1'!J8</f>
        <v>111745.03</v>
      </c>
      <c r="J21" s="965">
        <f t="shared" si="0"/>
        <v>111745.03</v>
      </c>
      <c r="K21" s="965">
        <v>111013.97</v>
      </c>
      <c r="L21" s="966">
        <v>116731.80834102299</v>
      </c>
      <c r="M21" s="966">
        <f>SUM(M9:M18)</f>
        <v>108890.33000000002</v>
      </c>
      <c r="N21" s="966">
        <f>SUM(N9:N18)</f>
        <v>120568.27750000001</v>
      </c>
      <c r="O21" s="966">
        <f>'F1'!O8</f>
        <v>125170.99437500001</v>
      </c>
      <c r="P21" s="966">
        <f>'F1'!P8</f>
        <v>130061.90159375001</v>
      </c>
      <c r="Q21" s="967">
        <f>'F1'!Q8</f>
        <v>135277.58417343747</v>
      </c>
    </row>
    <row r="22" spans="1:17" ht="21" hidden="1" customHeight="1" thickTop="1" x14ac:dyDescent="0.25">
      <c r="A22" s="1507"/>
      <c r="B22" s="542"/>
      <c r="C22" s="542"/>
      <c r="D22" s="542"/>
      <c r="E22" s="542"/>
      <c r="F22" s="542"/>
      <c r="G22" s="542"/>
      <c r="H22" s="542"/>
      <c r="I22" s="542"/>
      <c r="J22" s="542"/>
      <c r="K22" s="542"/>
      <c r="L22" s="542"/>
      <c r="M22" s="324"/>
      <c r="N22" s="324"/>
      <c r="O22" s="324"/>
      <c r="P22" s="324"/>
      <c r="Q22" s="1490"/>
    </row>
    <row r="23" spans="1:17" ht="21" customHeight="1" x14ac:dyDescent="0.25">
      <c r="A23" s="1507"/>
      <c r="B23" s="542"/>
      <c r="C23" s="542"/>
      <c r="D23" s="542"/>
      <c r="E23" s="542"/>
      <c r="F23" s="542"/>
      <c r="G23" s="542"/>
      <c r="H23" s="542"/>
      <c r="I23" s="542"/>
      <c r="J23" s="542"/>
      <c r="K23" s="542"/>
      <c r="L23" s="542"/>
      <c r="M23" s="324"/>
      <c r="N23" s="324"/>
      <c r="O23" s="324"/>
      <c r="P23" s="324"/>
      <c r="Q23" s="1490"/>
    </row>
    <row r="24" spans="1:17" ht="21" customHeight="1" thickBot="1" x14ac:dyDescent="0.3">
      <c r="A24" s="2254" t="s">
        <v>533</v>
      </c>
      <c r="B24" s="2255"/>
      <c r="C24" s="2255"/>
      <c r="D24" s="2255"/>
      <c r="E24" s="2255"/>
      <c r="F24" s="2255"/>
      <c r="G24" s="2255"/>
      <c r="H24" s="2255"/>
      <c r="I24" s="2255"/>
      <c r="J24" s="2255"/>
      <c r="K24" s="2255"/>
      <c r="L24" s="2255"/>
      <c r="M24" s="2255"/>
      <c r="N24" s="2255"/>
      <c r="O24" s="1492"/>
      <c r="P24" s="1492"/>
      <c r="Q24" s="1493"/>
    </row>
    <row r="25" spans="1:17" ht="21" customHeight="1" x14ac:dyDescent="0.25">
      <c r="A25" s="150"/>
      <c r="B25" s="147"/>
      <c r="C25" s="147"/>
      <c r="D25" s="147"/>
      <c r="E25" s="147"/>
      <c r="F25" s="8"/>
      <c r="G25" s="8"/>
      <c r="H25" s="266"/>
      <c r="I25" s="266"/>
      <c r="J25" s="266"/>
      <c r="K25" s="266"/>
    </row>
    <row r="26" spans="1:17" ht="21" customHeight="1" x14ac:dyDescent="0.25">
      <c r="A26" s="147"/>
      <c r="B26" s="9"/>
      <c r="C26" s="361"/>
      <c r="D26" s="361"/>
      <c r="E26" s="361"/>
      <c r="F26" s="9"/>
      <c r="G26" s="9"/>
    </row>
    <row r="27" spans="1:17" ht="21" hidden="1" customHeight="1" x14ac:dyDescent="0.25">
      <c r="A27" s="147"/>
      <c r="B27" s="9"/>
      <c r="C27" s="361"/>
      <c r="D27" s="361"/>
      <c r="E27" s="361"/>
      <c r="F27" s="9"/>
      <c r="G27" s="9"/>
      <c r="H27" s="9"/>
      <c r="I27" s="119"/>
      <c r="J27" s="119"/>
      <c r="K27" s="294"/>
    </row>
    <row r="28" spans="1:17" ht="21" hidden="1" customHeight="1" x14ac:dyDescent="0.25">
      <c r="A28" s="147"/>
      <c r="B28" s="9"/>
      <c r="C28" s="361"/>
      <c r="D28" s="361"/>
      <c r="E28" s="361"/>
      <c r="F28" s="9"/>
      <c r="G28" s="9"/>
      <c r="H28" s="9"/>
      <c r="I28" s="119"/>
      <c r="J28" s="119"/>
      <c r="K28" s="294"/>
    </row>
    <row r="29" spans="1:17" ht="21" hidden="1" customHeight="1" x14ac:dyDescent="0.25">
      <c r="A29" s="144" t="s">
        <v>316</v>
      </c>
      <c r="B29" s="144"/>
      <c r="C29" s="144"/>
      <c r="D29" s="144"/>
      <c r="E29" s="144"/>
      <c r="F29" s="144"/>
      <c r="G29" s="144"/>
      <c r="H29" s="144"/>
      <c r="I29" s="144"/>
      <c r="J29" s="144"/>
      <c r="K29" s="144"/>
    </row>
    <row r="30" spans="1:17" ht="21" hidden="1" customHeight="1" x14ac:dyDescent="0.25">
      <c r="A30" s="117">
        <v>1</v>
      </c>
      <c r="B30" s="145" t="s">
        <v>433</v>
      </c>
      <c r="C30" s="353"/>
      <c r="D30" s="353"/>
      <c r="E30" s="353"/>
      <c r="F30" s="2131"/>
      <c r="G30" s="2131"/>
      <c r="H30" s="2131"/>
      <c r="I30" s="2131"/>
      <c r="J30" s="2132"/>
      <c r="K30" s="320"/>
    </row>
    <row r="31" spans="1:17" ht="21" hidden="1" customHeight="1" x14ac:dyDescent="0.25">
      <c r="A31" s="117">
        <v>2</v>
      </c>
      <c r="B31" s="3" t="s">
        <v>440</v>
      </c>
      <c r="C31" s="355"/>
      <c r="D31" s="355"/>
      <c r="E31" s="355"/>
      <c r="F31" s="2133"/>
      <c r="G31" s="2133"/>
      <c r="H31" s="120"/>
      <c r="I31" s="120"/>
      <c r="J31" s="146"/>
      <c r="K31" s="321"/>
    </row>
    <row r="32" spans="1:17" ht="21" hidden="1" customHeight="1" x14ac:dyDescent="0.25">
      <c r="A32" s="117">
        <v>3</v>
      </c>
      <c r="B32" s="3" t="s">
        <v>425</v>
      </c>
      <c r="C32" s="355"/>
      <c r="D32" s="355"/>
      <c r="E32" s="355"/>
      <c r="F32" s="2107"/>
      <c r="G32" s="2107"/>
      <c r="H32" s="2107"/>
      <c r="I32" s="2107"/>
      <c r="J32" s="2256"/>
      <c r="K32" s="324"/>
    </row>
    <row r="33" spans="1:11" ht="21" hidden="1" customHeight="1" x14ac:dyDescent="0.25">
      <c r="A33" s="117">
        <v>4</v>
      </c>
      <c r="B33" s="3" t="s">
        <v>426</v>
      </c>
      <c r="C33" s="355"/>
      <c r="D33" s="355"/>
      <c r="E33" s="355"/>
      <c r="F33" s="2107"/>
      <c r="G33" s="2107"/>
      <c r="H33" s="2107"/>
      <c r="I33" s="2107"/>
      <c r="J33" s="2256"/>
      <c r="K33" s="324"/>
    </row>
    <row r="34" spans="1:11" ht="21" hidden="1" customHeight="1" x14ac:dyDescent="0.25">
      <c r="A34" s="117">
        <v>5</v>
      </c>
      <c r="B34" s="3" t="s">
        <v>428</v>
      </c>
      <c r="C34" s="355"/>
      <c r="D34" s="355"/>
      <c r="E34" s="355"/>
      <c r="F34" s="2107"/>
      <c r="G34" s="2107"/>
      <c r="H34" s="120"/>
      <c r="I34" s="120"/>
      <c r="J34" s="146"/>
      <c r="K34" s="321"/>
    </row>
    <row r="35" spans="1:11" hidden="1" x14ac:dyDescent="0.25"/>
  </sheetData>
  <mergeCells count="17">
    <mergeCell ref="A24:N24"/>
    <mergeCell ref="F34:G34"/>
    <mergeCell ref="F32:J32"/>
    <mergeCell ref="F33:J33"/>
    <mergeCell ref="F30:J30"/>
    <mergeCell ref="F31:G31"/>
    <mergeCell ref="K6:L6"/>
    <mergeCell ref="L2:M2"/>
    <mergeCell ref="N2:O2"/>
    <mergeCell ref="P2:Q2"/>
    <mergeCell ref="A4:Q4"/>
    <mergeCell ref="K5:L5"/>
    <mergeCell ref="A5:A7"/>
    <mergeCell ref="B5:B7"/>
    <mergeCell ref="H5:J5"/>
    <mergeCell ref="H6:J6"/>
    <mergeCell ref="C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55</vt:i4>
      </vt:variant>
    </vt:vector>
  </HeadingPairs>
  <TitlesOfParts>
    <vt:vector size="124" baseType="lpstr">
      <vt:lpstr>Indexw</vt:lpstr>
      <vt:lpstr>Index</vt:lpstr>
      <vt:lpstr>Notes</vt:lpstr>
      <vt:lpstr>F1</vt:lpstr>
      <vt:lpstr>F2</vt:lpstr>
      <vt:lpstr>F3A</vt:lpstr>
      <vt:lpstr>F3B</vt:lpstr>
      <vt:lpstr>F3C</vt:lpstr>
      <vt:lpstr>F4</vt:lpstr>
      <vt:lpstr>F4A</vt:lpstr>
      <vt:lpstr>F4B</vt:lpstr>
      <vt:lpstr>F4C</vt:lpstr>
      <vt:lpstr>F5</vt:lpstr>
      <vt:lpstr>F6</vt:lpstr>
      <vt:lpstr>F7</vt:lpstr>
      <vt:lpstr>F8</vt:lpstr>
      <vt:lpstr>F8A</vt:lpstr>
      <vt:lpstr>F8B</vt:lpstr>
      <vt:lpstr>F9</vt:lpstr>
      <vt:lpstr>F10</vt:lpstr>
      <vt:lpstr>F11</vt:lpstr>
      <vt:lpstr>F12</vt:lpstr>
      <vt:lpstr>F13</vt:lpstr>
      <vt:lpstr>F14</vt:lpstr>
      <vt:lpstr>F15</vt:lpstr>
      <vt:lpstr>F16</vt:lpstr>
      <vt:lpstr>F17</vt:lpstr>
      <vt:lpstr>F18</vt:lpstr>
      <vt:lpstr>F19</vt:lpstr>
      <vt:lpstr>F20</vt:lpstr>
      <vt:lpstr>F21</vt:lpstr>
      <vt:lpstr>F22A</vt:lpstr>
      <vt:lpstr>F22B</vt:lpstr>
      <vt:lpstr>F22C</vt:lpstr>
      <vt:lpstr>F22D</vt:lpstr>
      <vt:lpstr>F22E</vt:lpstr>
      <vt:lpstr>F22F</vt:lpstr>
      <vt:lpstr>F22G</vt:lpstr>
      <vt:lpstr>F23_1</vt:lpstr>
      <vt:lpstr>F23_2</vt:lpstr>
      <vt:lpstr>F23A</vt:lpstr>
      <vt:lpstr>F24</vt:lpstr>
      <vt:lpstr>F25</vt:lpstr>
      <vt:lpstr>F26</vt:lpstr>
      <vt:lpstr>F27</vt:lpstr>
      <vt:lpstr>F28</vt:lpstr>
      <vt:lpstr>F29</vt:lpstr>
      <vt:lpstr>F30</vt:lpstr>
      <vt:lpstr>F31</vt:lpstr>
      <vt:lpstr>F32</vt:lpstr>
      <vt:lpstr>F33</vt:lpstr>
      <vt:lpstr>O&amp;M Expenses</vt:lpstr>
      <vt:lpstr>F34</vt:lpstr>
      <vt:lpstr>F35</vt:lpstr>
      <vt:lpstr>F36</vt:lpstr>
      <vt:lpstr>F37</vt:lpstr>
      <vt:lpstr>F38</vt:lpstr>
      <vt:lpstr>P1</vt:lpstr>
      <vt:lpstr>P2</vt:lpstr>
      <vt:lpstr>P3</vt:lpstr>
      <vt:lpstr>P4</vt:lpstr>
      <vt:lpstr>P5</vt:lpstr>
      <vt:lpstr>P6</vt:lpstr>
      <vt:lpstr>P7</vt:lpstr>
      <vt:lpstr>P8</vt:lpstr>
      <vt:lpstr>P9</vt:lpstr>
      <vt:lpstr>P10</vt:lpstr>
      <vt:lpstr>P11</vt:lpstr>
      <vt:lpstr>P12</vt:lpstr>
      <vt:lpstr>'F1'!Print_Area</vt:lpstr>
      <vt:lpstr>'F10'!Print_Area</vt:lpstr>
      <vt:lpstr>'F11'!Print_Area</vt:lpstr>
      <vt:lpstr>'F13'!Print_Area</vt:lpstr>
      <vt:lpstr>'F14'!Print_Area</vt:lpstr>
      <vt:lpstr>'F15'!Print_Area</vt:lpstr>
      <vt:lpstr>'F17'!Print_Area</vt:lpstr>
      <vt:lpstr>'F18'!Print_Area</vt:lpstr>
      <vt:lpstr>'F19'!Print_Area</vt:lpstr>
      <vt:lpstr>'F2'!Print_Area</vt:lpstr>
      <vt:lpstr>'F20'!Print_Area</vt:lpstr>
      <vt:lpstr>'F21'!Print_Area</vt:lpstr>
      <vt:lpstr>F22A!Print_Area</vt:lpstr>
      <vt:lpstr>F22B!Print_Area</vt:lpstr>
      <vt:lpstr>F22C!Print_Area</vt:lpstr>
      <vt:lpstr>F22D!Print_Area</vt:lpstr>
      <vt:lpstr>F22E!Print_Area</vt:lpstr>
      <vt:lpstr>F22F!Print_Area</vt:lpstr>
      <vt:lpstr>F22G!Print_Area</vt:lpstr>
      <vt:lpstr>F23_1!Print_Area</vt:lpstr>
      <vt:lpstr>F23_2!Print_Area</vt:lpstr>
      <vt:lpstr>F23A!Print_Area</vt:lpstr>
      <vt:lpstr>'F24'!Print_Area</vt:lpstr>
      <vt:lpstr>'F25'!Print_Area</vt:lpstr>
      <vt:lpstr>'F26'!Print_Area</vt:lpstr>
      <vt:lpstr>'F27'!Print_Area</vt:lpstr>
      <vt:lpstr>'F28'!Print_Area</vt:lpstr>
      <vt:lpstr>'F29'!Print_Area</vt:lpstr>
      <vt:lpstr>'F30'!Print_Area</vt:lpstr>
      <vt:lpstr>'F33'!Print_Area</vt:lpstr>
      <vt:lpstr>F3B!Print_Area</vt:lpstr>
      <vt:lpstr>F3C!Print_Area</vt:lpstr>
      <vt:lpstr>'F4'!Print_Area</vt:lpstr>
      <vt:lpstr>F4A!Print_Area</vt:lpstr>
      <vt:lpstr>F4B!Print_Area</vt:lpstr>
      <vt:lpstr>F4C!Print_Area</vt:lpstr>
      <vt:lpstr>'F5'!Print_Area</vt:lpstr>
      <vt:lpstr>'F6'!Print_Area</vt:lpstr>
      <vt:lpstr>'F7'!Print_Area</vt:lpstr>
      <vt:lpstr>'F8'!Print_Area</vt:lpstr>
      <vt:lpstr>F8A!Print_Area</vt:lpstr>
      <vt:lpstr>F8B!Print_Area</vt:lpstr>
      <vt:lpstr>'F9'!Print_Area</vt:lpstr>
      <vt:lpstr>Index!Print_Area</vt:lpstr>
      <vt:lpstr>Notes!Print_Area</vt:lpstr>
      <vt:lpstr>'P11'!Print_Area</vt:lpstr>
      <vt:lpstr>'P2'!Print_Area</vt:lpstr>
      <vt:lpstr>'P4'!Print_Area</vt:lpstr>
      <vt:lpstr>'P6'!Print_Area</vt:lpstr>
      <vt:lpstr>'P8'!Print_Area</vt:lpstr>
      <vt:lpstr>'P9'!Print_Area</vt:lpstr>
      <vt:lpstr>'F1'!Print_Titles</vt:lpstr>
      <vt:lpstr>'F2'!Print_Titles</vt:lpstr>
      <vt:lpstr>F23_1!Print_Titles</vt:lpstr>
      <vt:lpstr>F23_2!Print_Titles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BHEL</dc:creator>
  <cp:lastModifiedBy>Windows User</cp:lastModifiedBy>
  <cp:lastPrinted>2021-03-27T04:02:06Z</cp:lastPrinted>
  <dcterms:created xsi:type="dcterms:W3CDTF">2013-08-17T04:54:53Z</dcterms:created>
  <dcterms:modified xsi:type="dcterms:W3CDTF">2021-05-17T10:49:55Z</dcterms:modified>
</cp:coreProperties>
</file>